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shakera_trombley-miah_birmingham_gov_uk/Documents/Desktop/BAU/Birmingham City Council - 12407562/"/>
    </mc:Choice>
  </mc:AlternateContent>
  <xr:revisionPtr revIDLastSave="12" documentId="8_{F307AFC1-77C7-46BE-BB26-BD43219B29A9}" xr6:coauthVersionLast="47" xr6:coauthVersionMax="47" xr10:uidLastSave="{A76B3B25-3324-454E-835F-410588C4ED48}"/>
  <workbookProtection workbookAlgorithmName="SHA-512" workbookHashValue="RPH3uwsYu241L4weV9qg48MqAkD4rtJCUSXYGOhJslVCRHg6OpGu/dAEBE2hbxIAIcBDB8+Thq1F0l2k1nXJ6Q==" workbookSaltValue="RaTaSUWXz3RVlYe5/0k8jQ==" workbookSpinCount="100000" lockStructure="1"/>
  <bookViews>
    <workbookView xWindow="28680" yWindow="-120" windowWidth="25440" windowHeight="15390" tabRatio="909" xr2:uid="{00000000-000D-0000-FFFF-FFFF00000000}"/>
  </bookViews>
  <sheets>
    <sheet name="FINAL OUTURN 2023-24" sheetId="11" r:id="rId1"/>
    <sheet name="Adjustment" sheetId="32" state="hidden" r:id="rId2"/>
    <sheet name="Outturn 2023-24 BY BCC" sheetId="31" state="hidden" r:id="rId3"/>
    <sheet name="Outturn 2023-24 BY BCC (3)" sheetId="35" state="hidden" r:id="rId4"/>
    <sheet name="Outturn 2023-24 BY BCC FINAL" sheetId="34" state="hidden" r:id="rId5"/>
    <sheet name="2024-25" sheetId="17" state="hidden" r:id="rId6"/>
    <sheet name="Lookup" sheetId="23" state="hidden" r:id="rId7"/>
    <sheet name="Lookup 2" sheetId="30" state="hidden" r:id="rId8"/>
  </sheets>
  <definedNames>
    <definedName name="_xlnm._FilterDatabase" localSheetId="1" hidden="1">Adjustment!$A$2:$AM$96</definedName>
    <definedName name="_xlnm._FilterDatabase" localSheetId="2" hidden="1">'Outturn 2023-24 BY BCC'!$A$7:$DW$226</definedName>
    <definedName name="_xlnm._FilterDatabase" localSheetId="3" hidden="1">'Outturn 2023-24 BY BCC (3)'!$A$7:$DW$132</definedName>
    <definedName name="_xlnm._FilterDatabase" localSheetId="4" hidden="1">'Outturn 2023-24 BY BCC FINAL'!$A$8:$EK$224</definedName>
    <definedName name="aaa">#REF!</definedName>
    <definedName name="Accrualsrevised">#REF!</definedName>
    <definedName name="Adjustment">#REF!</definedName>
    <definedName name="Adjustments_To_1415_SBS">#REF!</definedName>
    <definedName name="Adjustments_To_1516_SBS">#REF!</definedName>
    <definedName name="Adjustments_To_PY_SBS">#REF!</definedName>
    <definedName name="All_distance_threshold">#REF!</definedName>
    <definedName name="All_PupilNo_threshold">#REF!</definedName>
    <definedName name="Alt_Gains_Cap">#REF!</definedName>
    <definedName name="APRIL">#REF!</definedName>
    <definedName name="AUGUST">#REF!</definedName>
    <definedName name="AWPU_KS3_Rate">#REF!</definedName>
    <definedName name="AWPU_KS4_Rate">#REF!</definedName>
    <definedName name="AWPU_Pri_Rate">#REF!</definedName>
    <definedName name="AWPU_Primary_DD_rate">#REF!</definedName>
    <definedName name="AWPU_Sec_DD_rate">#REF!</definedName>
    <definedName name="BalanceSheet">#REF!</definedName>
    <definedName name="BANK">#REF!</definedName>
    <definedName name="BUDGET">#REF!</definedName>
    <definedName name="BUDGET94">#REF!</definedName>
    <definedName name="Capping_Scaling_YesNo">#REF!</definedName>
    <definedName name="Ceiling">#REF!</definedName>
    <definedName name="column">#REF!</definedName>
    <definedName name="CostCentre">#REF!</definedName>
    <definedName name="DECEMBER">#REF!</definedName>
    <definedName name="EAL_Pri">#REF!</definedName>
    <definedName name="EAL_Pri_DD_rate">#REF!</definedName>
    <definedName name="EAL_Pri_Option">#REF!</definedName>
    <definedName name="EAL_Sec">#REF!</definedName>
    <definedName name="EAL_Sec_DD_rate">#REF!</definedName>
    <definedName name="EAL_Sec_Option">#REF!</definedName>
    <definedName name="EarlyYears">#REF!</definedName>
    <definedName name="Ever6_Pri_DD_Rate">#REF!</definedName>
    <definedName name="Ever6_pri_rate">#REF!</definedName>
    <definedName name="Ever6_Sec_DD_Rate">#REF!</definedName>
    <definedName name="Ever6_sec_rate">#REF!</definedName>
    <definedName name="Exc_Cir1_Total">#REF!</definedName>
    <definedName name="Exc_Cir2_Total">#REF!</definedName>
    <definedName name="Exc_Cir3_Total">#REF!</definedName>
    <definedName name="Exc_Cir4_Total">#REF!</definedName>
    <definedName name="Exc_Cir5_Total">#REF!</definedName>
    <definedName name="Exc_Cir6_Total">#REF!</definedName>
    <definedName name="Exc_Cir7_Total">#REF!</definedName>
    <definedName name="Excel_BuiltIn__FilterDatabase_3">"['Maintained Schools'.$A$1:.$H$11636]"</definedName>
    <definedName name="Excel_BuiltIn__FilterDatabase_4">"[Academies.$A$1:.$H$6222]"</definedName>
    <definedName name="Excel_BuiltIn__FilterDatabase_5">"[NMSS.$A$1:.$H$56]"</definedName>
    <definedName name="FEBRUARY">#REF!</definedName>
    <definedName name="File_Name" localSheetId="5">#REF!</definedName>
    <definedName name="File_Name">#REF!</definedName>
    <definedName name="File_Type" localSheetId="5">#REF!</definedName>
    <definedName name="File_Type">#REF!</definedName>
    <definedName name="Fringe_Total">#REF!</definedName>
    <definedName name="FSM_Pri_DD_rate">#REF!</definedName>
    <definedName name="FSM_Pri_Option">#REF!</definedName>
    <definedName name="FSM_Pri_Rate">#REF!</definedName>
    <definedName name="FSM_Pri_Rate_2">#REF!</definedName>
    <definedName name="FSM_Sec_DD_rate">#REF!</definedName>
    <definedName name="FSM_Sec_Option">#REF!</definedName>
    <definedName name="FSM_Sec_Rate">#REF!</definedName>
    <definedName name="Funding_Floor">#REF!</definedName>
    <definedName name="Funding_Floor_Adjustment">#REF!</definedName>
    <definedName name="gfd">#REF!</definedName>
    <definedName name="glpage1">#REF!</definedName>
    <definedName name="glpage2">#REF!</definedName>
    <definedName name="glsum">#REF!</definedName>
    <definedName name="growthfunding">#REF!</definedName>
    <definedName name="IDACI_B1_Pri">#REF!</definedName>
    <definedName name="IDACI_B1_Pri_DD_rate">#REF!</definedName>
    <definedName name="IDACI_B1_Sec">#REF!</definedName>
    <definedName name="IDACI_B1_Sec_DD_rate">#REF!</definedName>
    <definedName name="IDACI_B2_Pri">#REF!</definedName>
    <definedName name="IDACI_B2_Pri_DD_rate">#REF!</definedName>
    <definedName name="IDACI_B2_Sec">#REF!</definedName>
    <definedName name="IDACI_B2_Sec_DD_rate">#REF!</definedName>
    <definedName name="IDACI_B3_Pri">#REF!</definedName>
    <definedName name="IDACI_B3_Pri_DD_rate">#REF!</definedName>
    <definedName name="IDACI_B3_Sec">#REF!</definedName>
    <definedName name="IDACI_B3_Sec_DD_rate">#REF!</definedName>
    <definedName name="IDACI_B4_Pri">#REF!</definedName>
    <definedName name="IDACI_B4_Pri_DD_rate">#REF!</definedName>
    <definedName name="IDACI_B4_Sec">#REF!</definedName>
    <definedName name="IDACI_B4_Sec_DD_rate">#REF!</definedName>
    <definedName name="IDACI_B5_Pri">#REF!</definedName>
    <definedName name="IDACI_B5_Pri_DD_rate">#REF!</definedName>
    <definedName name="IDACI_B5_Sec">#REF!</definedName>
    <definedName name="IDACI_B5_Sec_DD_rate">#REF!</definedName>
    <definedName name="IDACI_B6_Pri">#REF!</definedName>
    <definedName name="IDACI_B6_Pri_DD_rate">#REF!</definedName>
    <definedName name="IDACI_B6_Sec">#REF!</definedName>
    <definedName name="IDACI_B6_Sec_DD_rate">#REF!</definedName>
    <definedName name="INCOME">#REF!</definedName>
    <definedName name="INCOME94">#REF!</definedName>
    <definedName name="JANUARY">#REF!</definedName>
    <definedName name="JULY">#REF!</definedName>
    <definedName name="JUNE">#REF!</definedName>
    <definedName name="LAC_Pri_DD_rate">#REF!</definedName>
    <definedName name="LAC_Rate">#REF!</definedName>
    <definedName name="LAC_Sec_DD_rate">#REF!</definedName>
    <definedName name="LCHI_Pri">#REF!</definedName>
    <definedName name="LCHI_Pri_DD_rate">#REF!</definedName>
    <definedName name="LCHI_Pri_Option">#REF!</definedName>
    <definedName name="LCHI_Sec">#REF!</definedName>
    <definedName name="LCHI_Sec_DD_rate">#REF!</definedName>
    <definedName name="Lump_sum_Pri_DD_rate">#REF!</definedName>
    <definedName name="Lump_sum_Sec_DD_rate">#REF!</definedName>
    <definedName name="Lump_Sum_total">#REF!</definedName>
    <definedName name="MARCH">#REF!</definedName>
    <definedName name="MAY">#REF!</definedName>
    <definedName name="MFG_Rate">#REF!</definedName>
    <definedName name="MFG_Total">#REF!</definedName>
    <definedName name="Mid_distance_threshold">#REF!</definedName>
    <definedName name="Mid_PupilNo_threshold">#REF!</definedName>
    <definedName name="min_pupil_rate_KS3">#REF!</definedName>
    <definedName name="min_pupil_rate_KS4">#REF!</definedName>
    <definedName name="min_pupil_rate_pri">#REF!</definedName>
    <definedName name="min_pupil_rate_sec">#REF!</definedName>
    <definedName name="Mobility_Pri">#REF!</definedName>
    <definedName name="Mobility_Pri_DD_Rate">#REF!</definedName>
    <definedName name="Mobility_Sec">#REF!</definedName>
    <definedName name="Mobility_Sec_DD_Rate">#REF!</definedName>
    <definedName name="mppf_pri">#REF!</definedName>
    <definedName name="mppf_sec">#REF!</definedName>
    <definedName name="Notional_SEN_AWPU_KS3">#REF!</definedName>
    <definedName name="Notional_SEN_AWPU_KS4">#REF!</definedName>
    <definedName name="Notional_SEN_AWPU_Pri">#REF!</definedName>
    <definedName name="Notional_SEN_EAL_Pri">#REF!</definedName>
    <definedName name="Notional_SEN_EAL_Sec">#REF!</definedName>
    <definedName name="Notional_SEN_Ever6_Pri">#REF!</definedName>
    <definedName name="Notional_SEN_Ever6_Sec">#REF!</definedName>
    <definedName name="Notional_SEN_ExCir2">#REF!</definedName>
    <definedName name="Notional_SEN_ExCir3">#REF!</definedName>
    <definedName name="Notional_SEN_ExCir4">#REF!</definedName>
    <definedName name="Notional_SEN_ExCir5">#REF!</definedName>
    <definedName name="Notional_SEN_ExCir6">#REF!</definedName>
    <definedName name="Notional_SEN_ExCir7">#REF!</definedName>
    <definedName name="Notional_SEN_FF">#REF!</definedName>
    <definedName name="Notional_SEN_FSM_Pri">#REF!</definedName>
    <definedName name="Notional_SEN_FSM_Sec">#REF!</definedName>
    <definedName name="Notional_SEN_IDACI_B1_Pri">#REF!</definedName>
    <definedName name="Notional_SEN_IDACI_B1_Sec">#REF!</definedName>
    <definedName name="Notional_SEN_IDACI_B2_Pri">#REF!</definedName>
    <definedName name="Notional_SEN_IDACI_B2_Sec">#REF!</definedName>
    <definedName name="Notional_SEN_IDACI_B3_Pri">#REF!</definedName>
    <definedName name="Notional_SEN_IDACI_B3_Sec">#REF!</definedName>
    <definedName name="Notional_SEN_IDACI_B4_Pri">#REF!</definedName>
    <definedName name="Notional_SEN_IDACI_B4_Sec">#REF!</definedName>
    <definedName name="Notional_SEN_IDACI_B5_Pri">#REF!</definedName>
    <definedName name="Notional_SEN_IDACI_B5_Sec">#REF!</definedName>
    <definedName name="Notional_SEN_IDACI_B6_Pri">#REF!</definedName>
    <definedName name="Notional_SEN_IDACI_B6_Sec">#REF!</definedName>
    <definedName name="Notional_SEN_LAC">#REF!</definedName>
    <definedName name="Notional_SEN_LCHI_Pri">#REF!</definedName>
    <definedName name="Notional_SEN_LCHI_Sec">#REF!</definedName>
    <definedName name="Notional_SEN_Lump_sum_Pri">#REF!</definedName>
    <definedName name="Notional_SEN_Lump_sum_Sec">#REF!</definedName>
    <definedName name="Notional_SEN_MFG">#REF!</definedName>
    <definedName name="Notional_SEN_Mobility_Pri">#REF!</definedName>
    <definedName name="Notional_SEN_Mobility_Sec">#REF!</definedName>
    <definedName name="Notional_SEN_MPPF">#REF!</definedName>
    <definedName name="Notional_SEN_PFI">#REF!</definedName>
    <definedName name="Notional_SEN_Rates">#REF!</definedName>
    <definedName name="Notional_SEN_SixthForm">#REF!</definedName>
    <definedName name="Notional_SEN_Sparsity_Pri">#REF!</definedName>
    <definedName name="Notional_SEN_Sparsity_Sec">#REF!</definedName>
    <definedName name="Notional_SEN_Split_sites">#REF!</definedName>
    <definedName name="NOVEMBER">#REF!</definedName>
    <definedName name="OCTOBER">#REF!</definedName>
    <definedName name="part">#REF!</definedName>
    <definedName name="PFI_Total">#REF!</definedName>
    <definedName name="Pri_distance_threshold">#REF!</definedName>
    <definedName name="Pri_PupilNo_threshold">#REF!</definedName>
    <definedName name="Primary_Lump_sum">#REF!</definedName>
    <definedName name="_xlnm.Print_Titles" localSheetId="0">'FINAL OUTURN 2023-24'!$9:$9</definedName>
    <definedName name="PupilPremium">#REF!</definedName>
    <definedName name="Quarter">#REF!</definedName>
    <definedName name="Rates_Total">#REF!</definedName>
    <definedName name="Reasons_list">#REF!</definedName>
    <definedName name="Reception_Uplift_YesNo">#REF!</definedName>
    <definedName name="revbudg">#REF!</definedName>
    <definedName name="row">#REF!</definedName>
    <definedName name="Scaling_Factor">#REF!</definedName>
    <definedName name="School">#REF!</definedName>
    <definedName name="School_list">#REF!</definedName>
    <definedName name="School_Name">#REF!</definedName>
    <definedName name="Schools">#REF!</definedName>
    <definedName name="Schoolsreference2">#REF!</definedName>
    <definedName name="Sec_distance_threshold">#REF!</definedName>
    <definedName name="Sec_PupilNo_threshold">#REF!</definedName>
    <definedName name="Secondary_Lump_Sum">#REF!</definedName>
    <definedName name="SEPTEMBER">#REF!</definedName>
    <definedName name="Sheet_Name" localSheetId="5">#REF!</definedName>
    <definedName name="Sheet_Name">#REF!</definedName>
    <definedName name="Sixth_Form_Total">#REF!</definedName>
    <definedName name="Sparsity_All_lump_sum">#REF!</definedName>
    <definedName name="Sparsity_Mid_lump_sum">#REF!</definedName>
    <definedName name="Sparsity_Pri_DD_percentage">#REF!</definedName>
    <definedName name="Sparsity_Pri_lump_sum">#REF!</definedName>
    <definedName name="Sparsity_Sec_DD_percentage">#REF!</definedName>
    <definedName name="Sparsity_Sec_lump_sum">#REF!</definedName>
    <definedName name="Sparsity_Total">#REF!</definedName>
    <definedName name="Split_Sites_Total">#REF!</definedName>
    <definedName name="table">#REF!</definedName>
    <definedName name="Tapered_all_lump_sum">#REF!</definedName>
    <definedName name="Tapered_mid_lump_sum">#REF!</definedName>
    <definedName name="Tapered_primary_lump_sum">#REF!</definedName>
    <definedName name="Tapered_secondary_lump_su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Notional_SEN">#REF!</definedName>
    <definedName name="Total_Primary_funding">#REF!</definedName>
    <definedName name="Total_Secondary_Funding">#REF!</definedName>
    <definedName name="WorkingBudge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226" i="34" l="1"/>
  <c r="EG103" i="34" l="1"/>
  <c r="EF103" i="34"/>
  <c r="EA103" i="34"/>
  <c r="DZ103" i="34"/>
  <c r="CM103" i="34"/>
  <c r="CK103" i="34"/>
  <c r="EB103" i="34" l="1"/>
  <c r="ED103" i="34" s="1"/>
  <c r="EH103" i="34"/>
  <c r="EJ103" i="34" s="1"/>
  <c r="Y227" i="34" l="1"/>
  <c r="Y226" i="34"/>
  <c r="X227" i="34"/>
  <c r="X226" i="34"/>
  <c r="Z226" i="34"/>
  <c r="Z227" i="34"/>
  <c r="CK227" i="34"/>
  <c r="CK226" i="34"/>
  <c r="CM227" i="34"/>
  <c r="DQ132" i="35"/>
  <c r="DQ131" i="35"/>
  <c r="DQ130" i="35"/>
  <c r="DV129" i="35"/>
  <c r="DU129" i="35"/>
  <c r="DS129" i="35"/>
  <c r="DR129" i="35"/>
  <c r="DQ129" i="35"/>
  <c r="DV128" i="35"/>
  <c r="DU128" i="35"/>
  <c r="DS128" i="35"/>
  <c r="DR128" i="35"/>
  <c r="DQ128" i="35"/>
  <c r="DV127" i="35"/>
  <c r="DU127" i="35"/>
  <c r="DT127" i="35"/>
  <c r="DS127" i="35"/>
  <c r="DR127" i="35"/>
  <c r="DQ127" i="35"/>
  <c r="DV126" i="35"/>
  <c r="DU126" i="35"/>
  <c r="DS126" i="35"/>
  <c r="DR126" i="35"/>
  <c r="DQ126" i="35"/>
  <c r="DV125" i="35"/>
  <c r="DU125" i="35"/>
  <c r="DS125" i="35"/>
  <c r="DT125" i="35" s="1"/>
  <c r="DR125" i="35"/>
  <c r="DQ125" i="35"/>
  <c r="DV124" i="35"/>
  <c r="DU124" i="35"/>
  <c r="DS124" i="35"/>
  <c r="DR124" i="35"/>
  <c r="DQ124" i="35"/>
  <c r="DV123" i="35"/>
  <c r="DU123" i="35"/>
  <c r="DS123" i="35"/>
  <c r="DR123" i="35"/>
  <c r="DQ123" i="35"/>
  <c r="DV122" i="35"/>
  <c r="DU122" i="35"/>
  <c r="DS122" i="35"/>
  <c r="DR122" i="35"/>
  <c r="DQ122" i="35"/>
  <c r="DV121" i="35"/>
  <c r="DU121" i="35"/>
  <c r="DS121" i="35"/>
  <c r="DR121" i="35"/>
  <c r="DT121" i="35" s="1"/>
  <c r="DQ121" i="35"/>
  <c r="DV120" i="35"/>
  <c r="DU120" i="35"/>
  <c r="DW120" i="35" s="1"/>
  <c r="DS120" i="35"/>
  <c r="DR120" i="35"/>
  <c r="DQ120" i="35"/>
  <c r="DV119" i="35"/>
  <c r="DU119" i="35"/>
  <c r="DS119" i="35"/>
  <c r="DR119" i="35"/>
  <c r="DQ119" i="35"/>
  <c r="DV118" i="35"/>
  <c r="DU118" i="35"/>
  <c r="DS118" i="35"/>
  <c r="DR118" i="35"/>
  <c r="DQ118" i="35"/>
  <c r="DV117" i="35"/>
  <c r="DU117" i="35"/>
  <c r="DS117" i="35"/>
  <c r="DR117" i="35"/>
  <c r="DQ117" i="35"/>
  <c r="DV116" i="35"/>
  <c r="DU116" i="35"/>
  <c r="DS116" i="35"/>
  <c r="DR116" i="35"/>
  <c r="DQ116" i="35"/>
  <c r="DV115" i="35"/>
  <c r="DU115" i="35"/>
  <c r="DS115" i="35"/>
  <c r="DR115" i="35"/>
  <c r="DQ115" i="35"/>
  <c r="DV114" i="35"/>
  <c r="DU114" i="35"/>
  <c r="DS114" i="35"/>
  <c r="DR114" i="35"/>
  <c r="DQ114" i="35"/>
  <c r="DV113" i="35"/>
  <c r="DU113" i="35"/>
  <c r="DS113" i="35"/>
  <c r="DR113" i="35"/>
  <c r="DQ113" i="35"/>
  <c r="DV112" i="35"/>
  <c r="DU112" i="35"/>
  <c r="DS112" i="35"/>
  <c r="DR112" i="35"/>
  <c r="DT112" i="35" s="1"/>
  <c r="DQ112" i="35"/>
  <c r="DV111" i="35"/>
  <c r="DU111" i="35"/>
  <c r="DW111" i="35" s="1"/>
  <c r="DS111" i="35"/>
  <c r="DR111" i="35"/>
  <c r="DQ111" i="35"/>
  <c r="DV110" i="35"/>
  <c r="DU110" i="35"/>
  <c r="DS110" i="35"/>
  <c r="DR110" i="35"/>
  <c r="DQ110" i="35"/>
  <c r="DV109" i="35"/>
  <c r="DU109" i="35"/>
  <c r="DS109" i="35"/>
  <c r="DR109" i="35"/>
  <c r="DQ109" i="35"/>
  <c r="DV108" i="35"/>
  <c r="DU108" i="35"/>
  <c r="DS108" i="35"/>
  <c r="DR108" i="35"/>
  <c r="DQ108" i="35"/>
  <c r="DV107" i="35"/>
  <c r="DU107" i="35"/>
  <c r="DS107" i="35"/>
  <c r="DR107" i="35"/>
  <c r="DQ107" i="35"/>
  <c r="DV106" i="35"/>
  <c r="DU106" i="35"/>
  <c r="DS106" i="35"/>
  <c r="DR106" i="35"/>
  <c r="DQ106" i="35"/>
  <c r="DV105" i="35"/>
  <c r="DU105" i="35"/>
  <c r="DS105" i="35"/>
  <c r="DR105" i="35"/>
  <c r="DQ105" i="35"/>
  <c r="DV104" i="35"/>
  <c r="DU104" i="35"/>
  <c r="DS104" i="35"/>
  <c r="DR104" i="35"/>
  <c r="DQ104" i="35"/>
  <c r="DV103" i="35"/>
  <c r="DU103" i="35"/>
  <c r="DW103" i="35" s="1"/>
  <c r="DS103" i="35"/>
  <c r="DR103" i="35"/>
  <c r="DQ103" i="35"/>
  <c r="DV102" i="35"/>
  <c r="DU102" i="35"/>
  <c r="DS102" i="35"/>
  <c r="DR102" i="35"/>
  <c r="DQ102" i="35"/>
  <c r="DV101" i="35"/>
  <c r="DU101" i="35"/>
  <c r="DS101" i="35"/>
  <c r="DR101" i="35"/>
  <c r="DQ101" i="35"/>
  <c r="DV100" i="35"/>
  <c r="DU100" i="35"/>
  <c r="DT100" i="35"/>
  <c r="DS100" i="35"/>
  <c r="DR100" i="35"/>
  <c r="DQ100" i="35"/>
  <c r="DV99" i="35"/>
  <c r="DU99" i="35"/>
  <c r="DS99" i="35"/>
  <c r="DR99" i="35"/>
  <c r="DQ99" i="35"/>
  <c r="DV98" i="35"/>
  <c r="DU98" i="35"/>
  <c r="DS98" i="35"/>
  <c r="DR98" i="35"/>
  <c r="DT98" i="35" s="1"/>
  <c r="DQ98" i="35"/>
  <c r="DV97" i="35"/>
  <c r="DU97" i="35"/>
  <c r="DW97" i="35" s="1"/>
  <c r="DS97" i="35"/>
  <c r="DR97" i="35"/>
  <c r="DQ97" i="35"/>
  <c r="DV96" i="35"/>
  <c r="DU96" i="35"/>
  <c r="DS96" i="35"/>
  <c r="DR96" i="35"/>
  <c r="DQ96" i="35"/>
  <c r="DV95" i="35"/>
  <c r="DU95" i="35"/>
  <c r="DS95" i="35"/>
  <c r="DR95" i="35"/>
  <c r="DQ95" i="35"/>
  <c r="DV94" i="35"/>
  <c r="DU94" i="35"/>
  <c r="DS94" i="35"/>
  <c r="DR94" i="35"/>
  <c r="DQ94" i="35"/>
  <c r="DV93" i="35"/>
  <c r="DU93" i="35"/>
  <c r="DS93" i="35"/>
  <c r="DR93" i="35"/>
  <c r="DQ93" i="35"/>
  <c r="DV92" i="35"/>
  <c r="DU92" i="35"/>
  <c r="DS92" i="35"/>
  <c r="DR92" i="35"/>
  <c r="DT92" i="35" s="1"/>
  <c r="DQ92" i="35"/>
  <c r="DV91" i="35"/>
  <c r="DU91" i="35"/>
  <c r="DS91" i="35"/>
  <c r="DR91" i="35"/>
  <c r="DQ91" i="35"/>
  <c r="DV90" i="35"/>
  <c r="DU90" i="35"/>
  <c r="DS90" i="35"/>
  <c r="DR90" i="35"/>
  <c r="DQ90" i="35"/>
  <c r="DV89" i="35"/>
  <c r="DU89" i="35"/>
  <c r="DS89" i="35"/>
  <c r="DR89" i="35"/>
  <c r="DQ89" i="35"/>
  <c r="DV88" i="35"/>
  <c r="DU88" i="35"/>
  <c r="DS88" i="35"/>
  <c r="DR88" i="35"/>
  <c r="DQ88" i="35"/>
  <c r="DV87" i="35"/>
  <c r="DU87" i="35"/>
  <c r="DS87" i="35"/>
  <c r="DR87" i="35"/>
  <c r="DQ87" i="35"/>
  <c r="DV86" i="35"/>
  <c r="DU86" i="35"/>
  <c r="DS86" i="35"/>
  <c r="DR86" i="35"/>
  <c r="DQ86" i="35"/>
  <c r="DV85" i="35"/>
  <c r="DU85" i="35"/>
  <c r="DS85" i="35"/>
  <c r="DT85" i="35" s="1"/>
  <c r="DR85" i="35"/>
  <c r="DQ85" i="35"/>
  <c r="DV84" i="35"/>
  <c r="DU84" i="35"/>
  <c r="DS84" i="35"/>
  <c r="DR84" i="35"/>
  <c r="DQ84" i="35"/>
  <c r="DV83" i="35"/>
  <c r="DU83" i="35"/>
  <c r="DS83" i="35"/>
  <c r="DR83" i="35"/>
  <c r="DQ83" i="35"/>
  <c r="DV82" i="35"/>
  <c r="DU82" i="35"/>
  <c r="DS82" i="35"/>
  <c r="DR82" i="35"/>
  <c r="DQ82" i="35"/>
  <c r="DV81" i="35"/>
  <c r="DU81" i="35"/>
  <c r="DS81" i="35"/>
  <c r="DR81" i="35"/>
  <c r="DQ81" i="35"/>
  <c r="DV80" i="35"/>
  <c r="DU80" i="35"/>
  <c r="DS80" i="35"/>
  <c r="DR80" i="35"/>
  <c r="DQ80" i="35"/>
  <c r="DV79" i="35"/>
  <c r="DU79" i="35"/>
  <c r="DS79" i="35"/>
  <c r="DR79" i="35"/>
  <c r="DQ79" i="35"/>
  <c r="DV78" i="35"/>
  <c r="DU78" i="35"/>
  <c r="DS78" i="35"/>
  <c r="DR78" i="35"/>
  <c r="DQ78" i="35"/>
  <c r="DV77" i="35"/>
  <c r="DU77" i="35"/>
  <c r="DS77" i="35"/>
  <c r="DR77" i="35"/>
  <c r="DQ77" i="35"/>
  <c r="DV76" i="35"/>
  <c r="DU76" i="35"/>
  <c r="DS76" i="35"/>
  <c r="DR76" i="35"/>
  <c r="DQ76" i="35"/>
  <c r="DV75" i="35"/>
  <c r="DU75" i="35"/>
  <c r="DS75" i="35"/>
  <c r="DR75" i="35"/>
  <c r="DQ75" i="35"/>
  <c r="DV74" i="35"/>
  <c r="DU74" i="35"/>
  <c r="DW74" i="35" s="1"/>
  <c r="DS74" i="35"/>
  <c r="DR74" i="35"/>
  <c r="DQ74" i="35"/>
  <c r="DV73" i="35"/>
  <c r="DU73" i="35"/>
  <c r="DS73" i="35"/>
  <c r="DR73" i="35"/>
  <c r="DQ73" i="35"/>
  <c r="DV72" i="35"/>
  <c r="DU72" i="35"/>
  <c r="DS72" i="35"/>
  <c r="DR72" i="35"/>
  <c r="DQ72" i="35"/>
  <c r="DV71" i="35"/>
  <c r="DU71" i="35"/>
  <c r="DS71" i="35"/>
  <c r="DR71" i="35"/>
  <c r="DQ71" i="35"/>
  <c r="DV70" i="35"/>
  <c r="DU70" i="35"/>
  <c r="DS70" i="35"/>
  <c r="DR70" i="35"/>
  <c r="DQ70" i="35"/>
  <c r="DV69" i="35"/>
  <c r="DU69" i="35"/>
  <c r="DS69" i="35"/>
  <c r="DR69" i="35"/>
  <c r="DQ69" i="35"/>
  <c r="DV68" i="35"/>
  <c r="DU68" i="35"/>
  <c r="DS68" i="35"/>
  <c r="DR68" i="35"/>
  <c r="DQ68" i="35"/>
  <c r="DV67" i="35"/>
  <c r="DU67" i="35"/>
  <c r="DS67" i="35"/>
  <c r="DR67" i="35"/>
  <c r="DQ67" i="35"/>
  <c r="DV66" i="35"/>
  <c r="DU66" i="35"/>
  <c r="DS66" i="35"/>
  <c r="DR66" i="35"/>
  <c r="DQ66" i="35"/>
  <c r="DV65" i="35"/>
  <c r="DU65" i="35"/>
  <c r="DW65" i="35" s="1"/>
  <c r="DS65" i="35"/>
  <c r="DR65" i="35"/>
  <c r="DQ65" i="35"/>
  <c r="DV64" i="35"/>
  <c r="DU64" i="35"/>
  <c r="DS64" i="35"/>
  <c r="DR64" i="35"/>
  <c r="DQ64" i="35"/>
  <c r="DV63" i="35"/>
  <c r="DU63" i="35"/>
  <c r="DS63" i="35"/>
  <c r="DR63" i="35"/>
  <c r="DQ63" i="35"/>
  <c r="DV62" i="35"/>
  <c r="DU62" i="35"/>
  <c r="DS62" i="35"/>
  <c r="DR62" i="35"/>
  <c r="DQ62" i="35"/>
  <c r="DV61" i="35"/>
  <c r="DU61" i="35"/>
  <c r="DS61" i="35"/>
  <c r="DR61" i="35"/>
  <c r="DQ61" i="35"/>
  <c r="DV60" i="35"/>
  <c r="DU60" i="35"/>
  <c r="DS60" i="35"/>
  <c r="DR60" i="35"/>
  <c r="DT60" i="35" s="1"/>
  <c r="DQ60" i="35"/>
  <c r="DV59" i="35"/>
  <c r="DU59" i="35"/>
  <c r="DS59" i="35"/>
  <c r="DR59" i="35"/>
  <c r="DQ59" i="35"/>
  <c r="DV58" i="35"/>
  <c r="DU58" i="35"/>
  <c r="DW58" i="35" s="1"/>
  <c r="DS58" i="35"/>
  <c r="DR58" i="35"/>
  <c r="DQ58" i="35"/>
  <c r="DV57" i="35"/>
  <c r="DU57" i="35"/>
  <c r="DS57" i="35"/>
  <c r="DR57" i="35"/>
  <c r="DQ57" i="35"/>
  <c r="DV56" i="35"/>
  <c r="DU56" i="35"/>
  <c r="DS56" i="35"/>
  <c r="DR56" i="35"/>
  <c r="DQ56" i="35"/>
  <c r="DV55" i="35"/>
  <c r="DU55" i="35"/>
  <c r="DS55" i="35"/>
  <c r="DR55" i="35"/>
  <c r="DQ55" i="35"/>
  <c r="DV54" i="35"/>
  <c r="DU54" i="35"/>
  <c r="DS54" i="35"/>
  <c r="DR54" i="35"/>
  <c r="DQ54" i="35"/>
  <c r="DV53" i="35"/>
  <c r="DU53" i="35"/>
  <c r="DS53" i="35"/>
  <c r="DR53" i="35"/>
  <c r="DQ53" i="35"/>
  <c r="DV52" i="35"/>
  <c r="DU52" i="35"/>
  <c r="DS52" i="35"/>
  <c r="DR52" i="35"/>
  <c r="DQ52" i="35"/>
  <c r="DV51" i="35"/>
  <c r="DU51" i="35"/>
  <c r="DS51" i="35"/>
  <c r="DR51" i="35"/>
  <c r="DT51" i="35" s="1"/>
  <c r="DQ51" i="35"/>
  <c r="DV50" i="35"/>
  <c r="DU50" i="35"/>
  <c r="DS50" i="35"/>
  <c r="DR50" i="35"/>
  <c r="DQ50" i="35"/>
  <c r="DV49" i="35"/>
  <c r="DU49" i="35"/>
  <c r="DS49" i="35"/>
  <c r="DR49" i="35"/>
  <c r="DQ49" i="35"/>
  <c r="DV48" i="35"/>
  <c r="DU48" i="35"/>
  <c r="DS48" i="35"/>
  <c r="DR48" i="35"/>
  <c r="DQ48" i="35"/>
  <c r="DV47" i="35"/>
  <c r="DU47" i="35"/>
  <c r="DS47" i="35"/>
  <c r="DR47" i="35"/>
  <c r="DQ47" i="35"/>
  <c r="DV46" i="35"/>
  <c r="DU46" i="35"/>
  <c r="DS46" i="35"/>
  <c r="DR46" i="35"/>
  <c r="DQ46" i="35"/>
  <c r="DV45" i="35"/>
  <c r="DU45" i="35"/>
  <c r="DS45" i="35"/>
  <c r="DR45" i="35"/>
  <c r="DQ45" i="35"/>
  <c r="DV44" i="35"/>
  <c r="DU44" i="35"/>
  <c r="DS44" i="35"/>
  <c r="DR44" i="35"/>
  <c r="DT44" i="35" s="1"/>
  <c r="DQ44" i="35"/>
  <c r="DV43" i="35"/>
  <c r="DU43" i="35"/>
  <c r="DS43" i="35"/>
  <c r="DR43" i="35"/>
  <c r="DQ43" i="35"/>
  <c r="DV42" i="35"/>
  <c r="DU42" i="35"/>
  <c r="DW42" i="35" s="1"/>
  <c r="DS42" i="35"/>
  <c r="DR42" i="35"/>
  <c r="DQ42" i="35"/>
  <c r="DV41" i="35"/>
  <c r="DU41" i="35"/>
  <c r="DS41" i="35"/>
  <c r="DR41" i="35"/>
  <c r="DQ41" i="35"/>
  <c r="DV40" i="35"/>
  <c r="DU40" i="35"/>
  <c r="DS40" i="35"/>
  <c r="DR40" i="35"/>
  <c r="DQ40" i="35"/>
  <c r="DV39" i="35"/>
  <c r="DU39" i="35"/>
  <c r="DS39" i="35"/>
  <c r="DR39" i="35"/>
  <c r="DQ39" i="35"/>
  <c r="DV38" i="35"/>
  <c r="DU38" i="35"/>
  <c r="DS38" i="35"/>
  <c r="DR38" i="35"/>
  <c r="DQ38" i="35"/>
  <c r="DV37" i="35"/>
  <c r="DU37" i="35"/>
  <c r="DS37" i="35"/>
  <c r="DR37" i="35"/>
  <c r="DQ37" i="35"/>
  <c r="DV36" i="35"/>
  <c r="DU36" i="35"/>
  <c r="DS36" i="35"/>
  <c r="DR36" i="35"/>
  <c r="DQ36" i="35"/>
  <c r="DV35" i="35"/>
  <c r="DU35" i="35"/>
  <c r="DS35" i="35"/>
  <c r="DR35" i="35"/>
  <c r="DT35" i="35" s="1"/>
  <c r="DQ35" i="35"/>
  <c r="DV34" i="35"/>
  <c r="DU34" i="35"/>
  <c r="DS34" i="35"/>
  <c r="DR34" i="35"/>
  <c r="DQ34" i="35"/>
  <c r="DV33" i="35"/>
  <c r="DU33" i="35"/>
  <c r="DW33" i="35" s="1"/>
  <c r="DS33" i="35"/>
  <c r="DR33" i="35"/>
  <c r="DQ33" i="35"/>
  <c r="DV32" i="35"/>
  <c r="DU32" i="35"/>
  <c r="DS32" i="35"/>
  <c r="DR32" i="35"/>
  <c r="DQ32" i="35"/>
  <c r="DV31" i="35"/>
  <c r="DU31" i="35"/>
  <c r="DS31" i="35"/>
  <c r="DR31" i="35"/>
  <c r="DQ31" i="35"/>
  <c r="DV30" i="35"/>
  <c r="DU30" i="35"/>
  <c r="DS30" i="35"/>
  <c r="DR30" i="35"/>
  <c r="DQ30" i="35"/>
  <c r="DV29" i="35"/>
  <c r="DU29" i="35"/>
  <c r="DS29" i="35"/>
  <c r="DR29" i="35"/>
  <c r="DQ29" i="35"/>
  <c r="DV28" i="35"/>
  <c r="DU28" i="35"/>
  <c r="DS28" i="35"/>
  <c r="DR28" i="35"/>
  <c r="DQ28" i="35"/>
  <c r="DV27" i="35"/>
  <c r="DU27" i="35"/>
  <c r="DS27" i="35"/>
  <c r="DR27" i="35"/>
  <c r="DT27" i="35" s="1"/>
  <c r="DQ27" i="35"/>
  <c r="DV26" i="35"/>
  <c r="DU26" i="35"/>
  <c r="DW26" i="35" s="1"/>
  <c r="DS26" i="35"/>
  <c r="DR26" i="35"/>
  <c r="DQ26" i="35"/>
  <c r="DV25" i="35"/>
  <c r="DU25" i="35"/>
  <c r="DS25" i="35"/>
  <c r="DR25" i="35"/>
  <c r="DQ25" i="35"/>
  <c r="DV24" i="35"/>
  <c r="DU24" i="35"/>
  <c r="DS24" i="35"/>
  <c r="DR24" i="35"/>
  <c r="DQ24" i="35"/>
  <c r="DV23" i="35"/>
  <c r="DU23" i="35"/>
  <c r="DS23" i="35"/>
  <c r="DR23" i="35"/>
  <c r="DQ23" i="35"/>
  <c r="DV22" i="35"/>
  <c r="DU22" i="35"/>
  <c r="DS22" i="35"/>
  <c r="DT22" i="35" s="1"/>
  <c r="DR22" i="35"/>
  <c r="DQ22" i="35"/>
  <c r="DV21" i="35"/>
  <c r="DU21" i="35"/>
  <c r="DS21" i="35"/>
  <c r="DR21" i="35"/>
  <c r="DQ21" i="35"/>
  <c r="DV20" i="35"/>
  <c r="DU20" i="35"/>
  <c r="DS20" i="35"/>
  <c r="DR20" i="35"/>
  <c r="DQ20" i="35"/>
  <c r="DV19" i="35"/>
  <c r="DU19" i="35"/>
  <c r="DS19" i="35"/>
  <c r="DR19" i="35"/>
  <c r="DQ19" i="35"/>
  <c r="DV18" i="35"/>
  <c r="DU18" i="35"/>
  <c r="DW18" i="35" s="1"/>
  <c r="DS18" i="35"/>
  <c r="DR18" i="35"/>
  <c r="DQ18" i="35"/>
  <c r="DV17" i="35"/>
  <c r="DU17" i="35"/>
  <c r="DW17" i="35" s="1"/>
  <c r="DS17" i="35"/>
  <c r="DR17" i="35"/>
  <c r="DQ17" i="35"/>
  <c r="DV16" i="35"/>
  <c r="DU16" i="35"/>
  <c r="DS16" i="35"/>
  <c r="DR16" i="35"/>
  <c r="DQ16" i="35"/>
  <c r="DV15" i="35"/>
  <c r="DU15" i="35"/>
  <c r="DS15" i="35"/>
  <c r="DR15" i="35"/>
  <c r="DQ15" i="35"/>
  <c r="DV14" i="35"/>
  <c r="DU14" i="35"/>
  <c r="DS14" i="35"/>
  <c r="DR14" i="35"/>
  <c r="DQ14" i="35"/>
  <c r="DV13" i="35"/>
  <c r="DU13" i="35"/>
  <c r="DS13" i="35"/>
  <c r="DR13" i="35"/>
  <c r="DQ13" i="35"/>
  <c r="DV12" i="35"/>
  <c r="DU12" i="35"/>
  <c r="DS12" i="35"/>
  <c r="DR12" i="35"/>
  <c r="DT12" i="35" s="1"/>
  <c r="DQ12" i="35"/>
  <c r="DV11" i="35"/>
  <c r="DU11" i="35"/>
  <c r="DS11" i="35"/>
  <c r="DR11" i="35"/>
  <c r="DQ11" i="35"/>
  <c r="DV10" i="35"/>
  <c r="DU10" i="35"/>
  <c r="DW10" i="35" s="1"/>
  <c r="DS10" i="35"/>
  <c r="DR10" i="35"/>
  <c r="DQ10" i="35"/>
  <c r="DV9" i="35"/>
  <c r="DU9" i="35"/>
  <c r="DW9" i="35" s="1"/>
  <c r="DS9" i="35"/>
  <c r="DR9" i="35"/>
  <c r="DQ9" i="35"/>
  <c r="DV8" i="35"/>
  <c r="DU8" i="35"/>
  <c r="DS8" i="35"/>
  <c r="DR8" i="35"/>
  <c r="DQ8" i="35"/>
  <c r="DQ9" i="31"/>
  <c r="DQ10" i="31"/>
  <c r="DQ11" i="31"/>
  <c r="DQ12" i="31"/>
  <c r="DQ13" i="31"/>
  <c r="DQ14" i="31"/>
  <c r="DQ15" i="31"/>
  <c r="DQ16" i="31"/>
  <c r="DQ17" i="31"/>
  <c r="DQ18" i="31"/>
  <c r="DQ19" i="31"/>
  <c r="DQ20" i="31"/>
  <c r="DQ21" i="31"/>
  <c r="DQ22" i="31"/>
  <c r="DQ23" i="31"/>
  <c r="DQ24" i="31"/>
  <c r="DQ25" i="31"/>
  <c r="DQ26" i="31"/>
  <c r="DQ27" i="31"/>
  <c r="DQ28" i="31"/>
  <c r="DQ29" i="31"/>
  <c r="DQ30" i="31"/>
  <c r="DQ31" i="31"/>
  <c r="DQ32" i="31"/>
  <c r="DQ33" i="31"/>
  <c r="DQ34" i="31"/>
  <c r="DQ35" i="31"/>
  <c r="DQ36" i="31"/>
  <c r="DQ37" i="31"/>
  <c r="DQ38" i="31"/>
  <c r="DQ39" i="31"/>
  <c r="DQ40" i="31"/>
  <c r="DQ41" i="31"/>
  <c r="DQ42" i="31"/>
  <c r="DQ43" i="31"/>
  <c r="DQ44" i="31"/>
  <c r="DQ45" i="31"/>
  <c r="DQ46" i="31"/>
  <c r="DQ47" i="31"/>
  <c r="DQ48" i="31"/>
  <c r="DQ49" i="31"/>
  <c r="DQ50" i="31"/>
  <c r="DQ51" i="31"/>
  <c r="DQ52" i="31"/>
  <c r="DQ53" i="31"/>
  <c r="DQ54" i="31"/>
  <c r="DQ55" i="31"/>
  <c r="DQ56" i="31"/>
  <c r="DQ57" i="31"/>
  <c r="DQ58" i="31"/>
  <c r="DQ59" i="31"/>
  <c r="DQ60" i="31"/>
  <c r="DQ61" i="31"/>
  <c r="DQ62" i="31"/>
  <c r="DQ63" i="31"/>
  <c r="DQ64" i="31"/>
  <c r="DQ65" i="31"/>
  <c r="DQ66" i="31"/>
  <c r="DQ67" i="31"/>
  <c r="DQ68" i="31"/>
  <c r="DQ69" i="31"/>
  <c r="DQ70" i="31"/>
  <c r="DQ71" i="31"/>
  <c r="DQ72" i="31"/>
  <c r="DQ73" i="31"/>
  <c r="DQ74" i="31"/>
  <c r="DQ75" i="31"/>
  <c r="DQ76" i="31"/>
  <c r="DQ77" i="31"/>
  <c r="DQ78" i="31"/>
  <c r="DQ79" i="31"/>
  <c r="DQ80" i="31"/>
  <c r="DQ81" i="31"/>
  <c r="DQ82" i="31"/>
  <c r="DQ83" i="31"/>
  <c r="DQ84" i="31"/>
  <c r="DQ85" i="31"/>
  <c r="DQ86" i="31"/>
  <c r="DQ87" i="31"/>
  <c r="DQ88" i="31"/>
  <c r="DQ89" i="31"/>
  <c r="DQ90" i="31"/>
  <c r="DQ91" i="31"/>
  <c r="DQ92" i="31"/>
  <c r="DQ93" i="31"/>
  <c r="DQ94" i="31"/>
  <c r="DQ95" i="31"/>
  <c r="DQ96" i="31"/>
  <c r="DQ97" i="31"/>
  <c r="DQ98" i="31"/>
  <c r="DQ99" i="31"/>
  <c r="DQ100" i="31"/>
  <c r="DQ101" i="31"/>
  <c r="DQ102" i="31"/>
  <c r="DQ103" i="31"/>
  <c r="DQ104" i="31"/>
  <c r="DQ105" i="31"/>
  <c r="DQ106" i="31"/>
  <c r="DQ107" i="31"/>
  <c r="DQ108" i="31"/>
  <c r="DQ109" i="31"/>
  <c r="DQ110" i="31"/>
  <c r="DQ111" i="31"/>
  <c r="DQ112" i="31"/>
  <c r="DQ113" i="31"/>
  <c r="DQ114" i="31"/>
  <c r="DQ115" i="31"/>
  <c r="DQ116" i="31"/>
  <c r="DQ117" i="31"/>
  <c r="DQ118" i="31"/>
  <c r="DQ119" i="31"/>
  <c r="DQ120" i="31"/>
  <c r="DQ121" i="31"/>
  <c r="DQ122" i="31"/>
  <c r="DQ123" i="31"/>
  <c r="DQ124" i="31"/>
  <c r="DQ125" i="31"/>
  <c r="DQ126" i="31"/>
  <c r="DQ127" i="31"/>
  <c r="DQ128" i="31"/>
  <c r="DQ129" i="31"/>
  <c r="DQ130" i="31"/>
  <c r="DQ131" i="31"/>
  <c r="DQ132" i="31"/>
  <c r="DQ133" i="31"/>
  <c r="DQ134" i="31"/>
  <c r="DQ135" i="31"/>
  <c r="DQ136" i="31"/>
  <c r="DQ137" i="31"/>
  <c r="DQ138" i="31"/>
  <c r="DQ139" i="31"/>
  <c r="DQ140" i="31"/>
  <c r="DQ141" i="31"/>
  <c r="DQ142" i="31"/>
  <c r="DQ143" i="31"/>
  <c r="DQ144" i="31"/>
  <c r="DQ145" i="31"/>
  <c r="DQ146" i="31"/>
  <c r="DQ147" i="31"/>
  <c r="DQ148" i="31"/>
  <c r="DQ149" i="31"/>
  <c r="DQ150" i="31"/>
  <c r="DQ151" i="31"/>
  <c r="DQ152" i="31"/>
  <c r="DQ153" i="31"/>
  <c r="DQ154" i="31"/>
  <c r="DQ155" i="31"/>
  <c r="DQ156" i="31"/>
  <c r="DQ157" i="31"/>
  <c r="DQ158" i="31"/>
  <c r="DQ159" i="31"/>
  <c r="DQ160" i="31"/>
  <c r="DQ161" i="31"/>
  <c r="DQ162" i="31"/>
  <c r="DQ163" i="31"/>
  <c r="DQ164" i="31"/>
  <c r="DQ165" i="31"/>
  <c r="DQ166" i="31"/>
  <c r="DQ167" i="31"/>
  <c r="DQ168" i="31"/>
  <c r="DQ169" i="31"/>
  <c r="DQ170" i="31"/>
  <c r="DQ171" i="31"/>
  <c r="DQ172" i="31"/>
  <c r="DQ173" i="31"/>
  <c r="DQ174" i="31"/>
  <c r="DQ175" i="31"/>
  <c r="DQ176" i="31"/>
  <c r="DQ177" i="31"/>
  <c r="DQ178" i="31"/>
  <c r="DQ179" i="31"/>
  <c r="DQ180" i="31"/>
  <c r="DQ181" i="31"/>
  <c r="DQ182" i="31"/>
  <c r="DQ183" i="31"/>
  <c r="DQ184" i="31"/>
  <c r="DQ185" i="31"/>
  <c r="DQ186" i="31"/>
  <c r="DQ187" i="31"/>
  <c r="DQ188" i="31"/>
  <c r="DQ189" i="31"/>
  <c r="DQ190" i="31"/>
  <c r="DQ191" i="31"/>
  <c r="DQ192" i="31"/>
  <c r="DQ193" i="31"/>
  <c r="DQ194" i="31"/>
  <c r="DQ195" i="31"/>
  <c r="DQ196" i="31"/>
  <c r="DQ197" i="31"/>
  <c r="DQ198" i="31"/>
  <c r="DQ199" i="31"/>
  <c r="DQ200" i="31"/>
  <c r="DQ201" i="31"/>
  <c r="DQ202" i="31"/>
  <c r="DQ203" i="31"/>
  <c r="DQ204" i="31"/>
  <c r="DQ205" i="31"/>
  <c r="DQ206" i="31"/>
  <c r="DQ207" i="31"/>
  <c r="DQ208" i="31"/>
  <c r="DQ209" i="31"/>
  <c r="DQ210" i="31"/>
  <c r="DQ211" i="31"/>
  <c r="DQ212" i="31"/>
  <c r="DQ213" i="31"/>
  <c r="DQ214" i="31"/>
  <c r="DQ215" i="31"/>
  <c r="DQ216" i="31"/>
  <c r="DQ217" i="31"/>
  <c r="DQ218" i="31"/>
  <c r="DQ219" i="31"/>
  <c r="DQ220" i="31"/>
  <c r="DQ221" i="31"/>
  <c r="DQ222" i="31"/>
  <c r="DQ223" i="31"/>
  <c r="DQ224" i="31"/>
  <c r="DQ225" i="31"/>
  <c r="DQ226" i="31"/>
  <c r="DQ8" i="31"/>
  <c r="CK2" i="34"/>
  <c r="I98" i="32"/>
  <c r="J98" i="32"/>
  <c r="K98" i="32"/>
  <c r="L98" i="32"/>
  <c r="M98" i="32"/>
  <c r="N98" i="32"/>
  <c r="Y228" i="34" l="1"/>
  <c r="Z228" i="34"/>
  <c r="CM228" i="34"/>
  <c r="CK228" i="34"/>
  <c r="CK232" i="34" s="1"/>
  <c r="CL2" i="34"/>
  <c r="X228" i="34"/>
  <c r="DW54" i="35"/>
  <c r="DT56" i="35"/>
  <c r="DW100" i="35"/>
  <c r="DW108" i="35"/>
  <c r="DT110" i="35"/>
  <c r="DT118" i="35"/>
  <c r="DT126" i="35"/>
  <c r="DW127" i="35"/>
  <c r="DT26" i="35"/>
  <c r="DW104" i="35"/>
  <c r="DT106" i="35"/>
  <c r="DT25" i="35"/>
  <c r="DW47" i="35"/>
  <c r="DT49" i="35"/>
  <c r="DW63" i="35"/>
  <c r="DW98" i="35"/>
  <c r="DW117" i="35"/>
  <c r="DT119" i="35"/>
  <c r="DW125" i="35"/>
  <c r="DW14" i="35"/>
  <c r="DT16" i="35"/>
  <c r="DW22" i="35"/>
  <c r="DT24" i="35"/>
  <c r="DW30" i="35"/>
  <c r="DT48" i="35"/>
  <c r="DW62" i="35"/>
  <c r="DT91" i="35"/>
  <c r="DW11" i="35"/>
  <c r="DT13" i="35"/>
  <c r="DT29" i="35"/>
  <c r="DW35" i="35"/>
  <c r="DT37" i="35"/>
  <c r="DW43" i="35"/>
  <c r="DW51" i="35"/>
  <c r="DT53" i="35"/>
  <c r="DW59" i="35"/>
  <c r="DT61" i="35"/>
  <c r="DW75" i="35"/>
  <c r="DT77" i="35"/>
  <c r="DT10" i="35"/>
  <c r="DW16" i="35"/>
  <c r="DT18" i="35"/>
  <c r="DW24" i="35"/>
  <c r="DW32" i="35"/>
  <c r="DT34" i="35"/>
  <c r="DW40" i="35"/>
  <c r="DT42" i="35"/>
  <c r="DW48" i="35"/>
  <c r="DT50" i="35"/>
  <c r="DW56" i="35"/>
  <c r="DT66" i="35"/>
  <c r="DW113" i="35"/>
  <c r="DW124" i="35"/>
  <c r="DT23" i="35"/>
  <c r="DW45" i="35"/>
  <c r="DT47" i="35"/>
  <c r="DW61" i="35"/>
  <c r="DT63" i="35"/>
  <c r="DW85" i="35"/>
  <c r="DT109" i="35"/>
  <c r="DT120" i="35"/>
  <c r="DW39" i="35"/>
  <c r="DT41" i="35"/>
  <c r="DT81" i="35"/>
  <c r="DW87" i="35"/>
  <c r="DW12" i="35"/>
  <c r="DW20" i="35"/>
  <c r="DT30" i="35"/>
  <c r="DW36" i="35"/>
  <c r="DT46" i="35"/>
  <c r="DW52" i="35"/>
  <c r="DT54" i="35"/>
  <c r="DW60" i="35"/>
  <c r="DT65" i="35"/>
  <c r="DW68" i="35"/>
  <c r="DT70" i="35"/>
  <c r="DW106" i="35"/>
  <c r="DT116" i="35"/>
  <c r="DT89" i="35"/>
  <c r="DT97" i="35"/>
  <c r="DT108" i="35"/>
  <c r="DT123" i="35"/>
  <c r="DW66" i="35"/>
  <c r="DT84" i="35"/>
  <c r="DT90" i="35"/>
  <c r="DW91" i="35"/>
  <c r="DT96" i="35"/>
  <c r="DT104" i="35"/>
  <c r="DT113" i="35"/>
  <c r="DW118" i="35"/>
  <c r="DW129" i="35"/>
  <c r="DT76" i="35"/>
  <c r="DT88" i="35"/>
  <c r="DT94" i="35"/>
  <c r="DT102" i="35"/>
  <c r="DW126" i="35"/>
  <c r="DT128" i="35"/>
  <c r="DW28" i="35"/>
  <c r="DT40" i="35"/>
  <c r="DT39" i="35"/>
  <c r="DW49" i="35"/>
  <c r="DW70" i="35"/>
  <c r="DW81" i="35"/>
  <c r="DT82" i="35"/>
  <c r="DT9" i="35"/>
  <c r="DT15" i="35"/>
  <c r="DW21" i="35"/>
  <c r="DT28" i="35"/>
  <c r="DW31" i="35"/>
  <c r="DT38" i="35"/>
  <c r="DW50" i="35"/>
  <c r="DT55" i="35"/>
  <c r="DT57" i="35"/>
  <c r="DW64" i="35"/>
  <c r="DW71" i="35"/>
  <c r="DT75" i="35"/>
  <c r="DT78" i="35"/>
  <c r="DW79" i="35"/>
  <c r="DW88" i="35"/>
  <c r="DW94" i="35"/>
  <c r="DW92" i="35"/>
  <c r="DW109" i="35"/>
  <c r="DW115" i="35"/>
  <c r="DW121" i="35"/>
  <c r="DT124" i="35"/>
  <c r="DT103" i="35"/>
  <c r="DT105" i="35"/>
  <c r="DW128" i="35"/>
  <c r="DW19" i="35"/>
  <c r="DT52" i="35"/>
  <c r="DW107" i="35"/>
  <c r="DW110" i="35"/>
  <c r="DW112" i="35"/>
  <c r="DT114" i="35"/>
  <c r="DW122" i="35"/>
  <c r="DT129" i="35"/>
  <c r="DW90" i="35"/>
  <c r="DW93" i="35"/>
  <c r="DT101" i="35"/>
  <c r="DW105" i="35"/>
  <c r="DT117" i="35"/>
  <c r="DT71" i="35"/>
  <c r="DW78" i="35"/>
  <c r="DT99" i="35"/>
  <c r="DW101" i="35"/>
  <c r="DW114" i="35"/>
  <c r="DT111" i="35"/>
  <c r="DW67" i="35"/>
  <c r="DW57" i="35"/>
  <c r="DT62" i="35"/>
  <c r="DT68" i="35"/>
  <c r="DT72" i="35"/>
  <c r="DW73" i="35"/>
  <c r="DW77" i="35"/>
  <c r="DT80" i="35"/>
  <c r="DT83" i="35"/>
  <c r="DW84" i="35"/>
  <c r="DT86" i="35"/>
  <c r="DT95" i="35"/>
  <c r="DW96" i="35"/>
  <c r="DW99" i="35"/>
  <c r="DW123" i="35"/>
  <c r="DT107" i="35"/>
  <c r="DT115" i="35"/>
  <c r="DW116" i="35"/>
  <c r="DW119" i="35"/>
  <c r="DT122" i="35"/>
  <c r="DT59" i="35"/>
  <c r="DT45" i="35"/>
  <c r="DW53" i="35"/>
  <c r="DT11" i="35"/>
  <c r="DW34" i="35"/>
  <c r="DW13" i="35"/>
  <c r="DT17" i="35"/>
  <c r="DT21" i="35"/>
  <c r="DT36" i="35"/>
  <c r="DW37" i="35"/>
  <c r="DW46" i="35"/>
  <c r="DT14" i="35"/>
  <c r="DW15" i="35"/>
  <c r="DT19" i="35"/>
  <c r="DT20" i="35"/>
  <c r="DW23" i="35"/>
  <c r="DW25" i="35"/>
  <c r="DW27" i="35"/>
  <c r="DW29" i="35"/>
  <c r="DT31" i="35"/>
  <c r="DT32" i="35"/>
  <c r="DW38" i="35"/>
  <c r="DW41" i="35"/>
  <c r="DT43" i="35"/>
  <c r="DW44" i="35"/>
  <c r="DT58" i="35"/>
  <c r="DT64" i="35"/>
  <c r="DT67" i="35"/>
  <c r="DT69" i="35"/>
  <c r="DW72" i="35"/>
  <c r="DT74" i="35"/>
  <c r="DW76" i="35"/>
  <c r="DW80" i="35"/>
  <c r="DW83" i="35"/>
  <c r="DW86" i="35"/>
  <c r="DT93" i="35"/>
  <c r="DW102" i="35"/>
  <c r="DS130" i="35"/>
  <c r="DT8" i="35"/>
  <c r="DT79" i="35"/>
  <c r="DW82" i="35"/>
  <c r="DW89" i="35"/>
  <c r="DU130" i="35"/>
  <c r="DV130" i="35"/>
  <c r="DW8" i="35"/>
  <c r="DR130" i="35"/>
  <c r="DT33" i="35"/>
  <c r="DW55" i="35"/>
  <c r="DT73" i="35"/>
  <c r="DT87" i="35"/>
  <c r="DW95" i="35"/>
  <c r="DW69" i="35"/>
  <c r="DT130" i="35" l="1"/>
  <c r="DW130" i="35"/>
  <c r="Z85" i="32" l="1"/>
  <c r="EA41" i="34" l="1"/>
  <c r="EA42" i="34"/>
  <c r="EA43" i="34"/>
  <c r="EA44" i="34"/>
  <c r="EA45" i="34"/>
  <c r="EA46" i="34"/>
  <c r="EA47" i="34"/>
  <c r="EA48" i="34"/>
  <c r="EA49" i="34"/>
  <c r="EA50" i="34"/>
  <c r="EA51" i="34"/>
  <c r="EA52" i="34"/>
  <c r="EA53" i="34"/>
  <c r="EA54" i="34"/>
  <c r="EA55" i="34"/>
  <c r="EA56" i="34"/>
  <c r="EA57" i="34"/>
  <c r="EA58" i="34"/>
  <c r="EA59" i="34"/>
  <c r="EA60" i="34"/>
  <c r="EA61" i="34"/>
  <c r="EA62" i="34"/>
  <c r="EA63" i="34"/>
  <c r="EA64" i="34"/>
  <c r="EA65" i="34"/>
  <c r="EA66" i="34"/>
  <c r="EA67" i="34"/>
  <c r="EA68" i="34"/>
  <c r="EA69" i="34"/>
  <c r="EA70" i="34"/>
  <c r="EA71" i="34"/>
  <c r="EA72" i="34"/>
  <c r="EA73" i="34"/>
  <c r="EA74" i="34"/>
  <c r="EA75" i="34"/>
  <c r="EA76" i="34"/>
  <c r="EA77" i="34"/>
  <c r="EA78" i="34"/>
  <c r="EA79" i="34"/>
  <c r="EA80" i="34"/>
  <c r="EA81" i="34"/>
  <c r="EA82" i="34"/>
  <c r="EA83" i="34"/>
  <c r="EA84" i="34"/>
  <c r="EA85" i="34"/>
  <c r="EA86" i="34"/>
  <c r="EA87" i="34"/>
  <c r="EA88" i="34"/>
  <c r="EA89" i="34"/>
  <c r="EA90" i="34"/>
  <c r="EA91" i="34"/>
  <c r="EA92" i="34"/>
  <c r="EA93" i="34"/>
  <c r="EA94" i="34"/>
  <c r="EA95" i="34"/>
  <c r="EA96" i="34"/>
  <c r="EA97" i="34"/>
  <c r="EA98" i="34"/>
  <c r="EA99" i="34"/>
  <c r="EA100" i="34"/>
  <c r="EA101" i="34"/>
  <c r="EA102" i="34"/>
  <c r="EA10" i="34" l="1"/>
  <c r="EA11" i="34"/>
  <c r="EA12" i="34"/>
  <c r="EA13" i="34"/>
  <c r="EA14" i="34"/>
  <c r="EA16" i="34"/>
  <c r="EA17" i="34"/>
  <c r="EA18" i="34"/>
  <c r="EA19" i="34"/>
  <c r="EA20" i="34"/>
  <c r="EA21" i="34"/>
  <c r="EA22" i="34"/>
  <c r="EA23" i="34"/>
  <c r="EA24" i="34"/>
  <c r="EA25" i="34"/>
  <c r="EA26" i="34"/>
  <c r="EA27" i="34"/>
  <c r="EA28" i="34"/>
  <c r="EA29" i="34"/>
  <c r="EA30" i="34"/>
  <c r="EA31" i="34"/>
  <c r="EA32" i="34"/>
  <c r="EA33" i="34"/>
  <c r="EA34" i="34"/>
  <c r="EA35" i="34"/>
  <c r="EA36" i="34"/>
  <c r="EA37" i="34"/>
  <c r="EA38" i="34"/>
  <c r="EA39" i="34"/>
  <c r="EA40" i="34"/>
  <c r="EA9" i="34"/>
  <c r="EA15" i="34" l="1"/>
  <c r="DZ9" i="34" l="1"/>
  <c r="EG10" i="34"/>
  <c r="EG11" i="34"/>
  <c r="EG12" i="34"/>
  <c r="EG13" i="34"/>
  <c r="EG14" i="34"/>
  <c r="EG16" i="34"/>
  <c r="EG17" i="34"/>
  <c r="EG18" i="34"/>
  <c r="EG19" i="34"/>
  <c r="EG20" i="34"/>
  <c r="EG22" i="34"/>
  <c r="EG23" i="34"/>
  <c r="EG24" i="34"/>
  <c r="EG25" i="34"/>
  <c r="EG26" i="34"/>
  <c r="EG27" i="34"/>
  <c r="EG28" i="34"/>
  <c r="EG29" i="34"/>
  <c r="EG30" i="34"/>
  <c r="EG31" i="34"/>
  <c r="EG32" i="34"/>
  <c r="EG33" i="34"/>
  <c r="EG34" i="34"/>
  <c r="EG35" i="34"/>
  <c r="EG36" i="34"/>
  <c r="EG37" i="34"/>
  <c r="EG38" i="34"/>
  <c r="EG39" i="34"/>
  <c r="EG41" i="34"/>
  <c r="EG42" i="34"/>
  <c r="EG43" i="34"/>
  <c r="EG44" i="34"/>
  <c r="EG45" i="34"/>
  <c r="EG47" i="34"/>
  <c r="EG48" i="34"/>
  <c r="EG49" i="34"/>
  <c r="EG50" i="34"/>
  <c r="EG51" i="34"/>
  <c r="EG52" i="34"/>
  <c r="EG54" i="34"/>
  <c r="EG56" i="34"/>
  <c r="EG57" i="34"/>
  <c r="EG58" i="34"/>
  <c r="EG59" i="34"/>
  <c r="EG60" i="34"/>
  <c r="EG61" i="34"/>
  <c r="EG63" i="34"/>
  <c r="EG64" i="34"/>
  <c r="EG65" i="34"/>
  <c r="EG66" i="34"/>
  <c r="EG67" i="34"/>
  <c r="EG68" i="34"/>
  <c r="EG69" i="34"/>
  <c r="EG70" i="34"/>
  <c r="EG71" i="34"/>
  <c r="EG72" i="34"/>
  <c r="EG73" i="34"/>
  <c r="EG74" i="34"/>
  <c r="EG76" i="34"/>
  <c r="EG77" i="34"/>
  <c r="EG79" i="34"/>
  <c r="EG80" i="34"/>
  <c r="EG81" i="34"/>
  <c r="EG82" i="34"/>
  <c r="EG83" i="34"/>
  <c r="EG84" i="34"/>
  <c r="EG86" i="34"/>
  <c r="EG88" i="34"/>
  <c r="EG89" i="34"/>
  <c r="EG90" i="34"/>
  <c r="EG91" i="34"/>
  <c r="EG92" i="34"/>
  <c r="EG93" i="34"/>
  <c r="EG95" i="34"/>
  <c r="EG96" i="34"/>
  <c r="EG97" i="34"/>
  <c r="EG98" i="34"/>
  <c r="EG99" i="34"/>
  <c r="EG100" i="34"/>
  <c r="EG101" i="34"/>
  <c r="EG102" i="34"/>
  <c r="EG21" i="34"/>
  <c r="EG46" i="34"/>
  <c r="EG53" i="34"/>
  <c r="EG55" i="34"/>
  <c r="EG62" i="34"/>
  <c r="EG75" i="34"/>
  <c r="EG78" i="34"/>
  <c r="EG85" i="34"/>
  <c r="EG87" i="34"/>
  <c r="DZ10" i="34"/>
  <c r="DZ11" i="34"/>
  <c r="EB11" i="34" s="1"/>
  <c r="DZ12" i="34"/>
  <c r="EB12" i="34" s="1"/>
  <c r="DZ13" i="34"/>
  <c r="EB13" i="34" s="1"/>
  <c r="DZ14" i="34"/>
  <c r="DZ15" i="34"/>
  <c r="DZ16" i="34"/>
  <c r="DZ17" i="34"/>
  <c r="DZ18" i="34"/>
  <c r="DZ19" i="34"/>
  <c r="EB19" i="34" s="1"/>
  <c r="DZ20" i="34"/>
  <c r="DZ21" i="34"/>
  <c r="EB21" i="34" s="1"/>
  <c r="DZ22" i="34"/>
  <c r="DZ23" i="34"/>
  <c r="DZ24" i="34"/>
  <c r="DZ25" i="34"/>
  <c r="DZ26" i="34"/>
  <c r="DZ27" i="34"/>
  <c r="DZ28" i="34"/>
  <c r="EB28" i="34" s="1"/>
  <c r="DZ29" i="34"/>
  <c r="DZ30" i="34"/>
  <c r="EB30" i="34" s="1"/>
  <c r="DZ31" i="34"/>
  <c r="DZ32" i="34"/>
  <c r="DZ33" i="34"/>
  <c r="DZ34" i="34"/>
  <c r="DZ35" i="34"/>
  <c r="DZ36" i="34"/>
  <c r="DZ37" i="34"/>
  <c r="DZ38" i="34"/>
  <c r="DZ39" i="34"/>
  <c r="DZ40" i="34"/>
  <c r="DZ41" i="34"/>
  <c r="DZ42" i="34"/>
  <c r="DZ43" i="34"/>
  <c r="DZ44" i="34"/>
  <c r="DZ45" i="34"/>
  <c r="EB45" i="34" s="1"/>
  <c r="DZ46" i="34"/>
  <c r="DZ47" i="34"/>
  <c r="DZ48" i="34"/>
  <c r="DZ49" i="34"/>
  <c r="DZ50" i="34"/>
  <c r="DZ51" i="34"/>
  <c r="DZ52" i="34"/>
  <c r="DZ53" i="34"/>
  <c r="DZ54" i="34"/>
  <c r="DZ55" i="34"/>
  <c r="DZ56" i="34"/>
  <c r="DZ57" i="34"/>
  <c r="DZ58" i="34"/>
  <c r="DZ59" i="34"/>
  <c r="DZ60" i="34"/>
  <c r="DZ61" i="34"/>
  <c r="EB61" i="34" s="1"/>
  <c r="DZ62" i="34"/>
  <c r="DZ63" i="34"/>
  <c r="DZ64" i="34"/>
  <c r="DZ65" i="34"/>
  <c r="DZ66" i="34"/>
  <c r="DZ67" i="34"/>
  <c r="DZ68" i="34"/>
  <c r="DZ69" i="34"/>
  <c r="EB69" i="34" s="1"/>
  <c r="DZ70" i="34"/>
  <c r="DZ71" i="34"/>
  <c r="DZ72" i="34"/>
  <c r="DZ73" i="34"/>
  <c r="DZ74" i="34"/>
  <c r="DZ75" i="34"/>
  <c r="DZ76" i="34"/>
  <c r="DZ77" i="34"/>
  <c r="EB77" i="34" s="1"/>
  <c r="DZ78" i="34"/>
  <c r="DZ79" i="34"/>
  <c r="DZ80" i="34"/>
  <c r="DZ81" i="34"/>
  <c r="DZ82" i="34"/>
  <c r="DZ83" i="34"/>
  <c r="DZ84" i="34"/>
  <c r="DZ85" i="34"/>
  <c r="DZ86" i="34"/>
  <c r="DZ87" i="34"/>
  <c r="DZ88" i="34"/>
  <c r="DZ89" i="34"/>
  <c r="DZ90" i="34"/>
  <c r="DZ91" i="34"/>
  <c r="DZ92" i="34"/>
  <c r="EB92" i="34" s="1"/>
  <c r="DZ93" i="34"/>
  <c r="DZ94" i="34"/>
  <c r="DZ95" i="34"/>
  <c r="DZ96" i="34"/>
  <c r="DZ97" i="34"/>
  <c r="DZ98" i="34"/>
  <c r="DZ99" i="34"/>
  <c r="DZ100" i="34"/>
  <c r="DZ101" i="34"/>
  <c r="DZ102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7" i="34"/>
  <c r="A68" i="34"/>
  <c r="A69" i="34"/>
  <c r="A70" i="34"/>
  <c r="A71" i="34"/>
  <c r="A72" i="34"/>
  <c r="A73" i="34"/>
  <c r="A74" i="34"/>
  <c r="A75" i="34"/>
  <c r="A76" i="34"/>
  <c r="A77" i="34"/>
  <c r="A78" i="34"/>
  <c r="A79" i="34"/>
  <c r="A80" i="34"/>
  <c r="A81" i="34"/>
  <c r="A82" i="34"/>
  <c r="A83" i="34"/>
  <c r="A84" i="34"/>
  <c r="A85" i="34"/>
  <c r="A86" i="34"/>
  <c r="A87" i="34"/>
  <c r="A88" i="34"/>
  <c r="A89" i="34"/>
  <c r="A90" i="34"/>
  <c r="A91" i="34"/>
  <c r="A92" i="34"/>
  <c r="A93" i="34"/>
  <c r="A94" i="34"/>
  <c r="A95" i="34"/>
  <c r="A96" i="34"/>
  <c r="A97" i="34"/>
  <c r="A98" i="34"/>
  <c r="A99" i="34"/>
  <c r="A100" i="34"/>
  <c r="A101" i="34"/>
  <c r="A102" i="34"/>
  <c r="EG94" i="34" l="1"/>
  <c r="EG40" i="34"/>
  <c r="EG15" i="34"/>
  <c r="EB78" i="34"/>
  <c r="EB46" i="34"/>
  <c r="EB84" i="34"/>
  <c r="EB76" i="34"/>
  <c r="EB68" i="34"/>
  <c r="EB60" i="34"/>
  <c r="EB52" i="34"/>
  <c r="EB44" i="34"/>
  <c r="EB20" i="34"/>
  <c r="EB32" i="34"/>
  <c r="EB100" i="34"/>
  <c r="EB36" i="34"/>
  <c r="EB98" i="34"/>
  <c r="EB90" i="34"/>
  <c r="EB82" i="34"/>
  <c r="EB74" i="34"/>
  <c r="EB66" i="34"/>
  <c r="EB58" i="34"/>
  <c r="EB50" i="34"/>
  <c r="EB42" i="34"/>
  <c r="EB34" i="34"/>
  <c r="EB26" i="34"/>
  <c r="EB18" i="34"/>
  <c r="EB10" i="34"/>
  <c r="EB102" i="34"/>
  <c r="EB62" i="34"/>
  <c r="EB14" i="34"/>
  <c r="EB94" i="34"/>
  <c r="EB86" i="34"/>
  <c r="EB70" i="34"/>
  <c r="EB54" i="34"/>
  <c r="EB38" i="34"/>
  <c r="EB22" i="34"/>
  <c r="EB101" i="34"/>
  <c r="EB93" i="34"/>
  <c r="EB85" i="34"/>
  <c r="EB53" i="34"/>
  <c r="EB37" i="34"/>
  <c r="EB29" i="34"/>
  <c r="EB96" i="34"/>
  <c r="EB88" i="34"/>
  <c r="EB80" i="34"/>
  <c r="EB72" i="34"/>
  <c r="EB64" i="34"/>
  <c r="EB56" i="34"/>
  <c r="EB48" i="34"/>
  <c r="EB40" i="34"/>
  <c r="EB24" i="34"/>
  <c r="EB16" i="34"/>
  <c r="EB9" i="34"/>
  <c r="EB97" i="34"/>
  <c r="EB89" i="34"/>
  <c r="EB81" i="34"/>
  <c r="EB73" i="34"/>
  <c r="EB65" i="34"/>
  <c r="EB57" i="34"/>
  <c r="EB49" i="34"/>
  <c r="EB41" i="34"/>
  <c r="EB33" i="34"/>
  <c r="EB25" i="34"/>
  <c r="EB17" i="34"/>
  <c r="EB95" i="34"/>
  <c r="EB87" i="34"/>
  <c r="EB79" i="34"/>
  <c r="EB71" i="34"/>
  <c r="EB63" i="34"/>
  <c r="EB55" i="34"/>
  <c r="EB47" i="34"/>
  <c r="EB39" i="34"/>
  <c r="EB31" i="34"/>
  <c r="EB23" i="34"/>
  <c r="EB15" i="34"/>
  <c r="EB99" i="34"/>
  <c r="EB91" i="34"/>
  <c r="EB83" i="34"/>
  <c r="EB75" i="34"/>
  <c r="EB67" i="34"/>
  <c r="EB59" i="34"/>
  <c r="EB51" i="34"/>
  <c r="EB43" i="34"/>
  <c r="EB35" i="34"/>
  <c r="EB27" i="34"/>
  <c r="EA105" i="34"/>
  <c r="DW102" i="34" l="1"/>
  <c r="DV102" i="34"/>
  <c r="DT102" i="34"/>
  <c r="DS102" i="34"/>
  <c r="DW101" i="34"/>
  <c r="DV101" i="34"/>
  <c r="DT101" i="34"/>
  <c r="DS101" i="34"/>
  <c r="DW100" i="34"/>
  <c r="DV100" i="34"/>
  <c r="DT100" i="34"/>
  <c r="DS100" i="34"/>
  <c r="DW99" i="34"/>
  <c r="DV99" i="34"/>
  <c r="DT99" i="34"/>
  <c r="DS99" i="34"/>
  <c r="DW98" i="34"/>
  <c r="DV98" i="34"/>
  <c r="DT98" i="34"/>
  <c r="DS98" i="34"/>
  <c r="DW97" i="34"/>
  <c r="DV97" i="34"/>
  <c r="DT97" i="34"/>
  <c r="DS97" i="34"/>
  <c r="DW96" i="34"/>
  <c r="DV96" i="34"/>
  <c r="DT96" i="34"/>
  <c r="DS96" i="34"/>
  <c r="DW95" i="34"/>
  <c r="DV95" i="34"/>
  <c r="DT95" i="34"/>
  <c r="DS95" i="34"/>
  <c r="DW94" i="34"/>
  <c r="DV94" i="34"/>
  <c r="DT94" i="34"/>
  <c r="DS94" i="34"/>
  <c r="DW93" i="34"/>
  <c r="DV93" i="34"/>
  <c r="DT93" i="34"/>
  <c r="DS93" i="34"/>
  <c r="DW92" i="34"/>
  <c r="DV92" i="34"/>
  <c r="DT92" i="34"/>
  <c r="DS92" i="34"/>
  <c r="DW91" i="34"/>
  <c r="DV91" i="34"/>
  <c r="DT91" i="34"/>
  <c r="DS91" i="34"/>
  <c r="DW90" i="34"/>
  <c r="DV90" i="34"/>
  <c r="DT90" i="34"/>
  <c r="DS90" i="34"/>
  <c r="DW89" i="34"/>
  <c r="DV89" i="34"/>
  <c r="DT89" i="34"/>
  <c r="DS89" i="34"/>
  <c r="DW88" i="34"/>
  <c r="DV88" i="34"/>
  <c r="DT88" i="34"/>
  <c r="DS88" i="34"/>
  <c r="DW87" i="34"/>
  <c r="DV87" i="34"/>
  <c r="DT87" i="34"/>
  <c r="DS87" i="34"/>
  <c r="DW86" i="34"/>
  <c r="DV86" i="34"/>
  <c r="DT86" i="34"/>
  <c r="DS86" i="34"/>
  <c r="DW85" i="34"/>
  <c r="DV85" i="34"/>
  <c r="DT85" i="34"/>
  <c r="DS85" i="34"/>
  <c r="DW84" i="34"/>
  <c r="DV84" i="34"/>
  <c r="DT84" i="34"/>
  <c r="DS84" i="34"/>
  <c r="DW83" i="34"/>
  <c r="DV83" i="34"/>
  <c r="DT83" i="34"/>
  <c r="DS83" i="34"/>
  <c r="DW82" i="34"/>
  <c r="DV82" i="34"/>
  <c r="DT82" i="34"/>
  <c r="DS82" i="34"/>
  <c r="DW81" i="34"/>
  <c r="DV81" i="34"/>
  <c r="DT81" i="34"/>
  <c r="DS81" i="34"/>
  <c r="DW80" i="34"/>
  <c r="DV80" i="34"/>
  <c r="DT80" i="34"/>
  <c r="DS80" i="34"/>
  <c r="DW79" i="34"/>
  <c r="DV79" i="34"/>
  <c r="DT79" i="34"/>
  <c r="DS79" i="34"/>
  <c r="DW78" i="34"/>
  <c r="DV78" i="34"/>
  <c r="DT78" i="34"/>
  <c r="DS78" i="34"/>
  <c r="DW77" i="34"/>
  <c r="DV77" i="34"/>
  <c r="DT77" i="34"/>
  <c r="DS77" i="34"/>
  <c r="DW76" i="34"/>
  <c r="DV76" i="34"/>
  <c r="DT76" i="34"/>
  <c r="DS76" i="34"/>
  <c r="DW75" i="34"/>
  <c r="DV75" i="34"/>
  <c r="DT75" i="34"/>
  <c r="DS75" i="34"/>
  <c r="DW74" i="34"/>
  <c r="DV74" i="34"/>
  <c r="DT74" i="34"/>
  <c r="DS74" i="34"/>
  <c r="DW73" i="34"/>
  <c r="DV73" i="34"/>
  <c r="DT73" i="34"/>
  <c r="DS73" i="34"/>
  <c r="DW72" i="34"/>
  <c r="DV72" i="34"/>
  <c r="DT72" i="34"/>
  <c r="DS72" i="34"/>
  <c r="DW71" i="34"/>
  <c r="DV71" i="34"/>
  <c r="DT71" i="34"/>
  <c r="DS71" i="34"/>
  <c r="DW70" i="34"/>
  <c r="DV70" i="34"/>
  <c r="DT70" i="34"/>
  <c r="DS70" i="34"/>
  <c r="DW69" i="34"/>
  <c r="DV69" i="34"/>
  <c r="DT69" i="34"/>
  <c r="DS69" i="34"/>
  <c r="DW68" i="34"/>
  <c r="DV68" i="34"/>
  <c r="DT68" i="34"/>
  <c r="DS68" i="34"/>
  <c r="DW67" i="34"/>
  <c r="DV67" i="34"/>
  <c r="DT67" i="34"/>
  <c r="DS67" i="34"/>
  <c r="DW66" i="34"/>
  <c r="DV66" i="34"/>
  <c r="DT66" i="34"/>
  <c r="DS66" i="34"/>
  <c r="DW65" i="34"/>
  <c r="DV65" i="34"/>
  <c r="DT65" i="34"/>
  <c r="DS65" i="34"/>
  <c r="DW64" i="34"/>
  <c r="DV64" i="34"/>
  <c r="DT64" i="34"/>
  <c r="DS64" i="34"/>
  <c r="DW63" i="34"/>
  <c r="DV63" i="34"/>
  <c r="DT63" i="34"/>
  <c r="DS63" i="34"/>
  <c r="DW62" i="34"/>
  <c r="DV62" i="34"/>
  <c r="DT62" i="34"/>
  <c r="DS62" i="34"/>
  <c r="DW61" i="34"/>
  <c r="DV61" i="34"/>
  <c r="DT61" i="34"/>
  <c r="DS61" i="34"/>
  <c r="DW60" i="34"/>
  <c r="DV60" i="34"/>
  <c r="DT60" i="34"/>
  <c r="DS60" i="34"/>
  <c r="DW59" i="34"/>
  <c r="DV59" i="34"/>
  <c r="DT59" i="34"/>
  <c r="DS59" i="34"/>
  <c r="DW58" i="34"/>
  <c r="DV58" i="34"/>
  <c r="DT58" i="34"/>
  <c r="DS58" i="34"/>
  <c r="DW57" i="34"/>
  <c r="DV57" i="34"/>
  <c r="DT57" i="34"/>
  <c r="DS57" i="34"/>
  <c r="DW56" i="34"/>
  <c r="DV56" i="34"/>
  <c r="DT56" i="34"/>
  <c r="DS56" i="34"/>
  <c r="DW55" i="34"/>
  <c r="DV55" i="34"/>
  <c r="DT55" i="34"/>
  <c r="DS55" i="34"/>
  <c r="DW54" i="34"/>
  <c r="DV54" i="34"/>
  <c r="DT54" i="34"/>
  <c r="DS54" i="34"/>
  <c r="DW53" i="34"/>
  <c r="DV53" i="34"/>
  <c r="DT53" i="34"/>
  <c r="DS53" i="34"/>
  <c r="DW52" i="34"/>
  <c r="DV52" i="34"/>
  <c r="DT52" i="34"/>
  <c r="DS52" i="34"/>
  <c r="DW51" i="34"/>
  <c r="DV51" i="34"/>
  <c r="DT51" i="34"/>
  <c r="DS51" i="34"/>
  <c r="DW50" i="34"/>
  <c r="DV50" i="34"/>
  <c r="DT50" i="34"/>
  <c r="DS50" i="34"/>
  <c r="DW49" i="34"/>
  <c r="DV49" i="34"/>
  <c r="DT49" i="34"/>
  <c r="DS49" i="34"/>
  <c r="DW48" i="34"/>
  <c r="DV48" i="34"/>
  <c r="DT48" i="34"/>
  <c r="DS48" i="34"/>
  <c r="DW47" i="34"/>
  <c r="DV47" i="34"/>
  <c r="DT47" i="34"/>
  <c r="DS47" i="34"/>
  <c r="DW46" i="34"/>
  <c r="DV46" i="34"/>
  <c r="DT46" i="34"/>
  <c r="DS46" i="34"/>
  <c r="DW45" i="34"/>
  <c r="DV45" i="34"/>
  <c r="DT45" i="34"/>
  <c r="DS45" i="34"/>
  <c r="DW44" i="34"/>
  <c r="DV44" i="34"/>
  <c r="DT44" i="34"/>
  <c r="DS44" i="34"/>
  <c r="DW43" i="34"/>
  <c r="DV43" i="34"/>
  <c r="DT43" i="34"/>
  <c r="DS43" i="34"/>
  <c r="DW42" i="34"/>
  <c r="DV42" i="34"/>
  <c r="DT42" i="34"/>
  <c r="DS42" i="34"/>
  <c r="DW41" i="34"/>
  <c r="DV41" i="34"/>
  <c r="DT41" i="34"/>
  <c r="DS41" i="34"/>
  <c r="DW40" i="34"/>
  <c r="DV40" i="34"/>
  <c r="DT40" i="34"/>
  <c r="DS40" i="34"/>
  <c r="DW39" i="34"/>
  <c r="DV39" i="34"/>
  <c r="DT39" i="34"/>
  <c r="DS39" i="34"/>
  <c r="DW38" i="34"/>
  <c r="DV38" i="34"/>
  <c r="DT38" i="34"/>
  <c r="DS38" i="34"/>
  <c r="DW37" i="34"/>
  <c r="DV37" i="34"/>
  <c r="DT37" i="34"/>
  <c r="DS37" i="34"/>
  <c r="DW36" i="34"/>
  <c r="DV36" i="34"/>
  <c r="DT36" i="34"/>
  <c r="DS36" i="34"/>
  <c r="DW35" i="34"/>
  <c r="DV35" i="34"/>
  <c r="DT35" i="34"/>
  <c r="DS35" i="34"/>
  <c r="DW34" i="34"/>
  <c r="DV34" i="34"/>
  <c r="DT34" i="34"/>
  <c r="DS34" i="34"/>
  <c r="DW33" i="34"/>
  <c r="DV33" i="34"/>
  <c r="DT33" i="34"/>
  <c r="DS33" i="34"/>
  <c r="DW32" i="34"/>
  <c r="DV32" i="34"/>
  <c r="DT32" i="34"/>
  <c r="DS32" i="34"/>
  <c r="DW31" i="34"/>
  <c r="DV31" i="34"/>
  <c r="DT31" i="34"/>
  <c r="DS31" i="34"/>
  <c r="DW30" i="34"/>
  <c r="DV30" i="34"/>
  <c r="DT30" i="34"/>
  <c r="DS30" i="34"/>
  <c r="DW29" i="34"/>
  <c r="DV29" i="34"/>
  <c r="DT29" i="34"/>
  <c r="DS29" i="34"/>
  <c r="DW28" i="34"/>
  <c r="DV28" i="34"/>
  <c r="DT28" i="34"/>
  <c r="DS28" i="34"/>
  <c r="DW27" i="34"/>
  <c r="DV27" i="34"/>
  <c r="DT27" i="34"/>
  <c r="DS27" i="34"/>
  <c r="DW26" i="34"/>
  <c r="DV26" i="34"/>
  <c r="DT26" i="34"/>
  <c r="DS26" i="34"/>
  <c r="DW25" i="34"/>
  <c r="DV25" i="34"/>
  <c r="DT25" i="34"/>
  <c r="DS25" i="34"/>
  <c r="DW24" i="34"/>
  <c r="DV24" i="34"/>
  <c r="DT24" i="34"/>
  <c r="DS24" i="34"/>
  <c r="DW23" i="34"/>
  <c r="DV23" i="34"/>
  <c r="DT23" i="34"/>
  <c r="DS23" i="34"/>
  <c r="DW22" i="34"/>
  <c r="DV22" i="34"/>
  <c r="DT22" i="34"/>
  <c r="DS22" i="34"/>
  <c r="DW21" i="34"/>
  <c r="DV21" i="34"/>
  <c r="DT21" i="34"/>
  <c r="DS21" i="34"/>
  <c r="DW20" i="34"/>
  <c r="DV20" i="34"/>
  <c r="DT20" i="34"/>
  <c r="DS20" i="34"/>
  <c r="DW19" i="34"/>
  <c r="DV19" i="34"/>
  <c r="DT19" i="34"/>
  <c r="DS19" i="34"/>
  <c r="DW18" i="34"/>
  <c r="DV18" i="34"/>
  <c r="DT18" i="34"/>
  <c r="DS18" i="34"/>
  <c r="DW17" i="34"/>
  <c r="DV17" i="34"/>
  <c r="DT17" i="34"/>
  <c r="DS17" i="34"/>
  <c r="DW16" i="34"/>
  <c r="DV16" i="34"/>
  <c r="DT16" i="34"/>
  <c r="DS16" i="34"/>
  <c r="DW15" i="34"/>
  <c r="DV15" i="34"/>
  <c r="DT15" i="34"/>
  <c r="DS15" i="34"/>
  <c r="DW14" i="34"/>
  <c r="DV14" i="34"/>
  <c r="DT14" i="34"/>
  <c r="DS14" i="34"/>
  <c r="DW13" i="34"/>
  <c r="DV13" i="34"/>
  <c r="DT13" i="34"/>
  <c r="DS13" i="34"/>
  <c r="DW12" i="34"/>
  <c r="DV12" i="34"/>
  <c r="DT12" i="34"/>
  <c r="DS12" i="34"/>
  <c r="DW11" i="34"/>
  <c r="DV11" i="34"/>
  <c r="DT11" i="34"/>
  <c r="DS11" i="34"/>
  <c r="DW10" i="34"/>
  <c r="DV10" i="34"/>
  <c r="DT10" i="34"/>
  <c r="DS10" i="34"/>
  <c r="DW9" i="34"/>
  <c r="DT9" i="34"/>
  <c r="DS9" i="34"/>
  <c r="DU11" i="34" l="1"/>
  <c r="DU101" i="34"/>
  <c r="DX16" i="34"/>
  <c r="DX18" i="34"/>
  <c r="DX42" i="34"/>
  <c r="DX44" i="34"/>
  <c r="DX50" i="34"/>
  <c r="DX52" i="34"/>
  <c r="DX54" i="34"/>
  <c r="DX56" i="34"/>
  <c r="DX58" i="34"/>
  <c r="DX64" i="34"/>
  <c r="DX66" i="34"/>
  <c r="DX68" i="34"/>
  <c r="DX70" i="34"/>
  <c r="DX80" i="34"/>
  <c r="DX82" i="34"/>
  <c r="DX84" i="34"/>
  <c r="DX86" i="34"/>
  <c r="DU102" i="34"/>
  <c r="DX13" i="34"/>
  <c r="DX15" i="34"/>
  <c r="DX17" i="34"/>
  <c r="DX19" i="34"/>
  <c r="DX21" i="34"/>
  <c r="DX23" i="34"/>
  <c r="DX25" i="34"/>
  <c r="DX35" i="34"/>
  <c r="DX45" i="34"/>
  <c r="DX47" i="34"/>
  <c r="DX49" i="34"/>
  <c r="DX51" i="34"/>
  <c r="DX59" i="34"/>
  <c r="DX61" i="34"/>
  <c r="DX63" i="34"/>
  <c r="DX71" i="34"/>
  <c r="DX73" i="34"/>
  <c r="DX75" i="34"/>
  <c r="DX77" i="34"/>
  <c r="DX79" i="34"/>
  <c r="DX81" i="34"/>
  <c r="DX83" i="34"/>
  <c r="DX95" i="34"/>
  <c r="DU56" i="34"/>
  <c r="DU66" i="34"/>
  <c r="DU32" i="34"/>
  <c r="DU18" i="34"/>
  <c r="DU34" i="34"/>
  <c r="DU36" i="34"/>
  <c r="DU40" i="34"/>
  <c r="DU48" i="34"/>
  <c r="DU84" i="34"/>
  <c r="DU96" i="34"/>
  <c r="DU39" i="34"/>
  <c r="DU43" i="34"/>
  <c r="DX27" i="34"/>
  <c r="DX31" i="34"/>
  <c r="DU71" i="34"/>
  <c r="DU73" i="34"/>
  <c r="DU75" i="34"/>
  <c r="DU79" i="34"/>
  <c r="DU80" i="34"/>
  <c r="DU81" i="34"/>
  <c r="DU82" i="34"/>
  <c r="DU83" i="34"/>
  <c r="DU86" i="34"/>
  <c r="DU26" i="34"/>
  <c r="DU28" i="34"/>
  <c r="DX41" i="34"/>
  <c r="DU13" i="34"/>
  <c r="DU23" i="34"/>
  <c r="DU57" i="34"/>
  <c r="DU60" i="34"/>
  <c r="DU62" i="34"/>
  <c r="DU12" i="34"/>
  <c r="DX10" i="34"/>
  <c r="DX12" i="34"/>
  <c r="DU67" i="34"/>
  <c r="DU69" i="34"/>
  <c r="DU87" i="34"/>
  <c r="DU89" i="34"/>
  <c r="DU91" i="34"/>
  <c r="DU92" i="34"/>
  <c r="DU93" i="34"/>
  <c r="DU95" i="34"/>
  <c r="DU33" i="34"/>
  <c r="DU37" i="34"/>
  <c r="DU41" i="34"/>
  <c r="DU72" i="34"/>
  <c r="DU97" i="34"/>
  <c r="DX102" i="34"/>
  <c r="DX29" i="34"/>
  <c r="DX30" i="34"/>
  <c r="DX32" i="34"/>
  <c r="DU42" i="34"/>
  <c r="DU45" i="34"/>
  <c r="DU47" i="34"/>
  <c r="DU49" i="34"/>
  <c r="DU51" i="34"/>
  <c r="DU76" i="34"/>
  <c r="DU78" i="34"/>
  <c r="DX87" i="34"/>
  <c r="DX89" i="34"/>
  <c r="DX91" i="34"/>
  <c r="DX92" i="34"/>
  <c r="DX93" i="34"/>
  <c r="DU20" i="34"/>
  <c r="DU24" i="34"/>
  <c r="DX33" i="34"/>
  <c r="DX37" i="34"/>
  <c r="DU52" i="34"/>
  <c r="DU54" i="34"/>
  <c r="DU58" i="34"/>
  <c r="DU59" i="34"/>
  <c r="DU61" i="34"/>
  <c r="DX74" i="34"/>
  <c r="DU85" i="34"/>
  <c r="DX97" i="34"/>
  <c r="DU70" i="34"/>
  <c r="DU88" i="34"/>
  <c r="DX99" i="34"/>
  <c r="DX100" i="34"/>
  <c r="DX101" i="34"/>
  <c r="DX60" i="34"/>
  <c r="DU77" i="34"/>
  <c r="DU21" i="34"/>
  <c r="DU94" i="34"/>
  <c r="DU9" i="34"/>
  <c r="DX11" i="34"/>
  <c r="DU14" i="34"/>
  <c r="DU16" i="34"/>
  <c r="DX24" i="34"/>
  <c r="DU27" i="34"/>
  <c r="DU30" i="34"/>
  <c r="DU35" i="34"/>
  <c r="DX40" i="34"/>
  <c r="DU44" i="34"/>
  <c r="DU53" i="34"/>
  <c r="DU55" i="34"/>
  <c r="DX62" i="34"/>
  <c r="DU65" i="34"/>
  <c r="DX76" i="34"/>
  <c r="DX85" i="34"/>
  <c r="DU90" i="34"/>
  <c r="DX94" i="34"/>
  <c r="DX96" i="34"/>
  <c r="DU98" i="34"/>
  <c r="DU99" i="34"/>
  <c r="DU29" i="34"/>
  <c r="DX48" i="34"/>
  <c r="DU10" i="34"/>
  <c r="DX14" i="34"/>
  <c r="DU19" i="34"/>
  <c r="DX20" i="34"/>
  <c r="DU22" i="34"/>
  <c r="DU25" i="34"/>
  <c r="DX26" i="34"/>
  <c r="DX34" i="34"/>
  <c r="DU38" i="34"/>
  <c r="DX43" i="34"/>
  <c r="DU46" i="34"/>
  <c r="DX53" i="34"/>
  <c r="DX55" i="34"/>
  <c r="DU63" i="34"/>
  <c r="DX65" i="34"/>
  <c r="DX88" i="34"/>
  <c r="DX90" i="34"/>
  <c r="DX98" i="34"/>
  <c r="DU68" i="34"/>
  <c r="DX69" i="34"/>
  <c r="DX78" i="34"/>
  <c r="DU15" i="34"/>
  <c r="DX39" i="34"/>
  <c r="DU17" i="34"/>
  <c r="DX22" i="34"/>
  <c r="DX28" i="34"/>
  <c r="DU31" i="34"/>
  <c r="DX36" i="34"/>
  <c r="DX38" i="34"/>
  <c r="DX46" i="34"/>
  <c r="DU50" i="34"/>
  <c r="DX57" i="34"/>
  <c r="DU64" i="34"/>
  <c r="DX67" i="34"/>
  <c r="DX72" i="34"/>
  <c r="DU74" i="34"/>
  <c r="DU100" i="34"/>
  <c r="AD52" i="32"/>
  <c r="AH85" i="32" l="1"/>
  <c r="AH28" i="32"/>
  <c r="AH6" i="32" l="1"/>
  <c r="AH11" i="32"/>
  <c r="AH13" i="32"/>
  <c r="AH14" i="32"/>
  <c r="AH16" i="32"/>
  <c r="AH18" i="32"/>
  <c r="AH19" i="32"/>
  <c r="AH20" i="32"/>
  <c r="AH25" i="32"/>
  <c r="AH30" i="32"/>
  <c r="AH33" i="32"/>
  <c r="AH40" i="32"/>
  <c r="AH41" i="32"/>
  <c r="AH47" i="32"/>
  <c r="AH48" i="32"/>
  <c r="AH49" i="32"/>
  <c r="AH50" i="32"/>
  <c r="AH54" i="32"/>
  <c r="AH58" i="32"/>
  <c r="AH63" i="32"/>
  <c r="AH69" i="32"/>
  <c r="AH74" i="32"/>
  <c r="AH76" i="32"/>
  <c r="AH81" i="32"/>
  <c r="AH86" i="32"/>
  <c r="AH87" i="32"/>
  <c r="AH89" i="32"/>
  <c r="AH94" i="32"/>
  <c r="AH4" i="32"/>
  <c r="AH8" i="32"/>
  <c r="AH15" i="32"/>
  <c r="AH21" i="32"/>
  <c r="AH22" i="32"/>
  <c r="AH26" i="32"/>
  <c r="AH27" i="32"/>
  <c r="AH31" i="32"/>
  <c r="AH32" i="32"/>
  <c r="AH37" i="32"/>
  <c r="AH45" i="32"/>
  <c r="AH46" i="32"/>
  <c r="AH51" i="32"/>
  <c r="AH59" i="32"/>
  <c r="AH60" i="32"/>
  <c r="AH66" i="32"/>
  <c r="AH70" i="32"/>
  <c r="AH73" i="32"/>
  <c r="AH77" i="32"/>
  <c r="AH78" i="32"/>
  <c r="AH79" i="32"/>
  <c r="AH80" i="32"/>
  <c r="AH82" i="32"/>
  <c r="AH88" i="32"/>
  <c r="AH90" i="32"/>
  <c r="AH92" i="32"/>
  <c r="AH95" i="32"/>
  <c r="AH5" i="32"/>
  <c r="AH7" i="32"/>
  <c r="AH9" i="32"/>
  <c r="AH10" i="32"/>
  <c r="AH12" i="32"/>
  <c r="AH17" i="32"/>
  <c r="AH23" i="32"/>
  <c r="AH24" i="32"/>
  <c r="AH29" i="32"/>
  <c r="AH34" i="32"/>
  <c r="AH35" i="32"/>
  <c r="AH36" i="32"/>
  <c r="AH38" i="32"/>
  <c r="AH39" i="32"/>
  <c r="AH42" i="32"/>
  <c r="AH43" i="32"/>
  <c r="AH44" i="32"/>
  <c r="AH52" i="32"/>
  <c r="AH53" i="32"/>
  <c r="AH55" i="32"/>
  <c r="AH56" i="32"/>
  <c r="AH57" i="32"/>
  <c r="AH61" i="32"/>
  <c r="AH62" i="32"/>
  <c r="AH64" i="32"/>
  <c r="AH65" i="32"/>
  <c r="AH67" i="32"/>
  <c r="AH68" i="32"/>
  <c r="AH71" i="32"/>
  <c r="AH72" i="32"/>
  <c r="AH75" i="32"/>
  <c r="AH83" i="32"/>
  <c r="AH84" i="32"/>
  <c r="AH91" i="32"/>
  <c r="AH93" i="32"/>
  <c r="AH96" i="32"/>
  <c r="AH3" i="32"/>
  <c r="AD6" i="32"/>
  <c r="AD11" i="32"/>
  <c r="AD13" i="32"/>
  <c r="AD14" i="32"/>
  <c r="AD16" i="32"/>
  <c r="AD18" i="32"/>
  <c r="AD19" i="32"/>
  <c r="AD20" i="32"/>
  <c r="AD25" i="32"/>
  <c r="AD30" i="32"/>
  <c r="AD33" i="32"/>
  <c r="AD40" i="32"/>
  <c r="AD41" i="32"/>
  <c r="AD47" i="32"/>
  <c r="AD48" i="32"/>
  <c r="AD49" i="32"/>
  <c r="AD50" i="32"/>
  <c r="AD54" i="32"/>
  <c r="AD58" i="32"/>
  <c r="AD63" i="32"/>
  <c r="AD69" i="32"/>
  <c r="AD74" i="32"/>
  <c r="AD76" i="32"/>
  <c r="AD81" i="32"/>
  <c r="AD85" i="32"/>
  <c r="AD86" i="32"/>
  <c r="AD87" i="32"/>
  <c r="AD89" i="32"/>
  <c r="AD94" i="32"/>
  <c r="AD4" i="32"/>
  <c r="AD8" i="32"/>
  <c r="AD15" i="32"/>
  <c r="AD21" i="32"/>
  <c r="AD22" i="32"/>
  <c r="AD26" i="32"/>
  <c r="AD27" i="32"/>
  <c r="AD31" i="32"/>
  <c r="AD32" i="32"/>
  <c r="AD37" i="32"/>
  <c r="AD45" i="32"/>
  <c r="AD46" i="32"/>
  <c r="AD51" i="32"/>
  <c r="AD59" i="32"/>
  <c r="AD60" i="32"/>
  <c r="AD66" i="32"/>
  <c r="AD70" i="32"/>
  <c r="AD73" i="32"/>
  <c r="AD77" i="32"/>
  <c r="AD78" i="32"/>
  <c r="AD79" i="32"/>
  <c r="AD80" i="32"/>
  <c r="AD82" i="32"/>
  <c r="AD88" i="32"/>
  <c r="AD90" i="32"/>
  <c r="AD92" i="32"/>
  <c r="AD95" i="32"/>
  <c r="AD5" i="32"/>
  <c r="AD7" i="32"/>
  <c r="AD9" i="32"/>
  <c r="AD10" i="32"/>
  <c r="AD12" i="32"/>
  <c r="AD17" i="32"/>
  <c r="AD23" i="32"/>
  <c r="AD24" i="32"/>
  <c r="AD28" i="32"/>
  <c r="AD29" i="32"/>
  <c r="AD34" i="32"/>
  <c r="AD35" i="32"/>
  <c r="AD36" i="32"/>
  <c r="AD38" i="32"/>
  <c r="AD39" i="32"/>
  <c r="AD42" i="32"/>
  <c r="AD43" i="32"/>
  <c r="AD44" i="32"/>
  <c r="AD53" i="32"/>
  <c r="AD55" i="32"/>
  <c r="AD56" i="32"/>
  <c r="AD57" i="32"/>
  <c r="AD61" i="32"/>
  <c r="AD62" i="32"/>
  <c r="AD64" i="32"/>
  <c r="AD65" i="32"/>
  <c r="AD67" i="32"/>
  <c r="AD68" i="32"/>
  <c r="AD71" i="32"/>
  <c r="AD72" i="32"/>
  <c r="AD75" i="32"/>
  <c r="AD83" i="32"/>
  <c r="AD84" i="32"/>
  <c r="AD91" i="32"/>
  <c r="AD93" i="32"/>
  <c r="AD96" i="32"/>
  <c r="AD3" i="32"/>
  <c r="AF98" i="32"/>
  <c r="DU9" i="31"/>
  <c r="DV9" i="31"/>
  <c r="DV10" i="31"/>
  <c r="DV11" i="31"/>
  <c r="DV12" i="31"/>
  <c r="DV13" i="31"/>
  <c r="DV14" i="31"/>
  <c r="DV15" i="31"/>
  <c r="DV16" i="31"/>
  <c r="DV17" i="31"/>
  <c r="DV18" i="31"/>
  <c r="DV19" i="31"/>
  <c r="DV20" i="31"/>
  <c r="DV21" i="31"/>
  <c r="DV22" i="31"/>
  <c r="DV23" i="31"/>
  <c r="DV24" i="31"/>
  <c r="DV25" i="31"/>
  <c r="DV26" i="31"/>
  <c r="DV27" i="31"/>
  <c r="DV28" i="31"/>
  <c r="DV29" i="31"/>
  <c r="DV30" i="31"/>
  <c r="DV31" i="31"/>
  <c r="DV32" i="31"/>
  <c r="DV33" i="31"/>
  <c r="DV34" i="31"/>
  <c r="DV35" i="31"/>
  <c r="DV36" i="31"/>
  <c r="DV37" i="31"/>
  <c r="DV38" i="31"/>
  <c r="DV39" i="31"/>
  <c r="DV40" i="31"/>
  <c r="DV41" i="31"/>
  <c r="DV42" i="31"/>
  <c r="DV43" i="31"/>
  <c r="DV44" i="31"/>
  <c r="DV45" i="31"/>
  <c r="DV46" i="31"/>
  <c r="DV47" i="31"/>
  <c r="DV48" i="31"/>
  <c r="DV49" i="31"/>
  <c r="DV50" i="31"/>
  <c r="DV51" i="31"/>
  <c r="DV52" i="31"/>
  <c r="DV53" i="31"/>
  <c r="DV54" i="31"/>
  <c r="DV55" i="31"/>
  <c r="DV56" i="31"/>
  <c r="DV57" i="31"/>
  <c r="DV58" i="31"/>
  <c r="DV59" i="31"/>
  <c r="DV60" i="31"/>
  <c r="DV61" i="31"/>
  <c r="DV62" i="31"/>
  <c r="DV63" i="31"/>
  <c r="DV64" i="31"/>
  <c r="DV65" i="31"/>
  <c r="DV66" i="31"/>
  <c r="DV67" i="31"/>
  <c r="DV68" i="31"/>
  <c r="DV69" i="31"/>
  <c r="DV70" i="31"/>
  <c r="DV71" i="31"/>
  <c r="DV72" i="31"/>
  <c r="DV73" i="31"/>
  <c r="DV74" i="31"/>
  <c r="DV75" i="31"/>
  <c r="DV76" i="31"/>
  <c r="DV77" i="31"/>
  <c r="DV78" i="31"/>
  <c r="DV79" i="31"/>
  <c r="DV80" i="31"/>
  <c r="DV81" i="31"/>
  <c r="DV82" i="31"/>
  <c r="DV83" i="31"/>
  <c r="DV84" i="31"/>
  <c r="DV85" i="31"/>
  <c r="DV86" i="31"/>
  <c r="DV87" i="31"/>
  <c r="DV88" i="31"/>
  <c r="DV89" i="31"/>
  <c r="DV90" i="31"/>
  <c r="DV91" i="31"/>
  <c r="DV92" i="31"/>
  <c r="DV93" i="31"/>
  <c r="DV94" i="31"/>
  <c r="DV95" i="31"/>
  <c r="DV96" i="31"/>
  <c r="DV97" i="31"/>
  <c r="DV98" i="31"/>
  <c r="DV99" i="31"/>
  <c r="DV100" i="31"/>
  <c r="DV101" i="31"/>
  <c r="DV102" i="31"/>
  <c r="DV103" i="31"/>
  <c r="DV104" i="31"/>
  <c r="DV105" i="31"/>
  <c r="DV106" i="31"/>
  <c r="DV107" i="31"/>
  <c r="DV108" i="31"/>
  <c r="DV109" i="31"/>
  <c r="DV110" i="31"/>
  <c r="DV111" i="31"/>
  <c r="DV112" i="31"/>
  <c r="DV113" i="31"/>
  <c r="DV114" i="31"/>
  <c r="DV115" i="31"/>
  <c r="DV116" i="31"/>
  <c r="DV117" i="31"/>
  <c r="DV118" i="31"/>
  <c r="DV119" i="31"/>
  <c r="DV120" i="31"/>
  <c r="DV121" i="31"/>
  <c r="DV122" i="31"/>
  <c r="DV123" i="31"/>
  <c r="DV124" i="31"/>
  <c r="DV125" i="31"/>
  <c r="DV126" i="31"/>
  <c r="DV127" i="31"/>
  <c r="DV128" i="31"/>
  <c r="DV129" i="31"/>
  <c r="DV130" i="31"/>
  <c r="DV131" i="31"/>
  <c r="DV132" i="31"/>
  <c r="DV133" i="31"/>
  <c r="DV134" i="31"/>
  <c r="DV135" i="31"/>
  <c r="DV136" i="31"/>
  <c r="DV137" i="31"/>
  <c r="DV138" i="31"/>
  <c r="DV139" i="31"/>
  <c r="DV140" i="31"/>
  <c r="DV141" i="31"/>
  <c r="DV142" i="31"/>
  <c r="DV143" i="31"/>
  <c r="DV144" i="31"/>
  <c r="DV145" i="31"/>
  <c r="DV146" i="31"/>
  <c r="DV147" i="31"/>
  <c r="DV148" i="31"/>
  <c r="DV149" i="31"/>
  <c r="DV150" i="31"/>
  <c r="DV151" i="31"/>
  <c r="DV152" i="31"/>
  <c r="DV153" i="31"/>
  <c r="DV154" i="31"/>
  <c r="DV155" i="31"/>
  <c r="DV156" i="31"/>
  <c r="DV157" i="31"/>
  <c r="DV158" i="31"/>
  <c r="DV159" i="31"/>
  <c r="DV160" i="31"/>
  <c r="DV161" i="31"/>
  <c r="DV162" i="31"/>
  <c r="DV163" i="31"/>
  <c r="DV164" i="31"/>
  <c r="DV165" i="31"/>
  <c r="DV166" i="31"/>
  <c r="DV167" i="31"/>
  <c r="DV168" i="31"/>
  <c r="DV169" i="31"/>
  <c r="DV170" i="31"/>
  <c r="DV171" i="31"/>
  <c r="DV172" i="31"/>
  <c r="DV173" i="31"/>
  <c r="DV174" i="31"/>
  <c r="DV175" i="31"/>
  <c r="DV176" i="31"/>
  <c r="DV177" i="31"/>
  <c r="DV178" i="31"/>
  <c r="DV179" i="31"/>
  <c r="DV180" i="31"/>
  <c r="DV181" i="31"/>
  <c r="DV182" i="31"/>
  <c r="DV183" i="31"/>
  <c r="DV184" i="31"/>
  <c r="DV185" i="31"/>
  <c r="DV186" i="31"/>
  <c r="DV187" i="31"/>
  <c r="DV188" i="31"/>
  <c r="DV189" i="31"/>
  <c r="DV190" i="31"/>
  <c r="DV191" i="31"/>
  <c r="DV192" i="31"/>
  <c r="DV193" i="31"/>
  <c r="DV194" i="31"/>
  <c r="DV195" i="31"/>
  <c r="DV196" i="31"/>
  <c r="DV197" i="31"/>
  <c r="DV198" i="31"/>
  <c r="DV199" i="31"/>
  <c r="DV200" i="31"/>
  <c r="DV201" i="31"/>
  <c r="DV202" i="31"/>
  <c r="DV203" i="31"/>
  <c r="DV204" i="31"/>
  <c r="DV205" i="31"/>
  <c r="DV206" i="31"/>
  <c r="DV207" i="31"/>
  <c r="DV208" i="31"/>
  <c r="DV209" i="31"/>
  <c r="DV210" i="31"/>
  <c r="DV211" i="31"/>
  <c r="DV212" i="31"/>
  <c r="DV213" i="31"/>
  <c r="DV214" i="31"/>
  <c r="DV215" i="31"/>
  <c r="DV216" i="31"/>
  <c r="DV217" i="31"/>
  <c r="DV218" i="31"/>
  <c r="DV219" i="31"/>
  <c r="DV220" i="31"/>
  <c r="DV221" i="31"/>
  <c r="DV222" i="31"/>
  <c r="DV223" i="31"/>
  <c r="DV8" i="31"/>
  <c r="DU10" i="31"/>
  <c r="DU11" i="31"/>
  <c r="DU12" i="31"/>
  <c r="DU13" i="31"/>
  <c r="DU14" i="31"/>
  <c r="DU15" i="31"/>
  <c r="DU16" i="31"/>
  <c r="DU17" i="31"/>
  <c r="DU18" i="31"/>
  <c r="DU19" i="31"/>
  <c r="DU20" i="31"/>
  <c r="DU21" i="31"/>
  <c r="DU22" i="31"/>
  <c r="DU23" i="31"/>
  <c r="DU24" i="31"/>
  <c r="DU25" i="31"/>
  <c r="DU26" i="31"/>
  <c r="DU27" i="31"/>
  <c r="DU28" i="31"/>
  <c r="DU29" i="31"/>
  <c r="DU30" i="31"/>
  <c r="DU31" i="31"/>
  <c r="DU32" i="31"/>
  <c r="DU33" i="31"/>
  <c r="DU34" i="31"/>
  <c r="DU35" i="31"/>
  <c r="DU36" i="31"/>
  <c r="DU37" i="31"/>
  <c r="DU38" i="31"/>
  <c r="DU39" i="31"/>
  <c r="DU40" i="31"/>
  <c r="DU41" i="31"/>
  <c r="DU42" i="31"/>
  <c r="DU43" i="31"/>
  <c r="DU44" i="31"/>
  <c r="DU45" i="31"/>
  <c r="DU46" i="31"/>
  <c r="DU47" i="31"/>
  <c r="DU48" i="31"/>
  <c r="DU49" i="31"/>
  <c r="DU50" i="31"/>
  <c r="DU51" i="31"/>
  <c r="DU52" i="31"/>
  <c r="DU53" i="31"/>
  <c r="DU54" i="31"/>
  <c r="DU55" i="31"/>
  <c r="DU56" i="31"/>
  <c r="DU57" i="31"/>
  <c r="DU58" i="31"/>
  <c r="DU59" i="31"/>
  <c r="DU60" i="31"/>
  <c r="DU61" i="31"/>
  <c r="DU62" i="31"/>
  <c r="DU63" i="31"/>
  <c r="DU64" i="31"/>
  <c r="DU65" i="31"/>
  <c r="DU66" i="31"/>
  <c r="DU67" i="31"/>
  <c r="DU68" i="31"/>
  <c r="DU69" i="31"/>
  <c r="DU70" i="31"/>
  <c r="DU71" i="31"/>
  <c r="DU72" i="31"/>
  <c r="DU73" i="31"/>
  <c r="DU74" i="31"/>
  <c r="DU75" i="31"/>
  <c r="DU76" i="31"/>
  <c r="DU77" i="31"/>
  <c r="DU78" i="31"/>
  <c r="DU79" i="31"/>
  <c r="DU80" i="31"/>
  <c r="DU81" i="31"/>
  <c r="DU82" i="31"/>
  <c r="DU83" i="31"/>
  <c r="DU84" i="31"/>
  <c r="DU85" i="31"/>
  <c r="DU86" i="31"/>
  <c r="DU87" i="31"/>
  <c r="DU88" i="31"/>
  <c r="DU89" i="31"/>
  <c r="DU90" i="31"/>
  <c r="DU91" i="31"/>
  <c r="DU92" i="31"/>
  <c r="DU93" i="31"/>
  <c r="DU94" i="31"/>
  <c r="DU95" i="31"/>
  <c r="DU96" i="31"/>
  <c r="DU97" i="31"/>
  <c r="DU98" i="31"/>
  <c r="DU99" i="31"/>
  <c r="DU100" i="31"/>
  <c r="DU101" i="31"/>
  <c r="DU102" i="31"/>
  <c r="DU103" i="31"/>
  <c r="DU104" i="31"/>
  <c r="DU105" i="31"/>
  <c r="DU106" i="31"/>
  <c r="DU107" i="31"/>
  <c r="DU108" i="31"/>
  <c r="DU109" i="31"/>
  <c r="DU110" i="31"/>
  <c r="DU111" i="31"/>
  <c r="DU112" i="31"/>
  <c r="DU113" i="31"/>
  <c r="DU114" i="31"/>
  <c r="DU115" i="31"/>
  <c r="DU116" i="31"/>
  <c r="DU117" i="31"/>
  <c r="DU118" i="31"/>
  <c r="DU119" i="31"/>
  <c r="DU120" i="31"/>
  <c r="DU121" i="31"/>
  <c r="DU122" i="31"/>
  <c r="DU123" i="31"/>
  <c r="DU124" i="31"/>
  <c r="DU125" i="31"/>
  <c r="DU126" i="31"/>
  <c r="DU127" i="31"/>
  <c r="DU128" i="31"/>
  <c r="DU129" i="31"/>
  <c r="DU130" i="31"/>
  <c r="DU131" i="31"/>
  <c r="DU132" i="31"/>
  <c r="DU133" i="31"/>
  <c r="DU134" i="31"/>
  <c r="DU135" i="31"/>
  <c r="DU136" i="31"/>
  <c r="DU137" i="31"/>
  <c r="DU138" i="31"/>
  <c r="DU139" i="31"/>
  <c r="DU140" i="31"/>
  <c r="DU141" i="31"/>
  <c r="DU142" i="31"/>
  <c r="DU143" i="31"/>
  <c r="DU144" i="31"/>
  <c r="DU145" i="31"/>
  <c r="DU146" i="31"/>
  <c r="DU147" i="31"/>
  <c r="DU148" i="31"/>
  <c r="DU149" i="31"/>
  <c r="DU150" i="31"/>
  <c r="DU151" i="31"/>
  <c r="DU152" i="31"/>
  <c r="DU153" i="31"/>
  <c r="DU154" i="31"/>
  <c r="DU155" i="31"/>
  <c r="DU156" i="31"/>
  <c r="DU157" i="31"/>
  <c r="DU158" i="31"/>
  <c r="DU159" i="31"/>
  <c r="DU160" i="31"/>
  <c r="DU161" i="31"/>
  <c r="DU162" i="31"/>
  <c r="DU163" i="31"/>
  <c r="DU164" i="31"/>
  <c r="DU165" i="31"/>
  <c r="DU166" i="31"/>
  <c r="DU167" i="31"/>
  <c r="DU168" i="31"/>
  <c r="DU169" i="31"/>
  <c r="DU170" i="31"/>
  <c r="DU171" i="31"/>
  <c r="DU172" i="31"/>
  <c r="DU173" i="31"/>
  <c r="DU174" i="31"/>
  <c r="DU175" i="31"/>
  <c r="DU176" i="31"/>
  <c r="DU177" i="31"/>
  <c r="DU178" i="31"/>
  <c r="DU179" i="31"/>
  <c r="DU180" i="31"/>
  <c r="DU181" i="31"/>
  <c r="DU182" i="31"/>
  <c r="DU183" i="31"/>
  <c r="DU184" i="31"/>
  <c r="DU185" i="31"/>
  <c r="DU186" i="31"/>
  <c r="DU187" i="31"/>
  <c r="DU188" i="31"/>
  <c r="DU189" i="31"/>
  <c r="DU190" i="31"/>
  <c r="DU191" i="31"/>
  <c r="DU192" i="31"/>
  <c r="DU193" i="31"/>
  <c r="DU194" i="31"/>
  <c r="DU195" i="31"/>
  <c r="DU196" i="31"/>
  <c r="DU197" i="31"/>
  <c r="DU198" i="31"/>
  <c r="DU199" i="31"/>
  <c r="DU200" i="31"/>
  <c r="DU201" i="31"/>
  <c r="DU202" i="31"/>
  <c r="DU203" i="31"/>
  <c r="DU204" i="31"/>
  <c r="DU205" i="31"/>
  <c r="DU206" i="31"/>
  <c r="DU207" i="31"/>
  <c r="DU208" i="31"/>
  <c r="DU209" i="31"/>
  <c r="DU210" i="31"/>
  <c r="DU211" i="31"/>
  <c r="DU212" i="31"/>
  <c r="DU213" i="31"/>
  <c r="DU214" i="31"/>
  <c r="DU215" i="31"/>
  <c r="DU216" i="31"/>
  <c r="DU217" i="31"/>
  <c r="DU218" i="31"/>
  <c r="DU219" i="31"/>
  <c r="DU220" i="31"/>
  <c r="DU221" i="31"/>
  <c r="DU222" i="31"/>
  <c r="DU223" i="31"/>
  <c r="DU8" i="31"/>
  <c r="DS9" i="31"/>
  <c r="DS10" i="31"/>
  <c r="DS11" i="31"/>
  <c r="DS12" i="31"/>
  <c r="DS13" i="31"/>
  <c r="DS14" i="31"/>
  <c r="DS15" i="31"/>
  <c r="DS16" i="31"/>
  <c r="DS17" i="31"/>
  <c r="DS18" i="31"/>
  <c r="DS19" i="31"/>
  <c r="DS20" i="31"/>
  <c r="DS21" i="31"/>
  <c r="DS22" i="31"/>
  <c r="DS23" i="31"/>
  <c r="DS24" i="31"/>
  <c r="DS25" i="31"/>
  <c r="DS26" i="31"/>
  <c r="DS27" i="31"/>
  <c r="DS28" i="31"/>
  <c r="DS29" i="31"/>
  <c r="DS30" i="31"/>
  <c r="DS31" i="31"/>
  <c r="DS32" i="31"/>
  <c r="DS33" i="31"/>
  <c r="DS34" i="31"/>
  <c r="DS35" i="31"/>
  <c r="DS36" i="31"/>
  <c r="DS37" i="31"/>
  <c r="DS38" i="31"/>
  <c r="DS39" i="31"/>
  <c r="DS40" i="31"/>
  <c r="DS41" i="31"/>
  <c r="DS42" i="31"/>
  <c r="DS43" i="31"/>
  <c r="DS44" i="31"/>
  <c r="DS45" i="31"/>
  <c r="DS46" i="31"/>
  <c r="DS47" i="31"/>
  <c r="DS48" i="31"/>
  <c r="DS49" i="31"/>
  <c r="DS50" i="31"/>
  <c r="DS51" i="31"/>
  <c r="DS52" i="31"/>
  <c r="DS53" i="31"/>
  <c r="DS54" i="31"/>
  <c r="DS55" i="31"/>
  <c r="DS56" i="31"/>
  <c r="DS57" i="31"/>
  <c r="DS58" i="31"/>
  <c r="DS59" i="31"/>
  <c r="DS60" i="31"/>
  <c r="DS61" i="31"/>
  <c r="DS62" i="31"/>
  <c r="DS63" i="31"/>
  <c r="DS64" i="31"/>
  <c r="DS65" i="31"/>
  <c r="DS66" i="31"/>
  <c r="DS67" i="31"/>
  <c r="DS68" i="31"/>
  <c r="DS69" i="31"/>
  <c r="DS70" i="31"/>
  <c r="DS71" i="31"/>
  <c r="DS72" i="31"/>
  <c r="DS73" i="31"/>
  <c r="DS74" i="31"/>
  <c r="DS75" i="31"/>
  <c r="DS76" i="31"/>
  <c r="DS77" i="31"/>
  <c r="DS78" i="31"/>
  <c r="DS79" i="31"/>
  <c r="DS80" i="31"/>
  <c r="DS81" i="31"/>
  <c r="DS82" i="31"/>
  <c r="DS83" i="31"/>
  <c r="DS84" i="31"/>
  <c r="DS85" i="31"/>
  <c r="DS86" i="31"/>
  <c r="DS87" i="31"/>
  <c r="DS88" i="31"/>
  <c r="DS89" i="31"/>
  <c r="DS90" i="31"/>
  <c r="DS91" i="31"/>
  <c r="DS92" i="31"/>
  <c r="DS93" i="31"/>
  <c r="DS94" i="31"/>
  <c r="DS95" i="31"/>
  <c r="DS96" i="31"/>
  <c r="DS97" i="31"/>
  <c r="DS98" i="31"/>
  <c r="DS99" i="31"/>
  <c r="DS100" i="31"/>
  <c r="DS101" i="31"/>
  <c r="DS102" i="31"/>
  <c r="DS103" i="31"/>
  <c r="DS104" i="31"/>
  <c r="DS105" i="31"/>
  <c r="DS106" i="31"/>
  <c r="DS107" i="31"/>
  <c r="DS108" i="31"/>
  <c r="DS109" i="31"/>
  <c r="DS110" i="31"/>
  <c r="DS111" i="31"/>
  <c r="DS112" i="31"/>
  <c r="DS113" i="31"/>
  <c r="DS114" i="31"/>
  <c r="DS115" i="31"/>
  <c r="DS116" i="31"/>
  <c r="DS117" i="31"/>
  <c r="DS118" i="31"/>
  <c r="DS119" i="31"/>
  <c r="DS120" i="31"/>
  <c r="DS121" i="31"/>
  <c r="DS122" i="31"/>
  <c r="DS123" i="31"/>
  <c r="DS124" i="31"/>
  <c r="DS125" i="31"/>
  <c r="DS126" i="31"/>
  <c r="DS127" i="31"/>
  <c r="DS128" i="31"/>
  <c r="DS129" i="31"/>
  <c r="DS130" i="31"/>
  <c r="DS131" i="31"/>
  <c r="DS132" i="31"/>
  <c r="DS133" i="31"/>
  <c r="DS134" i="31"/>
  <c r="DS135" i="31"/>
  <c r="DS136" i="31"/>
  <c r="DS137" i="31"/>
  <c r="DS138" i="31"/>
  <c r="DS139" i="31"/>
  <c r="DS140" i="31"/>
  <c r="DS141" i="31"/>
  <c r="DS142" i="31"/>
  <c r="DS143" i="31"/>
  <c r="DS144" i="31"/>
  <c r="DS145" i="31"/>
  <c r="DS146" i="31"/>
  <c r="DS147" i="31"/>
  <c r="DS148" i="31"/>
  <c r="DS149" i="31"/>
  <c r="DS150" i="31"/>
  <c r="DS151" i="31"/>
  <c r="DS152" i="31"/>
  <c r="DS153" i="31"/>
  <c r="DS154" i="31"/>
  <c r="DS155" i="31"/>
  <c r="DS156" i="31"/>
  <c r="DS157" i="31"/>
  <c r="DS158" i="31"/>
  <c r="DS159" i="31"/>
  <c r="DS160" i="31"/>
  <c r="DS161" i="31"/>
  <c r="DS162" i="31"/>
  <c r="DS163" i="31"/>
  <c r="DS164" i="31"/>
  <c r="DS165" i="31"/>
  <c r="DS166" i="31"/>
  <c r="DS167" i="31"/>
  <c r="DS168" i="31"/>
  <c r="DS169" i="31"/>
  <c r="DS170" i="31"/>
  <c r="DS171" i="31"/>
  <c r="DS172" i="31"/>
  <c r="DS173" i="31"/>
  <c r="DS174" i="31"/>
  <c r="DS175" i="31"/>
  <c r="DS176" i="31"/>
  <c r="DS177" i="31"/>
  <c r="DS178" i="31"/>
  <c r="DS179" i="31"/>
  <c r="DS180" i="31"/>
  <c r="DS181" i="31"/>
  <c r="DS182" i="31"/>
  <c r="DS183" i="31"/>
  <c r="DS184" i="31"/>
  <c r="DS185" i="31"/>
  <c r="DS186" i="31"/>
  <c r="DS187" i="31"/>
  <c r="DS188" i="31"/>
  <c r="DS189" i="31"/>
  <c r="DS190" i="31"/>
  <c r="DS191" i="31"/>
  <c r="DS192" i="31"/>
  <c r="DS193" i="31"/>
  <c r="DS194" i="31"/>
  <c r="DS195" i="31"/>
  <c r="DS196" i="31"/>
  <c r="DS197" i="31"/>
  <c r="DS198" i="31"/>
  <c r="DS199" i="31"/>
  <c r="DS200" i="31"/>
  <c r="DS201" i="31"/>
  <c r="DS202" i="31"/>
  <c r="DS203" i="31"/>
  <c r="DS204" i="31"/>
  <c r="DS205" i="31"/>
  <c r="DS206" i="31"/>
  <c r="DS207" i="31"/>
  <c r="DS208" i="31"/>
  <c r="DS209" i="31"/>
  <c r="DS210" i="31"/>
  <c r="DS211" i="31"/>
  <c r="DS212" i="31"/>
  <c r="DS213" i="31"/>
  <c r="DS214" i="31"/>
  <c r="DS215" i="31"/>
  <c r="DS216" i="31"/>
  <c r="DS217" i="31"/>
  <c r="DS218" i="31"/>
  <c r="DS219" i="31"/>
  <c r="DS220" i="31"/>
  <c r="DS221" i="31"/>
  <c r="DS222" i="31"/>
  <c r="DS223" i="31"/>
  <c r="DS8" i="31"/>
  <c r="DR9" i="31"/>
  <c r="DT9" i="31" s="1"/>
  <c r="AC15" i="32" s="1"/>
  <c r="DR10" i="31"/>
  <c r="DT10" i="31" s="1"/>
  <c r="DR11" i="31"/>
  <c r="DT11" i="31" s="1"/>
  <c r="DR12" i="31"/>
  <c r="DT12" i="31" s="1"/>
  <c r="AC62" i="32" s="1"/>
  <c r="DR13" i="31"/>
  <c r="DT13" i="31" s="1"/>
  <c r="DR14" i="31"/>
  <c r="DT14" i="31" s="1"/>
  <c r="DR15" i="31"/>
  <c r="DT15" i="31" s="1"/>
  <c r="AC53" i="32" s="1"/>
  <c r="DR16" i="31"/>
  <c r="DT16" i="31" s="1"/>
  <c r="DR17" i="31"/>
  <c r="DT17" i="31" s="1"/>
  <c r="DR18" i="31"/>
  <c r="DT18" i="31" s="1"/>
  <c r="DR19" i="31"/>
  <c r="DT19" i="31" s="1"/>
  <c r="DR20" i="31"/>
  <c r="DT20" i="31" s="1"/>
  <c r="AC67" i="32" s="1"/>
  <c r="DR21" i="31"/>
  <c r="DT21" i="31" s="1"/>
  <c r="DR22" i="31"/>
  <c r="DT22" i="31" s="1"/>
  <c r="DR23" i="31"/>
  <c r="DT23" i="31" s="1"/>
  <c r="DR24" i="31"/>
  <c r="DT24" i="31" s="1"/>
  <c r="AC34" i="32" s="1"/>
  <c r="DR25" i="31"/>
  <c r="DT25" i="31" s="1"/>
  <c r="AC42" i="32" s="1"/>
  <c r="DR26" i="31"/>
  <c r="DT26" i="31" s="1"/>
  <c r="DR27" i="31"/>
  <c r="DT27" i="31" s="1"/>
  <c r="DR28" i="31"/>
  <c r="DT28" i="31" s="1"/>
  <c r="AC28" i="32" s="1"/>
  <c r="DR29" i="31"/>
  <c r="DT29" i="31" s="1"/>
  <c r="DR30" i="31"/>
  <c r="DT30" i="31" s="1"/>
  <c r="DR31" i="31"/>
  <c r="DT31" i="31" s="1"/>
  <c r="DR32" i="31"/>
  <c r="DT32" i="31" s="1"/>
  <c r="AC17" i="32" s="1"/>
  <c r="DR33" i="31"/>
  <c r="DT33" i="31" s="1"/>
  <c r="AC57" i="32" s="1"/>
  <c r="DR34" i="31"/>
  <c r="DT34" i="31" s="1"/>
  <c r="AC21" i="32" s="1"/>
  <c r="DR35" i="31"/>
  <c r="DT35" i="31" s="1"/>
  <c r="DR36" i="31"/>
  <c r="DT36" i="31" s="1"/>
  <c r="AC52" i="32" s="1"/>
  <c r="DR37" i="31"/>
  <c r="DT37" i="31" s="1"/>
  <c r="DR38" i="31"/>
  <c r="DT38" i="31" s="1"/>
  <c r="DR39" i="31"/>
  <c r="DT39" i="31" s="1"/>
  <c r="AC3" i="32" s="1"/>
  <c r="DR40" i="31"/>
  <c r="DT40" i="31" s="1"/>
  <c r="DR41" i="31"/>
  <c r="DT41" i="31" s="1"/>
  <c r="DR42" i="31"/>
  <c r="DT42" i="31" s="1"/>
  <c r="DR43" i="31"/>
  <c r="DT43" i="31" s="1"/>
  <c r="DR44" i="31"/>
  <c r="DT44" i="31" s="1"/>
  <c r="AC7" i="32" s="1"/>
  <c r="DR45" i="31"/>
  <c r="DT45" i="31" s="1"/>
  <c r="AC91" i="32" s="1"/>
  <c r="DR46" i="31"/>
  <c r="DT46" i="31" s="1"/>
  <c r="DR47" i="31"/>
  <c r="DT47" i="31" s="1"/>
  <c r="DR48" i="31"/>
  <c r="DT48" i="31" s="1"/>
  <c r="DR49" i="31"/>
  <c r="DT49" i="31" s="1"/>
  <c r="DR50" i="31"/>
  <c r="DT50" i="31" s="1"/>
  <c r="AC25" i="32" s="1"/>
  <c r="DR51" i="31"/>
  <c r="DT51" i="31" s="1"/>
  <c r="AC5" i="32" s="1"/>
  <c r="DR52" i="31"/>
  <c r="DT52" i="31" s="1"/>
  <c r="AC66" i="32" s="1"/>
  <c r="DR53" i="31"/>
  <c r="DT53" i="31" s="1"/>
  <c r="DR54" i="31"/>
  <c r="DT54" i="31" s="1"/>
  <c r="DR55" i="31"/>
  <c r="DT55" i="31" s="1"/>
  <c r="AC32" i="32" s="1"/>
  <c r="DR56" i="31"/>
  <c r="DT56" i="31" s="1"/>
  <c r="DR57" i="31"/>
  <c r="DT57" i="31" s="1"/>
  <c r="AC36" i="32" s="1"/>
  <c r="DR58" i="31"/>
  <c r="DT58" i="31" s="1"/>
  <c r="DR59" i="31"/>
  <c r="DT59" i="31" s="1"/>
  <c r="AC37" i="32" s="1"/>
  <c r="DR60" i="31"/>
  <c r="DT60" i="31" s="1"/>
  <c r="AC79" i="32" s="1"/>
  <c r="DR61" i="31"/>
  <c r="DT61" i="31" s="1"/>
  <c r="DR62" i="31"/>
  <c r="DT62" i="31" s="1"/>
  <c r="DR63" i="31"/>
  <c r="DT63" i="31" s="1"/>
  <c r="DR64" i="31"/>
  <c r="DT64" i="31" s="1"/>
  <c r="AC48" i="32" s="1"/>
  <c r="DR65" i="31"/>
  <c r="DT65" i="31" s="1"/>
  <c r="AC50" i="32" s="1"/>
  <c r="DR66" i="31"/>
  <c r="DT66" i="31" s="1"/>
  <c r="AC49" i="32" s="1"/>
  <c r="DR67" i="31"/>
  <c r="DT67" i="31" s="1"/>
  <c r="DR68" i="31"/>
  <c r="DT68" i="31" s="1"/>
  <c r="DR69" i="31"/>
  <c r="DT69" i="31" s="1"/>
  <c r="DR70" i="31"/>
  <c r="DT70" i="31" s="1"/>
  <c r="AC61" i="32" s="1"/>
  <c r="DR71" i="31"/>
  <c r="DT71" i="31" s="1"/>
  <c r="AC4" i="32" s="1"/>
  <c r="DR72" i="31"/>
  <c r="DT72" i="31" s="1"/>
  <c r="DR73" i="31"/>
  <c r="DT73" i="31" s="1"/>
  <c r="AC64" i="32" s="1"/>
  <c r="DR74" i="31"/>
  <c r="DT74" i="31" s="1"/>
  <c r="DR75" i="31"/>
  <c r="DT75" i="31" s="1"/>
  <c r="AC65" i="32" s="1"/>
  <c r="DR76" i="31"/>
  <c r="DT76" i="31" s="1"/>
  <c r="AC68" i="32" s="1"/>
  <c r="DR77" i="31"/>
  <c r="DT77" i="31" s="1"/>
  <c r="AC69" i="32" s="1"/>
  <c r="DR78" i="31"/>
  <c r="DT78" i="31" s="1"/>
  <c r="DR79" i="31"/>
  <c r="DT79" i="31" s="1"/>
  <c r="AC78" i="32" s="1"/>
  <c r="DR80" i="31"/>
  <c r="DT80" i="31" s="1"/>
  <c r="DR81" i="31"/>
  <c r="DT81" i="31" s="1"/>
  <c r="DR82" i="31"/>
  <c r="DT82" i="31" s="1"/>
  <c r="DR83" i="31"/>
  <c r="DT83" i="31" s="1"/>
  <c r="AC45" i="32" s="1"/>
  <c r="DR84" i="31"/>
  <c r="DT84" i="31" s="1"/>
  <c r="AC80" i="32" s="1"/>
  <c r="DR85" i="31"/>
  <c r="DT85" i="31" s="1"/>
  <c r="DR86" i="31"/>
  <c r="DT86" i="31" s="1"/>
  <c r="AC84" i="32" s="1"/>
  <c r="DR87" i="31"/>
  <c r="DT87" i="31" s="1"/>
  <c r="AC94" i="32" s="1"/>
  <c r="DR88" i="31"/>
  <c r="DT88" i="31" s="1"/>
  <c r="DR89" i="31"/>
  <c r="DT89" i="31" s="1"/>
  <c r="AC96" i="32" s="1"/>
  <c r="DR90" i="31"/>
  <c r="DT90" i="31" s="1"/>
  <c r="DR91" i="31"/>
  <c r="DT91" i="31" s="1"/>
  <c r="DR92" i="31"/>
  <c r="DT92" i="31" s="1"/>
  <c r="AC8" i="32" s="1"/>
  <c r="DR93" i="31"/>
  <c r="DT93" i="31" s="1"/>
  <c r="AC9" i="32" s="1"/>
  <c r="DR94" i="31"/>
  <c r="DT94" i="31" s="1"/>
  <c r="AC90" i="32" s="1"/>
  <c r="DR95" i="31"/>
  <c r="DT95" i="31" s="1"/>
  <c r="AC83" i="32" s="1"/>
  <c r="DR96" i="31"/>
  <c r="DT96" i="31" s="1"/>
  <c r="AC20" i="32" s="1"/>
  <c r="DR97" i="31"/>
  <c r="DT97" i="31" s="1"/>
  <c r="AC12" i="32" s="1"/>
  <c r="DR98" i="31"/>
  <c r="DT98" i="31" s="1"/>
  <c r="DR99" i="31"/>
  <c r="DT99" i="31" s="1"/>
  <c r="DR100" i="31"/>
  <c r="DT100" i="31" s="1"/>
  <c r="AC23" i="32" s="1"/>
  <c r="DR101" i="31"/>
  <c r="DT101" i="31" s="1"/>
  <c r="DR102" i="31"/>
  <c r="DT102" i="31" s="1"/>
  <c r="AC29" i="32" s="1"/>
  <c r="DR103" i="31"/>
  <c r="DT103" i="31" s="1"/>
  <c r="AC33" i="32" s="1"/>
  <c r="DR104" i="31"/>
  <c r="DT104" i="31" s="1"/>
  <c r="AC6" i="32" s="1"/>
  <c r="DR105" i="31"/>
  <c r="DT105" i="31" s="1"/>
  <c r="AC88" i="32" s="1"/>
  <c r="DR106" i="31"/>
  <c r="DT106" i="31" s="1"/>
  <c r="AC89" i="32" s="1"/>
  <c r="DR107" i="31"/>
  <c r="DT107" i="31" s="1"/>
  <c r="AC18" i="32" s="1"/>
  <c r="DR108" i="31"/>
  <c r="DT108" i="31" s="1"/>
  <c r="AC93" i="32" s="1"/>
  <c r="DR109" i="31"/>
  <c r="DT109" i="31" s="1"/>
  <c r="DR110" i="31"/>
  <c r="DT110" i="31" s="1"/>
  <c r="AC44" i="32" s="1"/>
  <c r="DR111" i="31"/>
  <c r="DT111" i="31" s="1"/>
  <c r="AC14" i="32" s="1"/>
  <c r="DR112" i="31"/>
  <c r="DT112" i="31" s="1"/>
  <c r="AC13" i="32" s="1"/>
  <c r="DR113" i="31"/>
  <c r="DT113" i="31" s="1"/>
  <c r="DR114" i="31"/>
  <c r="DT114" i="31" s="1"/>
  <c r="DR115" i="31"/>
  <c r="DT115" i="31" s="1"/>
  <c r="AC54" i="32" s="1"/>
  <c r="DR116" i="31"/>
  <c r="DT116" i="31" s="1"/>
  <c r="AC51" i="32" s="1"/>
  <c r="DR117" i="31"/>
  <c r="DT117" i="31" s="1"/>
  <c r="DR118" i="31"/>
  <c r="DT118" i="31" s="1"/>
  <c r="DR119" i="31"/>
  <c r="DT119" i="31" s="1"/>
  <c r="DR120" i="31"/>
  <c r="DT120" i="31" s="1"/>
  <c r="AC92" i="32" s="1"/>
  <c r="DR121" i="31"/>
  <c r="DT121" i="31" s="1"/>
  <c r="AC26" i="32" s="1"/>
  <c r="DR122" i="31"/>
  <c r="DT122" i="31" s="1"/>
  <c r="AC10" i="32" s="1"/>
  <c r="DR123" i="31"/>
  <c r="DT123" i="31" s="1"/>
  <c r="AC55" i="32" s="1"/>
  <c r="DR124" i="31"/>
  <c r="DT124" i="31" s="1"/>
  <c r="AC47" i="32" s="1"/>
  <c r="DR125" i="31"/>
  <c r="DT125" i="31" s="1"/>
  <c r="DR126" i="31"/>
  <c r="DT126" i="31" s="1"/>
  <c r="DR127" i="31"/>
  <c r="DT127" i="31" s="1"/>
  <c r="AC35" i="32" s="1"/>
  <c r="DR128" i="31"/>
  <c r="DT128" i="31" s="1"/>
  <c r="DR129" i="31"/>
  <c r="DT129" i="31" s="1"/>
  <c r="DR130" i="31"/>
  <c r="DT130" i="31" s="1"/>
  <c r="AC39" i="32" s="1"/>
  <c r="DR131" i="31"/>
  <c r="DT131" i="31" s="1"/>
  <c r="DR132" i="31"/>
  <c r="DT132" i="31" s="1"/>
  <c r="DR133" i="31"/>
  <c r="DT133" i="31" s="1"/>
  <c r="DR134" i="31"/>
  <c r="DT134" i="31" s="1"/>
  <c r="AC30" i="32" s="1"/>
  <c r="DR135" i="31"/>
  <c r="DT135" i="31" s="1"/>
  <c r="DR136" i="31"/>
  <c r="DT136" i="31" s="1"/>
  <c r="DR137" i="31"/>
  <c r="DT137" i="31" s="1"/>
  <c r="DR138" i="31"/>
  <c r="DT138" i="31" s="1"/>
  <c r="DR139" i="31"/>
  <c r="DT139" i="31" s="1"/>
  <c r="AC77" i="32" s="1"/>
  <c r="DR140" i="31"/>
  <c r="DT140" i="31" s="1"/>
  <c r="AC75" i="32" s="1"/>
  <c r="DR141" i="31"/>
  <c r="DT141" i="31" s="1"/>
  <c r="DR142" i="31"/>
  <c r="DT142" i="31" s="1"/>
  <c r="DR143" i="31"/>
  <c r="DT143" i="31" s="1"/>
  <c r="DR144" i="31"/>
  <c r="DT144" i="31" s="1"/>
  <c r="DR145" i="31"/>
  <c r="DT145" i="31" s="1"/>
  <c r="AC24" i="32" s="1"/>
  <c r="DR146" i="31"/>
  <c r="DT146" i="31" s="1"/>
  <c r="AC27" i="32" s="1"/>
  <c r="DR147" i="31"/>
  <c r="DT147" i="31" s="1"/>
  <c r="DR148" i="31"/>
  <c r="DT148" i="31" s="1"/>
  <c r="DR149" i="31"/>
  <c r="DT149" i="31" s="1"/>
  <c r="AC60" i="32" s="1"/>
  <c r="DR150" i="31"/>
  <c r="DT150" i="31" s="1"/>
  <c r="DR151" i="31"/>
  <c r="DT151" i="31" s="1"/>
  <c r="DR152" i="31"/>
  <c r="DT152" i="31" s="1"/>
  <c r="DR153" i="31"/>
  <c r="DT153" i="31" s="1"/>
  <c r="DR154" i="31"/>
  <c r="DT154" i="31" s="1"/>
  <c r="DR155" i="31"/>
  <c r="DT155" i="31" s="1"/>
  <c r="DR156" i="31"/>
  <c r="DT156" i="31" s="1"/>
  <c r="AC59" i="32" s="1"/>
  <c r="DR157" i="31"/>
  <c r="DT157" i="31" s="1"/>
  <c r="DR158" i="31"/>
  <c r="DT158" i="31" s="1"/>
  <c r="DR159" i="31"/>
  <c r="DT159" i="31" s="1"/>
  <c r="AC73" i="32" s="1"/>
  <c r="DR160" i="31"/>
  <c r="DT160" i="31" s="1"/>
  <c r="DR161" i="31"/>
  <c r="DT161" i="31" s="1"/>
  <c r="DR162" i="31"/>
  <c r="DT162" i="31" s="1"/>
  <c r="DR163" i="31"/>
  <c r="DT163" i="31" s="1"/>
  <c r="DR164" i="31"/>
  <c r="DT164" i="31" s="1"/>
  <c r="AC74" i="32" s="1"/>
  <c r="DR165" i="31"/>
  <c r="DT165" i="31" s="1"/>
  <c r="DR166" i="31"/>
  <c r="DT166" i="31" s="1"/>
  <c r="AC71" i="32" s="1"/>
  <c r="DR167" i="31"/>
  <c r="DT167" i="31" s="1"/>
  <c r="DR168" i="31"/>
  <c r="DT168" i="31" s="1"/>
  <c r="DR169" i="31"/>
  <c r="DT169" i="31" s="1"/>
  <c r="DR170" i="31"/>
  <c r="DT170" i="31" s="1"/>
  <c r="DR171" i="31"/>
  <c r="DT171" i="31" s="1"/>
  <c r="DR172" i="31"/>
  <c r="DT172" i="31" s="1"/>
  <c r="AC72" i="32" s="1"/>
  <c r="DR173" i="31"/>
  <c r="DT173" i="31" s="1"/>
  <c r="DR174" i="31"/>
  <c r="DT174" i="31" s="1"/>
  <c r="AC70" i="32" s="1"/>
  <c r="DR175" i="31"/>
  <c r="DT175" i="31" s="1"/>
  <c r="DR176" i="31"/>
  <c r="DT176" i="31" s="1"/>
  <c r="AC95" i="32" s="1"/>
  <c r="DR177" i="31"/>
  <c r="DT177" i="31" s="1"/>
  <c r="DR178" i="31"/>
  <c r="DT178" i="31" s="1"/>
  <c r="AC56" i="32" s="1"/>
  <c r="DR179" i="31"/>
  <c r="DT179" i="31" s="1"/>
  <c r="AC22" i="32" s="1"/>
  <c r="DR180" i="31"/>
  <c r="DT180" i="31" s="1"/>
  <c r="AC31" i="32" s="1"/>
  <c r="DR181" i="31"/>
  <c r="DT181" i="31" s="1"/>
  <c r="DR182" i="31"/>
  <c r="DT182" i="31" s="1"/>
  <c r="AC41" i="32" s="1"/>
  <c r="DR183" i="31"/>
  <c r="DT183" i="31" s="1"/>
  <c r="AC43" i="32" s="1"/>
  <c r="DR184" i="31"/>
  <c r="DT184" i="31" s="1"/>
  <c r="AC16" i="32" s="1"/>
  <c r="DR185" i="31"/>
  <c r="DT185" i="31" s="1"/>
  <c r="AC63" i="32" s="1"/>
  <c r="DR186" i="31"/>
  <c r="DT186" i="31" s="1"/>
  <c r="DR187" i="31"/>
  <c r="DT187" i="31" s="1"/>
  <c r="DR188" i="31"/>
  <c r="DT188" i="31" s="1"/>
  <c r="AC40" i="32" s="1"/>
  <c r="DR189" i="31"/>
  <c r="DT189" i="31" s="1"/>
  <c r="DR190" i="31"/>
  <c r="DT190" i="31" s="1"/>
  <c r="AC81" i="32" s="1"/>
  <c r="DR191" i="31"/>
  <c r="DT191" i="31" s="1"/>
  <c r="DR192" i="31"/>
  <c r="DT192" i="31" s="1"/>
  <c r="AC76" i="32" s="1"/>
  <c r="DR193" i="31"/>
  <c r="DT193" i="31" s="1"/>
  <c r="DR194" i="31"/>
  <c r="DT194" i="31" s="1"/>
  <c r="DR195" i="31"/>
  <c r="DT195" i="31" s="1"/>
  <c r="AC87" i="32" s="1"/>
  <c r="DR196" i="31"/>
  <c r="DT196" i="31" s="1"/>
  <c r="AC86" i="32" s="1"/>
  <c r="DR197" i="31"/>
  <c r="DT197" i="31" s="1"/>
  <c r="AC11" i="32" s="1"/>
  <c r="DR198" i="31"/>
  <c r="DT198" i="31" s="1"/>
  <c r="DR199" i="31"/>
  <c r="DT199" i="31" s="1"/>
  <c r="DR200" i="31"/>
  <c r="DT200" i="31" s="1"/>
  <c r="AC38" i="32" s="1"/>
  <c r="DR201" i="31"/>
  <c r="DT201" i="31" s="1"/>
  <c r="AC85" i="32" s="1"/>
  <c r="DR202" i="31"/>
  <c r="DT202" i="31" s="1"/>
  <c r="DR203" i="31"/>
  <c r="DT203" i="31" s="1"/>
  <c r="DR204" i="31"/>
  <c r="DT204" i="31" s="1"/>
  <c r="DR205" i="31"/>
  <c r="DT205" i="31" s="1"/>
  <c r="DR206" i="31"/>
  <c r="DT206" i="31" s="1"/>
  <c r="DR207" i="31"/>
  <c r="DT207" i="31" s="1"/>
  <c r="DR208" i="31"/>
  <c r="DT208" i="31" s="1"/>
  <c r="AC82" i="32" s="1"/>
  <c r="DR209" i="31"/>
  <c r="DT209" i="31" s="1"/>
  <c r="DR210" i="31"/>
  <c r="DT210" i="31" s="1"/>
  <c r="DR211" i="31"/>
  <c r="DT211" i="31" s="1"/>
  <c r="DR212" i="31"/>
  <c r="DT212" i="31" s="1"/>
  <c r="AC19" i="32" s="1"/>
  <c r="DR213" i="31"/>
  <c r="DT213" i="31" s="1"/>
  <c r="DR214" i="31"/>
  <c r="DT214" i="31" s="1"/>
  <c r="AC58" i="32" s="1"/>
  <c r="DR215" i="31"/>
  <c r="DT215" i="31" s="1"/>
  <c r="AC46" i="32" s="1"/>
  <c r="DR216" i="31"/>
  <c r="DT216" i="31" s="1"/>
  <c r="DR217" i="31"/>
  <c r="DT217" i="31" s="1"/>
  <c r="DR218" i="31"/>
  <c r="DT218" i="31" s="1"/>
  <c r="DR219" i="31"/>
  <c r="DT219" i="31" s="1"/>
  <c r="DR220" i="31"/>
  <c r="DT220" i="31" s="1"/>
  <c r="DR221" i="31"/>
  <c r="DT221" i="31" s="1"/>
  <c r="DR222" i="31"/>
  <c r="DT222" i="31" s="1"/>
  <c r="DR223" i="31"/>
  <c r="DT223" i="31" s="1"/>
  <c r="DR8" i="31"/>
  <c r="Z6" i="32"/>
  <c r="Z11" i="32"/>
  <c r="Z13" i="32"/>
  <c r="Z14" i="32"/>
  <c r="Z16" i="32"/>
  <c r="Z18" i="32"/>
  <c r="Z19" i="32"/>
  <c r="Z20" i="32"/>
  <c r="Z25" i="32"/>
  <c r="Z30" i="32"/>
  <c r="Z33" i="32"/>
  <c r="Z40" i="32"/>
  <c r="Z41" i="32"/>
  <c r="Z47" i="32"/>
  <c r="Z48" i="32"/>
  <c r="Z49" i="32"/>
  <c r="Z50" i="32"/>
  <c r="Z54" i="32"/>
  <c r="Z58" i="32"/>
  <c r="Z63" i="32"/>
  <c r="Z69" i="32"/>
  <c r="Z74" i="32"/>
  <c r="Z76" i="32"/>
  <c r="Z81" i="32"/>
  <c r="Z86" i="32"/>
  <c r="Z87" i="32"/>
  <c r="Z89" i="32"/>
  <c r="Z94" i="32"/>
  <c r="Z4" i="32"/>
  <c r="Z8" i="32"/>
  <c r="Z15" i="32"/>
  <c r="Z21" i="32"/>
  <c r="Z22" i="32"/>
  <c r="Z26" i="32"/>
  <c r="Z27" i="32"/>
  <c r="Z31" i="32"/>
  <c r="Z32" i="32"/>
  <c r="Z37" i="32"/>
  <c r="Z45" i="32"/>
  <c r="Z46" i="32"/>
  <c r="Z51" i="32"/>
  <c r="Z59" i="32"/>
  <c r="Z60" i="32"/>
  <c r="Z66" i="32"/>
  <c r="Z70" i="32"/>
  <c r="Z73" i="32"/>
  <c r="Z77" i="32"/>
  <c r="Z78" i="32"/>
  <c r="Z79" i="32"/>
  <c r="Z80" i="32"/>
  <c r="Z82" i="32"/>
  <c r="Z88" i="32"/>
  <c r="Z90" i="32"/>
  <c r="Z92" i="32"/>
  <c r="Z95" i="32"/>
  <c r="Z5" i="32"/>
  <c r="Z7" i="32"/>
  <c r="Z9" i="32"/>
  <c r="Z10" i="32"/>
  <c r="Z12" i="32"/>
  <c r="Z17" i="32"/>
  <c r="Z23" i="32"/>
  <c r="Z24" i="32"/>
  <c r="Z29" i="32"/>
  <c r="Z34" i="32"/>
  <c r="Z35" i="32"/>
  <c r="Z36" i="32"/>
  <c r="Z38" i="32"/>
  <c r="Z39" i="32"/>
  <c r="Z42" i="32"/>
  <c r="Z43" i="32"/>
  <c r="Z44" i="32"/>
  <c r="Z52" i="32"/>
  <c r="Z53" i="32"/>
  <c r="Z55" i="32"/>
  <c r="Z56" i="32"/>
  <c r="Z57" i="32"/>
  <c r="Z61" i="32"/>
  <c r="Z62" i="32"/>
  <c r="Z64" i="32"/>
  <c r="Z65" i="32"/>
  <c r="Z67" i="32"/>
  <c r="Z68" i="32"/>
  <c r="Z71" i="32"/>
  <c r="Z72" i="32"/>
  <c r="Z75" i="32"/>
  <c r="Z83" i="32"/>
  <c r="Z84" i="32"/>
  <c r="Z91" i="32"/>
  <c r="Z93" i="32"/>
  <c r="Z96" i="32"/>
  <c r="Z3" i="32"/>
  <c r="Y6" i="32"/>
  <c r="Y11" i="32"/>
  <c r="Y13" i="32"/>
  <c r="Y14" i="32"/>
  <c r="Y16" i="32"/>
  <c r="Y18" i="32"/>
  <c r="Y19" i="32"/>
  <c r="Y20" i="32"/>
  <c r="Y25" i="32"/>
  <c r="Y30" i="32"/>
  <c r="Y33" i="32"/>
  <c r="Y40" i="32"/>
  <c r="Y41" i="32"/>
  <c r="Y47" i="32"/>
  <c r="Y48" i="32"/>
  <c r="Y49" i="32"/>
  <c r="Y50" i="32"/>
  <c r="Y54" i="32"/>
  <c r="Y58" i="32"/>
  <c r="Y63" i="32"/>
  <c r="Y69" i="32"/>
  <c r="Y74" i="32"/>
  <c r="Y76" i="32"/>
  <c r="Y81" i="32"/>
  <c r="Y85" i="32"/>
  <c r="Y86" i="32"/>
  <c r="Y87" i="32"/>
  <c r="Y89" i="32"/>
  <c r="Y94" i="32"/>
  <c r="Y4" i="32"/>
  <c r="Y8" i="32"/>
  <c r="Y15" i="32"/>
  <c r="Y21" i="32"/>
  <c r="Y22" i="32"/>
  <c r="Y26" i="32"/>
  <c r="Y27" i="32"/>
  <c r="Y31" i="32"/>
  <c r="Y32" i="32"/>
  <c r="Y37" i="32"/>
  <c r="Y45" i="32"/>
  <c r="Y46" i="32"/>
  <c r="Y51" i="32"/>
  <c r="Y59" i="32"/>
  <c r="Y60" i="32"/>
  <c r="Y66" i="32"/>
  <c r="Y70" i="32"/>
  <c r="Y73" i="32"/>
  <c r="Y77" i="32"/>
  <c r="Y78" i="32"/>
  <c r="Y79" i="32"/>
  <c r="Y80" i="32"/>
  <c r="Y82" i="32"/>
  <c r="Y88" i="32"/>
  <c r="Y90" i="32"/>
  <c r="Y92" i="32"/>
  <c r="Y95" i="32"/>
  <c r="Y5" i="32"/>
  <c r="Y7" i="32"/>
  <c r="Y9" i="32"/>
  <c r="Y10" i="32"/>
  <c r="Y12" i="32"/>
  <c r="Y17" i="32"/>
  <c r="Y23" i="32"/>
  <c r="Y24" i="32"/>
  <c r="Y28" i="32"/>
  <c r="Y29" i="32"/>
  <c r="Y34" i="32"/>
  <c r="Y35" i="32"/>
  <c r="Y36" i="32"/>
  <c r="Y38" i="32"/>
  <c r="Y39" i="32"/>
  <c r="Y42" i="32"/>
  <c r="Y43" i="32"/>
  <c r="Y44" i="32"/>
  <c r="Y52" i="32"/>
  <c r="Y53" i="32"/>
  <c r="Y55" i="32"/>
  <c r="Y56" i="32"/>
  <c r="Y57" i="32"/>
  <c r="Y61" i="32"/>
  <c r="Y62" i="32"/>
  <c r="Y64" i="32"/>
  <c r="Y65" i="32"/>
  <c r="Y67" i="32"/>
  <c r="Y68" i="32"/>
  <c r="Y71" i="32"/>
  <c r="Y72" i="32"/>
  <c r="Y75" i="32"/>
  <c r="Y83" i="32"/>
  <c r="Y84" i="32"/>
  <c r="Y91" i="32"/>
  <c r="Y93" i="32"/>
  <c r="Y96" i="32"/>
  <c r="Y3" i="32"/>
  <c r="W6" i="32"/>
  <c r="W11" i="32"/>
  <c r="W13" i="32"/>
  <c r="W14" i="32"/>
  <c r="W16" i="32"/>
  <c r="W18" i="32"/>
  <c r="W19" i="32"/>
  <c r="W20" i="32"/>
  <c r="W25" i="32"/>
  <c r="W30" i="32"/>
  <c r="W33" i="32"/>
  <c r="W40" i="32"/>
  <c r="W41" i="32"/>
  <c r="W47" i="32"/>
  <c r="W48" i="32"/>
  <c r="W49" i="32"/>
  <c r="W50" i="32"/>
  <c r="W54" i="32"/>
  <c r="W58" i="32"/>
  <c r="W63" i="32"/>
  <c r="W69" i="32"/>
  <c r="W74" i="32"/>
  <c r="W76" i="32"/>
  <c r="W81" i="32"/>
  <c r="W86" i="32"/>
  <c r="W89" i="32"/>
  <c r="W94" i="32"/>
  <c r="W4" i="32"/>
  <c r="W8" i="32"/>
  <c r="W15" i="32"/>
  <c r="W21" i="32"/>
  <c r="W22" i="32"/>
  <c r="W26" i="32"/>
  <c r="W27" i="32"/>
  <c r="W31" i="32"/>
  <c r="W32" i="32"/>
  <c r="W37" i="32"/>
  <c r="W45" i="32"/>
  <c r="W46" i="32"/>
  <c r="W51" i="32"/>
  <c r="W59" i="32"/>
  <c r="W60" i="32"/>
  <c r="W66" i="32"/>
  <c r="W70" i="32"/>
  <c r="W73" i="32"/>
  <c r="W77" i="32"/>
  <c r="W78" i="32"/>
  <c r="W79" i="32"/>
  <c r="W80" i="32"/>
  <c r="W82" i="32"/>
  <c r="W88" i="32"/>
  <c r="W90" i="32"/>
  <c r="W92" i="32"/>
  <c r="W95" i="32"/>
  <c r="W5" i="32"/>
  <c r="W7" i="32"/>
  <c r="W9" i="32"/>
  <c r="W10" i="32"/>
  <c r="W12" i="32"/>
  <c r="W17" i="32"/>
  <c r="W23" i="32"/>
  <c r="W24" i="32"/>
  <c r="W28" i="32"/>
  <c r="W29" i="32"/>
  <c r="W34" i="32"/>
  <c r="W35" i="32"/>
  <c r="W36" i="32"/>
  <c r="W38" i="32"/>
  <c r="W39" i="32"/>
  <c r="W42" i="32"/>
  <c r="W43" i="32"/>
  <c r="W44" i="32"/>
  <c r="W52" i="32"/>
  <c r="W53" i="32"/>
  <c r="W55" i="32"/>
  <c r="W56" i="32"/>
  <c r="W57" i="32"/>
  <c r="W61" i="32"/>
  <c r="W62" i="32"/>
  <c r="W64" i="32"/>
  <c r="W65" i="32"/>
  <c r="W67" i="32"/>
  <c r="W68" i="32"/>
  <c r="W71" i="32"/>
  <c r="W72" i="32"/>
  <c r="W75" i="32"/>
  <c r="W83" i="32"/>
  <c r="W84" i="32"/>
  <c r="W91" i="32"/>
  <c r="W93" i="32"/>
  <c r="W96" i="32"/>
  <c r="W3" i="32"/>
  <c r="V6" i="32"/>
  <c r="V11" i="32"/>
  <c r="V13" i="32"/>
  <c r="V14" i="32"/>
  <c r="V16" i="32"/>
  <c r="V18" i="32"/>
  <c r="V19" i="32"/>
  <c r="V20" i="32"/>
  <c r="V25" i="32"/>
  <c r="V30" i="32"/>
  <c r="V33" i="32"/>
  <c r="V40" i="32"/>
  <c r="V41" i="32"/>
  <c r="V47" i="32"/>
  <c r="V48" i="32"/>
  <c r="V49" i="32"/>
  <c r="V50" i="32"/>
  <c r="V54" i="32"/>
  <c r="V58" i="32"/>
  <c r="V63" i="32"/>
  <c r="V69" i="32"/>
  <c r="V74" i="32"/>
  <c r="V76" i="32"/>
  <c r="V81" i="32"/>
  <c r="V85" i="32"/>
  <c r="V86" i="32"/>
  <c r="V87" i="32"/>
  <c r="V89" i="32"/>
  <c r="V94" i="32"/>
  <c r="V4" i="32"/>
  <c r="V8" i="32"/>
  <c r="V15" i="32"/>
  <c r="V21" i="32"/>
  <c r="V22" i="32"/>
  <c r="V26" i="32"/>
  <c r="V27" i="32"/>
  <c r="V31" i="32"/>
  <c r="V32" i="32"/>
  <c r="V37" i="32"/>
  <c r="V45" i="32"/>
  <c r="V46" i="32"/>
  <c r="V51" i="32"/>
  <c r="V59" i="32"/>
  <c r="V60" i="32"/>
  <c r="V66" i="32"/>
  <c r="V70" i="32"/>
  <c r="V73" i="32"/>
  <c r="V77" i="32"/>
  <c r="V78" i="32"/>
  <c r="V79" i="32"/>
  <c r="V80" i="32"/>
  <c r="V82" i="32"/>
  <c r="V88" i="32"/>
  <c r="V90" i="32"/>
  <c r="V92" i="32"/>
  <c r="V95" i="32"/>
  <c r="V5" i="32"/>
  <c r="V7" i="32"/>
  <c r="V9" i="32"/>
  <c r="V10" i="32"/>
  <c r="V12" i="32"/>
  <c r="V17" i="32"/>
  <c r="V23" i="32"/>
  <c r="V24" i="32"/>
  <c r="V28" i="32"/>
  <c r="V29" i="32"/>
  <c r="V34" i="32"/>
  <c r="V35" i="32"/>
  <c r="V36" i="32"/>
  <c r="V38" i="32"/>
  <c r="V39" i="32"/>
  <c r="V42" i="32"/>
  <c r="V43" i="32"/>
  <c r="V44" i="32"/>
  <c r="V52" i="32"/>
  <c r="V53" i="32"/>
  <c r="V55" i="32"/>
  <c r="V56" i="32"/>
  <c r="V57" i="32"/>
  <c r="V61" i="32"/>
  <c r="V62" i="32"/>
  <c r="V64" i="32"/>
  <c r="V65" i="32"/>
  <c r="V67" i="32"/>
  <c r="V68" i="32"/>
  <c r="V71" i="32"/>
  <c r="V72" i="32"/>
  <c r="V75" i="32"/>
  <c r="V83" i="32"/>
  <c r="V84" i="32"/>
  <c r="V91" i="32"/>
  <c r="V93" i="32"/>
  <c r="V96" i="32"/>
  <c r="V3" i="32"/>
  <c r="T6" i="32"/>
  <c r="ED54" i="34" s="1"/>
  <c r="T11" i="32"/>
  <c r="ED96" i="34" s="1"/>
  <c r="T13" i="32"/>
  <c r="ED61" i="34" s="1"/>
  <c r="T14" i="32"/>
  <c r="ED60" i="34" s="1"/>
  <c r="T16" i="32"/>
  <c r="ED89" i="34" s="1"/>
  <c r="T18" i="32"/>
  <c r="ED57" i="34" s="1"/>
  <c r="T19" i="32"/>
  <c r="ED100" i="34" s="1"/>
  <c r="T20" i="32"/>
  <c r="ED49" i="34" s="1"/>
  <c r="T25" i="32"/>
  <c r="ED23" i="34" s="1"/>
  <c r="T30" i="32"/>
  <c r="ED71" i="34" s="1"/>
  <c r="T33" i="32"/>
  <c r="ED53" i="34" s="1"/>
  <c r="T40" i="32"/>
  <c r="ED91" i="34" s="1"/>
  <c r="T41" i="32"/>
  <c r="ED87" i="34" s="1"/>
  <c r="T47" i="32"/>
  <c r="ED68" i="34" s="1"/>
  <c r="T48" i="32"/>
  <c r="ED30" i="34" s="1"/>
  <c r="T49" i="32"/>
  <c r="ED32" i="34" s="1"/>
  <c r="T50" i="32"/>
  <c r="ED31" i="34" s="1"/>
  <c r="T54" i="32"/>
  <c r="ED62" i="34" s="1"/>
  <c r="T58" i="32"/>
  <c r="ED101" i="34" s="1"/>
  <c r="T63" i="32"/>
  <c r="ED90" i="34" s="1"/>
  <c r="T69" i="32"/>
  <c r="ED38" i="34" s="1"/>
  <c r="T74" i="32"/>
  <c r="ED79" i="34" s="1"/>
  <c r="T76" i="32"/>
  <c r="ED93" i="34" s="1"/>
  <c r="T81" i="32"/>
  <c r="ED92" i="34" s="1"/>
  <c r="T85" i="32"/>
  <c r="ED98" i="34" s="1"/>
  <c r="T86" i="32"/>
  <c r="ED95" i="34" s="1"/>
  <c r="T87" i="32"/>
  <c r="ED94" i="34" s="1"/>
  <c r="T89" i="32"/>
  <c r="ED56" i="34" s="1"/>
  <c r="T94" i="32"/>
  <c r="ED43" i="34" s="1"/>
  <c r="T4" i="32"/>
  <c r="ED34" i="34" s="1"/>
  <c r="T8" i="32"/>
  <c r="ED45" i="34" s="1"/>
  <c r="T15" i="32"/>
  <c r="T21" i="32"/>
  <c r="ED18" i="34" s="1"/>
  <c r="T22" i="32"/>
  <c r="ED85" i="34" s="1"/>
  <c r="T26" i="32"/>
  <c r="ED65" i="34" s="1"/>
  <c r="T27" i="32"/>
  <c r="ED75" i="34" s="1"/>
  <c r="T31" i="32"/>
  <c r="ED86" i="34" s="1"/>
  <c r="T32" i="32"/>
  <c r="ED26" i="34" s="1"/>
  <c r="T37" i="32"/>
  <c r="ED28" i="34" s="1"/>
  <c r="T45" i="32"/>
  <c r="ED40" i="34" s="1"/>
  <c r="T46" i="32"/>
  <c r="ED102" i="34" s="1"/>
  <c r="T51" i="32"/>
  <c r="ED63" i="34" s="1"/>
  <c r="T59" i="32"/>
  <c r="ED77" i="34" s="1"/>
  <c r="T60" i="32"/>
  <c r="ED76" i="34" s="1"/>
  <c r="T66" i="32"/>
  <c r="ED25" i="34" s="1"/>
  <c r="T70" i="32"/>
  <c r="ED82" i="34" s="1"/>
  <c r="T73" i="32"/>
  <c r="ED78" i="34" s="1"/>
  <c r="T77" i="32"/>
  <c r="ED72" i="34" s="1"/>
  <c r="T78" i="32"/>
  <c r="ED39" i="34" s="1"/>
  <c r="T79" i="32"/>
  <c r="ED29" i="34" s="1"/>
  <c r="T80" i="32"/>
  <c r="ED41" i="34" s="1"/>
  <c r="T82" i="32"/>
  <c r="ED99" i="34" s="1"/>
  <c r="T88" i="32"/>
  <c r="ED55" i="34" s="1"/>
  <c r="T90" i="32"/>
  <c r="ED47" i="34" s="1"/>
  <c r="T92" i="32"/>
  <c r="ED64" i="34" s="1"/>
  <c r="T95" i="32"/>
  <c r="ED83" i="34" s="1"/>
  <c r="T5" i="32"/>
  <c r="ED24" i="34" s="1"/>
  <c r="T7" i="32"/>
  <c r="ED21" i="34" s="1"/>
  <c r="T9" i="32"/>
  <c r="ED46" i="34" s="1"/>
  <c r="T10" i="32"/>
  <c r="ED66" i="34" s="1"/>
  <c r="T12" i="32"/>
  <c r="ED50" i="34" s="1"/>
  <c r="T17" i="32"/>
  <c r="ED16" i="34" s="1"/>
  <c r="T23" i="32"/>
  <c r="ED51" i="34" s="1"/>
  <c r="T24" i="32"/>
  <c r="ED74" i="34" s="1"/>
  <c r="T28" i="32"/>
  <c r="ED15" i="34" s="1"/>
  <c r="T29" i="32"/>
  <c r="ED52" i="34" s="1"/>
  <c r="T34" i="32"/>
  <c r="ED13" i="34" s="1"/>
  <c r="T35" i="32"/>
  <c r="ED69" i="34" s="1"/>
  <c r="T36" i="32"/>
  <c r="ED27" i="34" s="1"/>
  <c r="T38" i="32"/>
  <c r="ED97" i="34" s="1"/>
  <c r="T39" i="32"/>
  <c r="ED70" i="34" s="1"/>
  <c r="T42" i="32"/>
  <c r="ED14" i="34" s="1"/>
  <c r="T43" i="32"/>
  <c r="ED88" i="34" s="1"/>
  <c r="T44" i="32"/>
  <c r="ED59" i="34" s="1"/>
  <c r="T52" i="32"/>
  <c r="ED19" i="34" s="1"/>
  <c r="T53" i="32"/>
  <c r="ED11" i="34" s="1"/>
  <c r="T55" i="32"/>
  <c r="ED67" i="34" s="1"/>
  <c r="T56" i="32"/>
  <c r="ED84" i="34" s="1"/>
  <c r="T57" i="32"/>
  <c r="ED17" i="34" s="1"/>
  <c r="T61" i="32"/>
  <c r="ED33" i="34" s="1"/>
  <c r="T62" i="32"/>
  <c r="ED10" i="34" s="1"/>
  <c r="T64" i="32"/>
  <c r="ED35" i="34" s="1"/>
  <c r="T65" i="32"/>
  <c r="ED36" i="34" s="1"/>
  <c r="T67" i="32"/>
  <c r="ED12" i="34" s="1"/>
  <c r="T68" i="32"/>
  <c r="ED37" i="34" s="1"/>
  <c r="T71" i="32"/>
  <c r="ED80" i="34" s="1"/>
  <c r="T72" i="32"/>
  <c r="ED81" i="34" s="1"/>
  <c r="T75" i="32"/>
  <c r="ED73" i="34" s="1"/>
  <c r="T83" i="32"/>
  <c r="ED48" i="34" s="1"/>
  <c r="T84" i="32"/>
  <c r="ED42" i="34" s="1"/>
  <c r="T91" i="32"/>
  <c r="ED22" i="34" s="1"/>
  <c r="T93" i="32"/>
  <c r="ED58" i="34" s="1"/>
  <c r="T96" i="32"/>
  <c r="ED44" i="34" s="1"/>
  <c r="T3" i="32"/>
  <c r="ED20" i="34" s="1"/>
  <c r="S6" i="32"/>
  <c r="S11" i="32"/>
  <c r="S13" i="32"/>
  <c r="S14" i="32"/>
  <c r="S16" i="32"/>
  <c r="S18" i="32"/>
  <c r="S19" i="32"/>
  <c r="S20" i="32"/>
  <c r="S25" i="32"/>
  <c r="S30" i="32"/>
  <c r="S33" i="32"/>
  <c r="S40" i="32"/>
  <c r="S41" i="32"/>
  <c r="S47" i="32"/>
  <c r="S48" i="32"/>
  <c r="S49" i="32"/>
  <c r="S50" i="32"/>
  <c r="S54" i="32"/>
  <c r="S58" i="32"/>
  <c r="S63" i="32"/>
  <c r="S69" i="32"/>
  <c r="S74" i="32"/>
  <c r="S76" i="32"/>
  <c r="S81" i="32"/>
  <c r="S85" i="32"/>
  <c r="S86" i="32"/>
  <c r="S87" i="32"/>
  <c r="S89" i="32"/>
  <c r="S94" i="32"/>
  <c r="S4" i="32"/>
  <c r="S8" i="32"/>
  <c r="S15" i="32"/>
  <c r="S21" i="32"/>
  <c r="S22" i="32"/>
  <c r="S26" i="32"/>
  <c r="S27" i="32"/>
  <c r="S31" i="32"/>
  <c r="S32" i="32"/>
  <c r="S37" i="32"/>
  <c r="S45" i="32"/>
  <c r="S46" i="32"/>
  <c r="S51" i="32"/>
  <c r="S59" i="32"/>
  <c r="S60" i="32"/>
  <c r="S66" i="32"/>
  <c r="S70" i="32"/>
  <c r="S73" i="32"/>
  <c r="S77" i="32"/>
  <c r="S78" i="32"/>
  <c r="S79" i="32"/>
  <c r="S80" i="32"/>
  <c r="S82" i="32"/>
  <c r="S88" i="32"/>
  <c r="S90" i="32"/>
  <c r="S92" i="32"/>
  <c r="S95" i="32"/>
  <c r="S5" i="32"/>
  <c r="S7" i="32"/>
  <c r="S9" i="32"/>
  <c r="S10" i="32"/>
  <c r="S12" i="32"/>
  <c r="S17" i="32"/>
  <c r="S23" i="32"/>
  <c r="S24" i="32"/>
  <c r="S28" i="32"/>
  <c r="S29" i="32"/>
  <c r="S34" i="32"/>
  <c r="S35" i="32"/>
  <c r="S36" i="32"/>
  <c r="S38" i="32"/>
  <c r="S39" i="32"/>
  <c r="S42" i="32"/>
  <c r="S43" i="32"/>
  <c r="S44" i="32"/>
  <c r="S52" i="32"/>
  <c r="S53" i="32"/>
  <c r="S55" i="32"/>
  <c r="S56" i="32"/>
  <c r="S57" i="32"/>
  <c r="S61" i="32"/>
  <c r="S62" i="32"/>
  <c r="S64" i="32"/>
  <c r="S65" i="32"/>
  <c r="S67" i="32"/>
  <c r="S68" i="32"/>
  <c r="S71" i="32"/>
  <c r="S72" i="32"/>
  <c r="S75" i="32"/>
  <c r="S83" i="32"/>
  <c r="S84" i="32"/>
  <c r="S91" i="32"/>
  <c r="S93" i="32"/>
  <c r="S96" i="32"/>
  <c r="S3" i="32"/>
  <c r="P6" i="32"/>
  <c r="P11" i="32"/>
  <c r="P13" i="32"/>
  <c r="P14" i="32"/>
  <c r="P16" i="32"/>
  <c r="P18" i="32"/>
  <c r="P19" i="32"/>
  <c r="P20" i="32"/>
  <c r="P25" i="32"/>
  <c r="P30" i="32"/>
  <c r="P33" i="32"/>
  <c r="P40" i="32"/>
  <c r="P41" i="32"/>
  <c r="P47" i="32"/>
  <c r="P48" i="32"/>
  <c r="P49" i="32"/>
  <c r="P50" i="32"/>
  <c r="P54" i="32"/>
  <c r="P58" i="32"/>
  <c r="P63" i="32"/>
  <c r="P69" i="32"/>
  <c r="P74" i="32"/>
  <c r="P76" i="32"/>
  <c r="P81" i="32"/>
  <c r="P85" i="32"/>
  <c r="P86" i="32"/>
  <c r="P87" i="32"/>
  <c r="P89" i="32"/>
  <c r="P94" i="32"/>
  <c r="P4" i="32"/>
  <c r="P8" i="32"/>
  <c r="P15" i="32"/>
  <c r="P21" i="32"/>
  <c r="P22" i="32"/>
  <c r="P26" i="32"/>
  <c r="P27" i="32"/>
  <c r="P31" i="32"/>
  <c r="P32" i="32"/>
  <c r="P37" i="32"/>
  <c r="P45" i="32"/>
  <c r="P46" i="32"/>
  <c r="P51" i="32"/>
  <c r="P59" i="32"/>
  <c r="P60" i="32"/>
  <c r="P66" i="32"/>
  <c r="P70" i="32"/>
  <c r="P73" i="32"/>
  <c r="P77" i="32"/>
  <c r="P78" i="32"/>
  <c r="P79" i="32"/>
  <c r="P80" i="32"/>
  <c r="P82" i="32"/>
  <c r="P88" i="32"/>
  <c r="P90" i="32"/>
  <c r="P92" i="32"/>
  <c r="P95" i="32"/>
  <c r="P5" i="32"/>
  <c r="P7" i="32"/>
  <c r="P9" i="32"/>
  <c r="P10" i="32"/>
  <c r="P12" i="32"/>
  <c r="P17" i="32"/>
  <c r="P23" i="32"/>
  <c r="P24" i="32"/>
  <c r="P28" i="32"/>
  <c r="P29" i="32"/>
  <c r="P34" i="32"/>
  <c r="P35" i="32"/>
  <c r="P36" i="32"/>
  <c r="P38" i="32"/>
  <c r="P39" i="32"/>
  <c r="P42" i="32"/>
  <c r="P43" i="32"/>
  <c r="P44" i="32"/>
  <c r="P52" i="32"/>
  <c r="P53" i="32"/>
  <c r="P55" i="32"/>
  <c r="P56" i="32"/>
  <c r="P57" i="32"/>
  <c r="P61" i="32"/>
  <c r="P62" i="32"/>
  <c r="P64" i="32"/>
  <c r="P65" i="32"/>
  <c r="P67" i="32"/>
  <c r="P68" i="32"/>
  <c r="P71" i="32"/>
  <c r="P72" i="32"/>
  <c r="P75" i="32"/>
  <c r="P83" i="32"/>
  <c r="P84" i="32"/>
  <c r="P91" i="32"/>
  <c r="P93" i="32"/>
  <c r="P96" i="32"/>
  <c r="P3" i="32"/>
  <c r="Q6" i="32"/>
  <c r="Q11" i="32"/>
  <c r="Q13" i="32"/>
  <c r="Q14" i="32"/>
  <c r="Q16" i="32"/>
  <c r="Q18" i="32"/>
  <c r="Q19" i="32"/>
  <c r="Q20" i="32"/>
  <c r="Q25" i="32"/>
  <c r="Q30" i="32"/>
  <c r="Q33" i="32"/>
  <c r="Q40" i="32"/>
  <c r="Q41" i="32"/>
  <c r="Q47" i="32"/>
  <c r="Q48" i="32"/>
  <c r="Q49" i="32"/>
  <c r="Q50" i="32"/>
  <c r="Q54" i="32"/>
  <c r="Q58" i="32"/>
  <c r="Q63" i="32"/>
  <c r="Q69" i="32"/>
  <c r="Q74" i="32"/>
  <c r="Q76" i="32"/>
  <c r="Q81" i="32"/>
  <c r="Q85" i="32"/>
  <c r="Q86" i="32"/>
  <c r="Q87" i="32"/>
  <c r="Q89" i="32"/>
  <c r="Q94" i="32"/>
  <c r="Q4" i="32"/>
  <c r="Q8" i="32"/>
  <c r="Q15" i="32"/>
  <c r="Q21" i="32"/>
  <c r="Q22" i="32"/>
  <c r="Q26" i="32"/>
  <c r="Q27" i="32"/>
  <c r="Q31" i="32"/>
  <c r="Q32" i="32"/>
  <c r="Q37" i="32"/>
  <c r="Q45" i="32"/>
  <c r="Q46" i="32"/>
  <c r="Q51" i="32"/>
  <c r="Q59" i="32"/>
  <c r="Q60" i="32"/>
  <c r="Q66" i="32"/>
  <c r="Q70" i="32"/>
  <c r="Q73" i="32"/>
  <c r="Q77" i="32"/>
  <c r="Q78" i="32"/>
  <c r="Q79" i="32"/>
  <c r="Q80" i="32"/>
  <c r="Q82" i="32"/>
  <c r="Q88" i="32"/>
  <c r="Q90" i="32"/>
  <c r="Q92" i="32"/>
  <c r="Q95" i="32"/>
  <c r="Q5" i="32"/>
  <c r="Q7" i="32"/>
  <c r="Q9" i="32"/>
  <c r="Q10" i="32"/>
  <c r="Q12" i="32"/>
  <c r="Q17" i="32"/>
  <c r="Q23" i="32"/>
  <c r="Q24" i="32"/>
  <c r="Q28" i="32"/>
  <c r="Q29" i="32"/>
  <c r="Q34" i="32"/>
  <c r="Q35" i="32"/>
  <c r="Q36" i="32"/>
  <c r="Q38" i="32"/>
  <c r="Q39" i="32"/>
  <c r="Q42" i="32"/>
  <c r="Q43" i="32"/>
  <c r="Q44" i="32"/>
  <c r="Q52" i="32"/>
  <c r="Q53" i="32"/>
  <c r="Q55" i="32"/>
  <c r="Q56" i="32"/>
  <c r="Q57" i="32"/>
  <c r="Q61" i="32"/>
  <c r="Q62" i="32"/>
  <c r="Q64" i="32"/>
  <c r="Q65" i="32"/>
  <c r="Q67" i="32"/>
  <c r="Q68" i="32"/>
  <c r="Q71" i="32"/>
  <c r="Q72" i="32"/>
  <c r="Q75" i="32"/>
  <c r="Q83" i="32"/>
  <c r="Q84" i="32"/>
  <c r="Q91" i="32"/>
  <c r="Q93" i="32"/>
  <c r="Q96" i="32"/>
  <c r="Q3" i="32"/>
  <c r="DW220" i="31" l="1"/>
  <c r="DW212" i="31"/>
  <c r="AG19" i="32" s="1"/>
  <c r="DW204" i="31"/>
  <c r="DW196" i="31"/>
  <c r="AG86" i="32" s="1"/>
  <c r="DW188" i="31"/>
  <c r="AG40" i="32" s="1"/>
  <c r="DW180" i="31"/>
  <c r="AG31" i="32" s="1"/>
  <c r="DW172" i="31"/>
  <c r="AG72" i="32" s="1"/>
  <c r="DW164" i="31"/>
  <c r="AG74" i="32" s="1"/>
  <c r="DW156" i="31"/>
  <c r="AG59" i="32" s="1"/>
  <c r="DW148" i="31"/>
  <c r="DW140" i="31"/>
  <c r="AG75" i="32" s="1"/>
  <c r="DW132" i="31"/>
  <c r="DW124" i="31"/>
  <c r="AG47" i="32" s="1"/>
  <c r="DW116" i="31"/>
  <c r="AG51" i="32" s="1"/>
  <c r="DW108" i="31"/>
  <c r="AG93" i="32" s="1"/>
  <c r="DW100" i="31"/>
  <c r="AG23" i="32" s="1"/>
  <c r="DW92" i="31"/>
  <c r="AG8" i="32" s="1"/>
  <c r="DW84" i="31"/>
  <c r="AG80" i="32" s="1"/>
  <c r="DW76" i="31"/>
  <c r="AG68" i="32" s="1"/>
  <c r="DW68" i="31"/>
  <c r="DW60" i="31"/>
  <c r="AG79" i="32" s="1"/>
  <c r="DW52" i="31"/>
  <c r="AG66" i="32" s="1"/>
  <c r="DW44" i="31"/>
  <c r="AG7" i="32" s="1"/>
  <c r="DW36" i="31"/>
  <c r="AG52" i="32" s="1"/>
  <c r="DW28" i="31"/>
  <c r="AG28" i="32" s="1"/>
  <c r="AI28" i="32" s="1"/>
  <c r="DW20" i="31"/>
  <c r="AG67" i="32" s="1"/>
  <c r="DW12" i="31"/>
  <c r="AG62" i="32" s="1"/>
  <c r="DW195" i="31"/>
  <c r="AG87" i="32" s="1"/>
  <c r="DW219" i="31"/>
  <c r="DW187" i="31"/>
  <c r="DW171" i="31"/>
  <c r="DW155" i="31"/>
  <c r="DW139" i="31"/>
  <c r="AG77" i="32" s="1"/>
  <c r="DW123" i="31"/>
  <c r="AG55" i="32" s="1"/>
  <c r="AI55" i="32" s="1"/>
  <c r="DW107" i="31"/>
  <c r="AG18" i="32" s="1"/>
  <c r="AI18" i="32" s="1"/>
  <c r="DW91" i="31"/>
  <c r="DW75" i="31"/>
  <c r="AG65" i="32" s="1"/>
  <c r="DW59" i="31"/>
  <c r="AG37" i="32" s="1"/>
  <c r="DW43" i="31"/>
  <c r="DW35" i="31"/>
  <c r="DW11" i="31"/>
  <c r="DW211" i="31"/>
  <c r="DW179" i="31"/>
  <c r="AG22" i="32" s="1"/>
  <c r="AI22" i="32" s="1"/>
  <c r="DW163" i="31"/>
  <c r="DW147" i="31"/>
  <c r="DW131" i="31"/>
  <c r="DW115" i="31"/>
  <c r="AG54" i="32" s="1"/>
  <c r="DW99" i="31"/>
  <c r="DW83" i="31"/>
  <c r="AG45" i="32" s="1"/>
  <c r="AI45" i="32" s="1"/>
  <c r="DW67" i="31"/>
  <c r="DW51" i="31"/>
  <c r="AG5" i="32" s="1"/>
  <c r="AI5" i="32" s="1"/>
  <c r="DW27" i="31"/>
  <c r="DW19" i="31"/>
  <c r="DW203" i="31"/>
  <c r="DW69" i="31"/>
  <c r="DW61" i="31"/>
  <c r="DW53" i="31"/>
  <c r="DW45" i="31"/>
  <c r="AG91" i="32" s="1"/>
  <c r="DW37" i="31"/>
  <c r="DW29" i="31"/>
  <c r="DW21" i="31"/>
  <c r="EF9" i="34"/>
  <c r="CM2" i="34"/>
  <c r="U4" i="32"/>
  <c r="EF13" i="34"/>
  <c r="EH13" i="34" s="1"/>
  <c r="EJ13" i="34" s="1"/>
  <c r="EF46" i="34"/>
  <c r="EH46" i="34" s="1"/>
  <c r="EJ46" i="34" s="1"/>
  <c r="EF41" i="34"/>
  <c r="EH41" i="34" s="1"/>
  <c r="EJ41" i="34" s="1"/>
  <c r="EF77" i="34"/>
  <c r="EH77" i="34" s="1"/>
  <c r="EJ77" i="34" s="1"/>
  <c r="EF65" i="34"/>
  <c r="EH65" i="34" s="1"/>
  <c r="EJ65" i="34" s="1"/>
  <c r="EF94" i="34"/>
  <c r="EH94" i="34" s="1"/>
  <c r="EJ94" i="34" s="1"/>
  <c r="EF101" i="34"/>
  <c r="EH101" i="34" s="1"/>
  <c r="EJ101" i="34" s="1"/>
  <c r="EF53" i="34"/>
  <c r="EH53" i="34" s="1"/>
  <c r="EJ53" i="34" s="1"/>
  <c r="EF61" i="34"/>
  <c r="EH61" i="34" s="1"/>
  <c r="EJ61" i="34" s="1"/>
  <c r="EF42" i="34"/>
  <c r="EH42" i="34" s="1"/>
  <c r="EJ42" i="34" s="1"/>
  <c r="EF35" i="34"/>
  <c r="EH35" i="34" s="1"/>
  <c r="EJ35" i="34" s="1"/>
  <c r="EF59" i="34"/>
  <c r="EH59" i="34" s="1"/>
  <c r="EJ59" i="34" s="1"/>
  <c r="EF52" i="34"/>
  <c r="EH52" i="34" s="1"/>
  <c r="EJ52" i="34" s="1"/>
  <c r="EF21" i="34"/>
  <c r="EH21" i="34" s="1"/>
  <c r="EJ21" i="34" s="1"/>
  <c r="EF29" i="34"/>
  <c r="EH29" i="34" s="1"/>
  <c r="EJ29" i="34" s="1"/>
  <c r="EF63" i="34"/>
  <c r="EH63" i="34" s="1"/>
  <c r="EJ63" i="34" s="1"/>
  <c r="EF85" i="34"/>
  <c r="EH85" i="34" s="1"/>
  <c r="EJ85" i="34" s="1"/>
  <c r="EF95" i="34"/>
  <c r="EH95" i="34" s="1"/>
  <c r="EJ95" i="34" s="1"/>
  <c r="EF62" i="34"/>
  <c r="EH62" i="34" s="1"/>
  <c r="EJ62" i="34" s="1"/>
  <c r="EF71" i="34"/>
  <c r="EH71" i="34" s="1"/>
  <c r="EJ71" i="34" s="1"/>
  <c r="EF96" i="34"/>
  <c r="EH96" i="34" s="1"/>
  <c r="EJ96" i="34" s="1"/>
  <c r="EF22" i="34"/>
  <c r="EH22" i="34" s="1"/>
  <c r="EJ22" i="34" s="1"/>
  <c r="EF48" i="34"/>
  <c r="EH48" i="34" s="1"/>
  <c r="EJ48" i="34" s="1"/>
  <c r="EF102" i="34"/>
  <c r="EH102" i="34" s="1"/>
  <c r="EJ102" i="34" s="1"/>
  <c r="EF54" i="34"/>
  <c r="EH54" i="34" s="1"/>
  <c r="EJ54" i="34" s="1"/>
  <c r="EF73" i="34"/>
  <c r="EH73" i="34" s="1"/>
  <c r="EJ73" i="34" s="1"/>
  <c r="EF33" i="34"/>
  <c r="EH33" i="34" s="1"/>
  <c r="EJ33" i="34" s="1"/>
  <c r="EF14" i="34"/>
  <c r="EH14" i="34" s="1"/>
  <c r="EJ14" i="34" s="1"/>
  <c r="EF74" i="34"/>
  <c r="EH74" i="34" s="1"/>
  <c r="EJ74" i="34" s="1"/>
  <c r="EF83" i="34"/>
  <c r="EH83" i="34" s="1"/>
  <c r="EJ83" i="34" s="1"/>
  <c r="EF72" i="34"/>
  <c r="EH72" i="34" s="1"/>
  <c r="EJ72" i="34" s="1"/>
  <c r="EF40" i="34"/>
  <c r="EH40" i="34" s="1"/>
  <c r="EJ40" i="34" s="1"/>
  <c r="EF92" i="34"/>
  <c r="EH92" i="34" s="1"/>
  <c r="EJ92" i="34" s="1"/>
  <c r="EF32" i="34"/>
  <c r="EH32" i="34" s="1"/>
  <c r="EJ32" i="34" s="1"/>
  <c r="EF49" i="34"/>
  <c r="EH49" i="34" s="1"/>
  <c r="EJ49" i="34" s="1"/>
  <c r="EF36" i="34"/>
  <c r="EH36" i="34" s="1"/>
  <c r="EJ36" i="34" s="1"/>
  <c r="EF15" i="34"/>
  <c r="EH15" i="34" s="1"/>
  <c r="EJ15" i="34" s="1"/>
  <c r="EF98" i="34"/>
  <c r="EH98" i="34" s="1"/>
  <c r="EJ98" i="34" s="1"/>
  <c r="EF81" i="34"/>
  <c r="EH81" i="34" s="1"/>
  <c r="EJ81" i="34" s="1"/>
  <c r="EF17" i="34"/>
  <c r="EH17" i="34" s="1"/>
  <c r="EJ17" i="34" s="1"/>
  <c r="EF70" i="34"/>
  <c r="EH70" i="34" s="1"/>
  <c r="EJ70" i="34" s="1"/>
  <c r="EF51" i="34"/>
  <c r="EH51" i="34" s="1"/>
  <c r="EJ51" i="34" s="1"/>
  <c r="EF64" i="34"/>
  <c r="EH64" i="34" s="1"/>
  <c r="EJ64" i="34" s="1"/>
  <c r="EF78" i="34"/>
  <c r="EH78" i="34" s="1"/>
  <c r="EJ78" i="34" s="1"/>
  <c r="EF28" i="34"/>
  <c r="EH28" i="34" s="1"/>
  <c r="EJ28" i="34" s="1"/>
  <c r="EF45" i="34"/>
  <c r="EH45" i="34" s="1"/>
  <c r="EJ45" i="34" s="1"/>
  <c r="EF93" i="34"/>
  <c r="EH93" i="34" s="1"/>
  <c r="EJ93" i="34" s="1"/>
  <c r="EF30" i="34"/>
  <c r="EH30" i="34" s="1"/>
  <c r="EJ30" i="34" s="1"/>
  <c r="EF100" i="34"/>
  <c r="EH100" i="34" s="1"/>
  <c r="EJ100" i="34" s="1"/>
  <c r="EF19" i="34"/>
  <c r="EH19" i="34" s="1"/>
  <c r="EJ19" i="34" s="1"/>
  <c r="EF39" i="34"/>
  <c r="EH39" i="34" s="1"/>
  <c r="EJ39" i="34" s="1"/>
  <c r="EF23" i="34"/>
  <c r="EH23" i="34" s="1"/>
  <c r="EJ23" i="34" s="1"/>
  <c r="EF20" i="34"/>
  <c r="EH20" i="34" s="1"/>
  <c r="EJ20" i="34" s="1"/>
  <c r="EF80" i="34"/>
  <c r="EH80" i="34" s="1"/>
  <c r="EJ80" i="34" s="1"/>
  <c r="EF84" i="34"/>
  <c r="EH84" i="34" s="1"/>
  <c r="EJ84" i="34" s="1"/>
  <c r="EF97" i="34"/>
  <c r="EH97" i="34" s="1"/>
  <c r="EJ97" i="34" s="1"/>
  <c r="EF16" i="34"/>
  <c r="EH16" i="34" s="1"/>
  <c r="EJ16" i="34" s="1"/>
  <c r="EF47" i="34"/>
  <c r="EH47" i="34" s="1"/>
  <c r="EJ47" i="34" s="1"/>
  <c r="EF82" i="34"/>
  <c r="EH82" i="34" s="1"/>
  <c r="EJ82" i="34" s="1"/>
  <c r="EF26" i="34"/>
  <c r="EH26" i="34" s="1"/>
  <c r="EJ26" i="34" s="1"/>
  <c r="EF34" i="34"/>
  <c r="EH34" i="34" s="1"/>
  <c r="EJ34" i="34" s="1"/>
  <c r="EF79" i="34"/>
  <c r="EH79" i="34" s="1"/>
  <c r="EJ79" i="34" s="1"/>
  <c r="EF68" i="34"/>
  <c r="EH68" i="34" s="1"/>
  <c r="EJ68" i="34" s="1"/>
  <c r="EF57" i="34"/>
  <c r="EH57" i="34" s="1"/>
  <c r="EJ57" i="34" s="1"/>
  <c r="EF88" i="34"/>
  <c r="EH88" i="34" s="1"/>
  <c r="EJ88" i="34" s="1"/>
  <c r="EF24" i="34"/>
  <c r="EH24" i="34" s="1"/>
  <c r="EJ24" i="34" s="1"/>
  <c r="EF31" i="34"/>
  <c r="EH31" i="34" s="1"/>
  <c r="EJ31" i="34" s="1"/>
  <c r="EF44" i="34"/>
  <c r="EH44" i="34" s="1"/>
  <c r="EJ44" i="34" s="1"/>
  <c r="EF37" i="34"/>
  <c r="EH37" i="34" s="1"/>
  <c r="EJ37" i="34" s="1"/>
  <c r="EF67" i="34"/>
  <c r="EH67" i="34" s="1"/>
  <c r="EJ67" i="34" s="1"/>
  <c r="EF27" i="34"/>
  <c r="EH27" i="34" s="1"/>
  <c r="EJ27" i="34" s="1"/>
  <c r="EF50" i="34"/>
  <c r="EH50" i="34" s="1"/>
  <c r="EJ50" i="34" s="1"/>
  <c r="EF55" i="34"/>
  <c r="EH55" i="34" s="1"/>
  <c r="EJ55" i="34" s="1"/>
  <c r="EF25" i="34"/>
  <c r="EH25" i="34" s="1"/>
  <c r="EJ25" i="34" s="1"/>
  <c r="EF86" i="34"/>
  <c r="EH86" i="34" s="1"/>
  <c r="EJ86" i="34" s="1"/>
  <c r="EF43" i="34"/>
  <c r="EH43" i="34" s="1"/>
  <c r="EJ43" i="34" s="1"/>
  <c r="EF38" i="34"/>
  <c r="EH38" i="34" s="1"/>
  <c r="EJ38" i="34" s="1"/>
  <c r="EF87" i="34"/>
  <c r="EH87" i="34" s="1"/>
  <c r="EJ87" i="34" s="1"/>
  <c r="EF89" i="34"/>
  <c r="EH89" i="34" s="1"/>
  <c r="EJ89" i="34" s="1"/>
  <c r="EF10" i="34"/>
  <c r="EH10" i="34" s="1"/>
  <c r="EJ10" i="34" s="1"/>
  <c r="EF18" i="34"/>
  <c r="EH18" i="34" s="1"/>
  <c r="EJ18" i="34" s="1"/>
  <c r="EC105" i="34"/>
  <c r="ED9" i="34"/>
  <c r="EF58" i="34"/>
  <c r="EH58" i="34" s="1"/>
  <c r="EJ58" i="34" s="1"/>
  <c r="EF12" i="34"/>
  <c r="EH12" i="34" s="1"/>
  <c r="EJ12" i="34" s="1"/>
  <c r="EF11" i="34"/>
  <c r="EH11" i="34" s="1"/>
  <c r="EJ11" i="34" s="1"/>
  <c r="EF69" i="34"/>
  <c r="EH69" i="34" s="1"/>
  <c r="EJ69" i="34" s="1"/>
  <c r="EF66" i="34"/>
  <c r="EH66" i="34" s="1"/>
  <c r="EJ66" i="34" s="1"/>
  <c r="EF99" i="34"/>
  <c r="EH99" i="34" s="1"/>
  <c r="EJ99" i="34" s="1"/>
  <c r="EF76" i="34"/>
  <c r="EH76" i="34" s="1"/>
  <c r="EJ76" i="34" s="1"/>
  <c r="EF75" i="34"/>
  <c r="EH75" i="34" s="1"/>
  <c r="EJ75" i="34" s="1"/>
  <c r="EF56" i="34"/>
  <c r="EH56" i="34" s="1"/>
  <c r="EJ56" i="34" s="1"/>
  <c r="EF90" i="34"/>
  <c r="EH90" i="34" s="1"/>
  <c r="EJ90" i="34" s="1"/>
  <c r="EF91" i="34"/>
  <c r="EH91" i="34" s="1"/>
  <c r="EJ91" i="34" s="1"/>
  <c r="EF60" i="34"/>
  <c r="EH60" i="34" s="1"/>
  <c r="EJ60" i="34" s="1"/>
  <c r="U52" i="32"/>
  <c r="DW221" i="31"/>
  <c r="DW213" i="31"/>
  <c r="DW205" i="31"/>
  <c r="DW197" i="31"/>
  <c r="AG11" i="32" s="1"/>
  <c r="AI11" i="32" s="1"/>
  <c r="DW189" i="31"/>
  <c r="DW181" i="31"/>
  <c r="DW173" i="31"/>
  <c r="DW165" i="31"/>
  <c r="DW157" i="31"/>
  <c r="DW149" i="31"/>
  <c r="AG60" i="32" s="1"/>
  <c r="AI60" i="32" s="1"/>
  <c r="DW141" i="31"/>
  <c r="DW133" i="31"/>
  <c r="DW125" i="31"/>
  <c r="DW117" i="31"/>
  <c r="DW109" i="31"/>
  <c r="DW101" i="31"/>
  <c r="DW93" i="31"/>
  <c r="AG9" i="32" s="1"/>
  <c r="DW85" i="31"/>
  <c r="DW77" i="31"/>
  <c r="AG69" i="32" s="1"/>
  <c r="AI69" i="32" s="1"/>
  <c r="DW13" i="31"/>
  <c r="DW210" i="31"/>
  <c r="DW186" i="31"/>
  <c r="DW162" i="31"/>
  <c r="DW146" i="31"/>
  <c r="AG27" i="32" s="1"/>
  <c r="AI27" i="32" s="1"/>
  <c r="DW130" i="31"/>
  <c r="AG39" i="32" s="1"/>
  <c r="DW114" i="31"/>
  <c r="DW98" i="31"/>
  <c r="DW82" i="31"/>
  <c r="DW66" i="31"/>
  <c r="AG49" i="32" s="1"/>
  <c r="AI49" i="32" s="1"/>
  <c r="DW50" i="31"/>
  <c r="AG25" i="32" s="1"/>
  <c r="AI25" i="32" s="1"/>
  <c r="DW34" i="31"/>
  <c r="AG21" i="32" s="1"/>
  <c r="AI21" i="32" s="1"/>
  <c r="DW18" i="31"/>
  <c r="DW218" i="31"/>
  <c r="DW202" i="31"/>
  <c r="DW178" i="31"/>
  <c r="AG56" i="32" s="1"/>
  <c r="AI56" i="32" s="1"/>
  <c r="DW154" i="31"/>
  <c r="DW138" i="31"/>
  <c r="DW122" i="31"/>
  <c r="AG10" i="32" s="1"/>
  <c r="AI10" i="32" s="1"/>
  <c r="DW106" i="31"/>
  <c r="AG89" i="32" s="1"/>
  <c r="AI89" i="32" s="1"/>
  <c r="DW90" i="31"/>
  <c r="DW74" i="31"/>
  <c r="DW58" i="31"/>
  <c r="DW42" i="31"/>
  <c r="DW26" i="31"/>
  <c r="DW10" i="31"/>
  <c r="DW194" i="31"/>
  <c r="DW170" i="31"/>
  <c r="DW217" i="31"/>
  <c r="DW169" i="31"/>
  <c r="DW161" i="31"/>
  <c r="DW153" i="31"/>
  <c r="DW105" i="31"/>
  <c r="AG88" i="32" s="1"/>
  <c r="AI88" i="32" s="1"/>
  <c r="DW97" i="31"/>
  <c r="AG12" i="32" s="1"/>
  <c r="AI12" i="32" s="1"/>
  <c r="DW41" i="31"/>
  <c r="DW33" i="31"/>
  <c r="AG57" i="32" s="1"/>
  <c r="AI57" i="32" s="1"/>
  <c r="DW25" i="31"/>
  <c r="AG42" i="32" s="1"/>
  <c r="AI42" i="32" s="1"/>
  <c r="DW222" i="31"/>
  <c r="DW214" i="31"/>
  <c r="AG58" i="32" s="1"/>
  <c r="AI58" i="32" s="1"/>
  <c r="DW206" i="31"/>
  <c r="DW198" i="31"/>
  <c r="DW190" i="31"/>
  <c r="AG81" i="32" s="1"/>
  <c r="DW182" i="31"/>
  <c r="AG41" i="32" s="1"/>
  <c r="DW174" i="31"/>
  <c r="AG70" i="32" s="1"/>
  <c r="AI70" i="32" s="1"/>
  <c r="DW166" i="31"/>
  <c r="AG71" i="32" s="1"/>
  <c r="AI71" i="32" s="1"/>
  <c r="DW158" i="31"/>
  <c r="DW150" i="31"/>
  <c r="DW142" i="31"/>
  <c r="DW134" i="31"/>
  <c r="AG30" i="32" s="1"/>
  <c r="DW126" i="31"/>
  <c r="DW118" i="31"/>
  <c r="DW110" i="31"/>
  <c r="AG44" i="32" s="1"/>
  <c r="AI44" i="32" s="1"/>
  <c r="DW102" i="31"/>
  <c r="AG29" i="32" s="1"/>
  <c r="AI29" i="32" s="1"/>
  <c r="DW94" i="31"/>
  <c r="AG90" i="32" s="1"/>
  <c r="AI90" i="32" s="1"/>
  <c r="DW86" i="31"/>
  <c r="AG84" i="32" s="1"/>
  <c r="AI84" i="32" s="1"/>
  <c r="DW78" i="31"/>
  <c r="DW70" i="31"/>
  <c r="AG61" i="32" s="1"/>
  <c r="AI61" i="32" s="1"/>
  <c r="DW62" i="31"/>
  <c r="DW54" i="31"/>
  <c r="DW46" i="31"/>
  <c r="DW38" i="31"/>
  <c r="DW30" i="31"/>
  <c r="DW22" i="31"/>
  <c r="DW14" i="31"/>
  <c r="DW89" i="31"/>
  <c r="AG96" i="32" s="1"/>
  <c r="AI96" i="32" s="1"/>
  <c r="DW193" i="31"/>
  <c r="DW129" i="31"/>
  <c r="DW81" i="31"/>
  <c r="DW49" i="31"/>
  <c r="DS224" i="31"/>
  <c r="DW208" i="31"/>
  <c r="AG82" i="32" s="1"/>
  <c r="AI82" i="32" s="1"/>
  <c r="DW192" i="31"/>
  <c r="AG76" i="32" s="1"/>
  <c r="AI76" i="32" s="1"/>
  <c r="DW176" i="31"/>
  <c r="AG95" i="32" s="1"/>
  <c r="AI95" i="32" s="1"/>
  <c r="DW160" i="31"/>
  <c r="DW144" i="31"/>
  <c r="DW128" i="31"/>
  <c r="DW104" i="31"/>
  <c r="AG6" i="32" s="1"/>
  <c r="AI6" i="32" s="1"/>
  <c r="DW80" i="31"/>
  <c r="DW64" i="31"/>
  <c r="AG48" i="32" s="1"/>
  <c r="AI48" i="32" s="1"/>
  <c r="DW40" i="31"/>
  <c r="DW16" i="31"/>
  <c r="DW209" i="31"/>
  <c r="DW177" i="31"/>
  <c r="DW145" i="31"/>
  <c r="AG24" i="32" s="1"/>
  <c r="AI24" i="32" s="1"/>
  <c r="DW113" i="31"/>
  <c r="DW57" i="31"/>
  <c r="AG36" i="32" s="1"/>
  <c r="AI36" i="32" s="1"/>
  <c r="DV224" i="31"/>
  <c r="DR224" i="31"/>
  <c r="DT8" i="31"/>
  <c r="DT224" i="31" s="1"/>
  <c r="DU224" i="31"/>
  <c r="DW216" i="31"/>
  <c r="DW200" i="31"/>
  <c r="AG38" i="32" s="1"/>
  <c r="AI38" i="32" s="1"/>
  <c r="DW184" i="31"/>
  <c r="AG16" i="32" s="1"/>
  <c r="AI16" i="32" s="1"/>
  <c r="DW168" i="31"/>
  <c r="DW152" i="31"/>
  <c r="DW136" i="31"/>
  <c r="DW120" i="31"/>
  <c r="AG92" i="32" s="1"/>
  <c r="AI92" i="32" s="1"/>
  <c r="DW112" i="31"/>
  <c r="AG13" i="32" s="1"/>
  <c r="AI13" i="32" s="1"/>
  <c r="DW96" i="31"/>
  <c r="AG20" i="32" s="1"/>
  <c r="AI20" i="32" s="1"/>
  <c r="DW88" i="31"/>
  <c r="DW72" i="31"/>
  <c r="DW56" i="31"/>
  <c r="DW48" i="31"/>
  <c r="DW32" i="31"/>
  <c r="AG17" i="32" s="1"/>
  <c r="AI17" i="32" s="1"/>
  <c r="DW24" i="31"/>
  <c r="AG34" i="32" s="1"/>
  <c r="AI34" i="32" s="1"/>
  <c r="DW185" i="31"/>
  <c r="AG63" i="32" s="1"/>
  <c r="DW121" i="31"/>
  <c r="AG26" i="32" s="1"/>
  <c r="AI26" i="32" s="1"/>
  <c r="DW65" i="31"/>
  <c r="AG50" i="32" s="1"/>
  <c r="AI50" i="32" s="1"/>
  <c r="DW201" i="31"/>
  <c r="AG85" i="32" s="1"/>
  <c r="DW137" i="31"/>
  <c r="DW73" i="31"/>
  <c r="AG64" i="32" s="1"/>
  <c r="AI64" i="32" s="1"/>
  <c r="DW17" i="31"/>
  <c r="DW9" i="31"/>
  <c r="AG15" i="32" s="1"/>
  <c r="AI15" i="32" s="1"/>
  <c r="DW223" i="31"/>
  <c r="DW215" i="31"/>
  <c r="AG46" i="32" s="1"/>
  <c r="AI46" i="32" s="1"/>
  <c r="DW207" i="31"/>
  <c r="DW199" i="31"/>
  <c r="DW191" i="31"/>
  <c r="DW183" i="31"/>
  <c r="AG43" i="32" s="1"/>
  <c r="AI43" i="32" s="1"/>
  <c r="DW175" i="31"/>
  <c r="DW167" i="31"/>
  <c r="DW159" i="31"/>
  <c r="AG73" i="32" s="1"/>
  <c r="AI73" i="32" s="1"/>
  <c r="DW151" i="31"/>
  <c r="DW143" i="31"/>
  <c r="DW135" i="31"/>
  <c r="DW127" i="31"/>
  <c r="AG35" i="32" s="1"/>
  <c r="AI35" i="32" s="1"/>
  <c r="DW119" i="31"/>
  <c r="DW111" i="31"/>
  <c r="AG14" i="32" s="1"/>
  <c r="AI14" i="32" s="1"/>
  <c r="DW103" i="31"/>
  <c r="AG33" i="32" s="1"/>
  <c r="AI33" i="32" s="1"/>
  <c r="DW95" i="31"/>
  <c r="AG83" i="32" s="1"/>
  <c r="AI83" i="32" s="1"/>
  <c r="DW87" i="31"/>
  <c r="AG94" i="32" s="1"/>
  <c r="AI94" i="32" s="1"/>
  <c r="DW79" i="31"/>
  <c r="AG78" i="32" s="1"/>
  <c r="AI78" i="32" s="1"/>
  <c r="DW71" i="31"/>
  <c r="AG4" i="32" s="1"/>
  <c r="AI4" i="32" s="1"/>
  <c r="DW63" i="31"/>
  <c r="DW55" i="31"/>
  <c r="AG32" i="32" s="1"/>
  <c r="DW47" i="31"/>
  <c r="DW39" i="31"/>
  <c r="AG3" i="32" s="1"/>
  <c r="AI3" i="32" s="1"/>
  <c r="DW31" i="31"/>
  <c r="DW23" i="31"/>
  <c r="DW15" i="31"/>
  <c r="AG53" i="32" s="1"/>
  <c r="AI53" i="32" s="1"/>
  <c r="R9" i="32"/>
  <c r="AI52" i="32"/>
  <c r="AI80" i="32"/>
  <c r="AI59" i="32"/>
  <c r="AE74" i="32"/>
  <c r="AI51" i="32"/>
  <c r="AI54" i="32"/>
  <c r="U71" i="32"/>
  <c r="U70" i="32"/>
  <c r="U74" i="32"/>
  <c r="X84" i="32"/>
  <c r="X29" i="32"/>
  <c r="X22" i="32"/>
  <c r="X54" i="32"/>
  <c r="AA3" i="32"/>
  <c r="AA38" i="32"/>
  <c r="AA17" i="32"/>
  <c r="AA32" i="32"/>
  <c r="AA47" i="32"/>
  <c r="AE96" i="32"/>
  <c r="AE36" i="32"/>
  <c r="AE31" i="32"/>
  <c r="U96" i="32"/>
  <c r="U68" i="32"/>
  <c r="U55" i="32"/>
  <c r="U36" i="32"/>
  <c r="U12" i="32"/>
  <c r="U88" i="32"/>
  <c r="U66" i="32"/>
  <c r="U31" i="32"/>
  <c r="U94" i="32"/>
  <c r="U69" i="32"/>
  <c r="U41" i="32"/>
  <c r="X83" i="32"/>
  <c r="AE10" i="32"/>
  <c r="AE82" i="32"/>
  <c r="AE60" i="32"/>
  <c r="AE27" i="32"/>
  <c r="AE89" i="32"/>
  <c r="AE63" i="32"/>
  <c r="AE40" i="32"/>
  <c r="AE14" i="32"/>
  <c r="AE79" i="32"/>
  <c r="AI75" i="32"/>
  <c r="AI77" i="32"/>
  <c r="AI79" i="32"/>
  <c r="R64" i="32"/>
  <c r="U56" i="32"/>
  <c r="U90" i="32"/>
  <c r="U32" i="32"/>
  <c r="U47" i="32"/>
  <c r="X44" i="32"/>
  <c r="X79" i="32"/>
  <c r="X51" i="32"/>
  <c r="X11" i="32"/>
  <c r="AA56" i="32"/>
  <c r="AA90" i="32"/>
  <c r="AA4" i="32"/>
  <c r="AA18" i="32"/>
  <c r="AE68" i="32"/>
  <c r="AE12" i="32"/>
  <c r="AE94" i="32"/>
  <c r="AI62" i="32"/>
  <c r="U93" i="32"/>
  <c r="U67" i="32"/>
  <c r="U53" i="32"/>
  <c r="U10" i="32"/>
  <c r="U82" i="32"/>
  <c r="X75" i="32"/>
  <c r="X61" i="32"/>
  <c r="X42" i="32"/>
  <c r="X24" i="32"/>
  <c r="X95" i="32"/>
  <c r="X77" i="32"/>
  <c r="X45" i="32"/>
  <c r="X15" i="32"/>
  <c r="X81" i="32"/>
  <c r="AE83" i="32"/>
  <c r="AE43" i="32"/>
  <c r="AI23" i="32"/>
  <c r="AI37" i="32"/>
  <c r="AI8" i="32"/>
  <c r="AI19" i="32"/>
  <c r="AE76" i="32"/>
  <c r="AE32" i="32"/>
  <c r="AE4" i="32"/>
  <c r="AE47" i="32"/>
  <c r="AI7" i="32"/>
  <c r="AI86" i="32"/>
  <c r="U38" i="32"/>
  <c r="U17" i="32"/>
  <c r="X64" i="32"/>
  <c r="X7" i="32"/>
  <c r="X86" i="32"/>
  <c r="X30" i="32"/>
  <c r="AA71" i="32"/>
  <c r="AA70" i="32"/>
  <c r="AA74" i="32"/>
  <c r="AE55" i="32"/>
  <c r="AE88" i="32"/>
  <c r="AE66" i="32"/>
  <c r="AE69" i="32"/>
  <c r="AE41" i="32"/>
  <c r="AE16" i="32"/>
  <c r="AE62" i="32"/>
  <c r="AE46" i="32"/>
  <c r="AE50" i="32"/>
  <c r="AI72" i="32"/>
  <c r="AE84" i="32"/>
  <c r="AE5" i="32"/>
  <c r="AE78" i="32"/>
  <c r="AE21" i="32"/>
  <c r="AE6" i="32"/>
  <c r="AI39" i="32"/>
  <c r="AE72" i="32"/>
  <c r="AE23" i="32"/>
  <c r="AE73" i="32"/>
  <c r="AE37" i="32"/>
  <c r="AE8" i="32"/>
  <c r="AI65" i="32"/>
  <c r="AE28" i="32"/>
  <c r="AE85" i="32"/>
  <c r="AE25" i="32"/>
  <c r="X73" i="32"/>
  <c r="X48" i="32"/>
  <c r="U84" i="32"/>
  <c r="U7" i="32"/>
  <c r="U11" i="32"/>
  <c r="X18" i="32"/>
  <c r="AE29" i="32"/>
  <c r="AE51" i="32"/>
  <c r="X92" i="32"/>
  <c r="X37" i="32"/>
  <c r="U51" i="32"/>
  <c r="U30" i="32"/>
  <c r="AI93" i="32"/>
  <c r="X57" i="32"/>
  <c r="X76" i="32"/>
  <c r="U64" i="32"/>
  <c r="U79" i="32"/>
  <c r="U54" i="32"/>
  <c r="AA75" i="32"/>
  <c r="AA61" i="32"/>
  <c r="AA42" i="32"/>
  <c r="AA24" i="32"/>
  <c r="AA95" i="32"/>
  <c r="AA77" i="32"/>
  <c r="AA45" i="32"/>
  <c r="AA15" i="32"/>
  <c r="AA81" i="32"/>
  <c r="AA49" i="32"/>
  <c r="AA20" i="32"/>
  <c r="AI91" i="32"/>
  <c r="AI9" i="32"/>
  <c r="AI87" i="32"/>
  <c r="X72" i="32"/>
  <c r="X23" i="32"/>
  <c r="X8" i="32"/>
  <c r="U29" i="32"/>
  <c r="U86" i="32"/>
  <c r="AE67" i="32"/>
  <c r="X39" i="32"/>
  <c r="X19" i="32"/>
  <c r="AI74" i="32"/>
  <c r="U44" i="32"/>
  <c r="U22" i="32"/>
  <c r="X38" i="32"/>
  <c r="U15" i="32"/>
  <c r="AE75" i="32"/>
  <c r="AE61" i="32"/>
  <c r="AE42" i="32"/>
  <c r="AE24" i="32"/>
  <c r="AE95" i="32"/>
  <c r="AE77" i="32"/>
  <c r="AE45" i="32"/>
  <c r="AE15" i="32"/>
  <c r="AE81" i="32"/>
  <c r="AE49" i="32"/>
  <c r="AA83" i="32"/>
  <c r="AA28" i="32"/>
  <c r="AA5" i="32"/>
  <c r="AA21" i="32"/>
  <c r="AA25" i="32"/>
  <c r="AI68" i="32"/>
  <c r="AE70" i="32"/>
  <c r="AE18" i="32"/>
  <c r="AA43" i="32"/>
  <c r="AA78" i="32"/>
  <c r="AA6" i="32"/>
  <c r="AI31" i="32"/>
  <c r="X91" i="32"/>
  <c r="X65" i="32"/>
  <c r="X52" i="32"/>
  <c r="X34" i="32"/>
  <c r="X9" i="32"/>
  <c r="X80" i="32"/>
  <c r="X59" i="32"/>
  <c r="X26" i="32"/>
  <c r="X87" i="32"/>
  <c r="X58" i="32"/>
  <c r="X33" i="32"/>
  <c r="AA72" i="32"/>
  <c r="AE57" i="32"/>
  <c r="AE39" i="32"/>
  <c r="AE92" i="32"/>
  <c r="AE48" i="32"/>
  <c r="AE19" i="32"/>
  <c r="AA62" i="32"/>
  <c r="AA85" i="32"/>
  <c r="AI66" i="32"/>
  <c r="AE35" i="32"/>
  <c r="AA46" i="32"/>
  <c r="AA50" i="32"/>
  <c r="R75" i="32"/>
  <c r="U16" i="32"/>
  <c r="AE91" i="32"/>
  <c r="AE65" i="32"/>
  <c r="AE52" i="32"/>
  <c r="AE34" i="32"/>
  <c r="AE9" i="32"/>
  <c r="AE80" i="32"/>
  <c r="AE59" i="32"/>
  <c r="AE26" i="32"/>
  <c r="AE87" i="32"/>
  <c r="AE58" i="32"/>
  <c r="AE33" i="32"/>
  <c r="AE13" i="32"/>
  <c r="AE93" i="32"/>
  <c r="AE53" i="32"/>
  <c r="AE64" i="32"/>
  <c r="AE44" i="32"/>
  <c r="AE7" i="32"/>
  <c r="AE22" i="32"/>
  <c r="AE86" i="32"/>
  <c r="AE54" i="32"/>
  <c r="AE30" i="32"/>
  <c r="AE11" i="32"/>
  <c r="AH98" i="32"/>
  <c r="U83" i="32"/>
  <c r="U85" i="32"/>
  <c r="X56" i="32"/>
  <c r="X74" i="32"/>
  <c r="U75" i="32"/>
  <c r="U61" i="32"/>
  <c r="U42" i="32"/>
  <c r="U24" i="32"/>
  <c r="U95" i="32"/>
  <c r="U77" i="32"/>
  <c r="U45" i="32"/>
  <c r="U81" i="32"/>
  <c r="U49" i="32"/>
  <c r="U20" i="32"/>
  <c r="AA91" i="32"/>
  <c r="AA65" i="32"/>
  <c r="AA52" i="32"/>
  <c r="AA34" i="32"/>
  <c r="AA9" i="32"/>
  <c r="AA80" i="32"/>
  <c r="AA59" i="32"/>
  <c r="AA26" i="32"/>
  <c r="AA87" i="32"/>
  <c r="AA58" i="32"/>
  <c r="AA33" i="32"/>
  <c r="AA13" i="32"/>
  <c r="AC98" i="32"/>
  <c r="U46" i="32"/>
  <c r="U25" i="32"/>
  <c r="X3" i="32"/>
  <c r="X90" i="32"/>
  <c r="U72" i="32"/>
  <c r="U57" i="32"/>
  <c r="U39" i="32"/>
  <c r="U23" i="32"/>
  <c r="U92" i="32"/>
  <c r="U73" i="32"/>
  <c r="U37" i="32"/>
  <c r="U8" i="32"/>
  <c r="U76" i="32"/>
  <c r="AA84" i="32"/>
  <c r="AA64" i="32"/>
  <c r="AA44" i="32"/>
  <c r="AA29" i="32"/>
  <c r="AA7" i="32"/>
  <c r="AA79" i="32"/>
  <c r="AA51" i="32"/>
  <c r="AA22" i="32"/>
  <c r="AA86" i="32"/>
  <c r="AA54" i="32"/>
  <c r="AA30" i="32"/>
  <c r="AA11" i="32"/>
  <c r="U43" i="32"/>
  <c r="U28" i="32"/>
  <c r="U50" i="32"/>
  <c r="X32" i="32"/>
  <c r="AE3" i="32"/>
  <c r="AE71" i="32"/>
  <c r="AE56" i="32"/>
  <c r="AE38" i="32"/>
  <c r="AE17" i="32"/>
  <c r="AE90" i="32"/>
  <c r="U62" i="32"/>
  <c r="U78" i="32"/>
  <c r="U21" i="32"/>
  <c r="X71" i="32"/>
  <c r="X17" i="32"/>
  <c r="X47" i="32"/>
  <c r="R61" i="32"/>
  <c r="U5" i="32"/>
  <c r="U6" i="32"/>
  <c r="X70" i="32"/>
  <c r="X4" i="32"/>
  <c r="U60" i="32"/>
  <c r="U89" i="32"/>
  <c r="U63" i="32"/>
  <c r="U40" i="32"/>
  <c r="X62" i="32"/>
  <c r="X43" i="32"/>
  <c r="X28" i="32"/>
  <c r="X5" i="32"/>
  <c r="X78" i="32"/>
  <c r="X46" i="32"/>
  <c r="X21" i="32"/>
  <c r="X85" i="32"/>
  <c r="X50" i="32"/>
  <c r="X25" i="32"/>
  <c r="X6" i="32"/>
  <c r="AA57" i="32"/>
  <c r="AA39" i="32"/>
  <c r="AA23" i="32"/>
  <c r="AA92" i="32"/>
  <c r="AA73" i="32"/>
  <c r="AA37" i="32"/>
  <c r="AA8" i="32"/>
  <c r="AA76" i="32"/>
  <c r="AA48" i="32"/>
  <c r="AA19" i="32"/>
  <c r="AE20" i="32"/>
  <c r="AD98" i="32"/>
  <c r="U35" i="32"/>
  <c r="U27" i="32"/>
  <c r="U14" i="32"/>
  <c r="DW8" i="31"/>
  <c r="R80" i="32"/>
  <c r="R26" i="32"/>
  <c r="S98" i="32"/>
  <c r="R3" i="32"/>
  <c r="R71" i="32"/>
  <c r="R17" i="32"/>
  <c r="X96" i="32"/>
  <c r="X68" i="32"/>
  <c r="X55" i="32"/>
  <c r="X36" i="32"/>
  <c r="X12" i="32"/>
  <c r="X88" i="32"/>
  <c r="X66" i="32"/>
  <c r="X31" i="32"/>
  <c r="X94" i="32"/>
  <c r="X69" i="32"/>
  <c r="X41" i="32"/>
  <c r="X16" i="32"/>
  <c r="AA96" i="32"/>
  <c r="AA68" i="32"/>
  <c r="AA55" i="32"/>
  <c r="AA36" i="32"/>
  <c r="AA12" i="32"/>
  <c r="AA88" i="32"/>
  <c r="AA66" i="32"/>
  <c r="AA31" i="32"/>
  <c r="AA94" i="32"/>
  <c r="AA69" i="32"/>
  <c r="AA41" i="32"/>
  <c r="AA16" i="32"/>
  <c r="R72" i="32"/>
  <c r="R96" i="32"/>
  <c r="R68" i="32"/>
  <c r="R55" i="32"/>
  <c r="R66" i="32"/>
  <c r="R94" i="32"/>
  <c r="R69" i="32"/>
  <c r="U91" i="32"/>
  <c r="U65" i="32"/>
  <c r="U34" i="32"/>
  <c r="U9" i="32"/>
  <c r="U80" i="32"/>
  <c r="U59" i="32"/>
  <c r="U26" i="32"/>
  <c r="U87" i="32"/>
  <c r="U58" i="32"/>
  <c r="U33" i="32"/>
  <c r="U13" i="32"/>
  <c r="X93" i="32"/>
  <c r="X67" i="32"/>
  <c r="X53" i="32"/>
  <c r="X35" i="32"/>
  <c r="X10" i="32"/>
  <c r="X82" i="32"/>
  <c r="X60" i="32"/>
  <c r="X27" i="32"/>
  <c r="X89" i="32"/>
  <c r="X63" i="32"/>
  <c r="X40" i="32"/>
  <c r="X14" i="32"/>
  <c r="AA93" i="32"/>
  <c r="AA67" i="32"/>
  <c r="AA53" i="32"/>
  <c r="AA35" i="32"/>
  <c r="AA10" i="32"/>
  <c r="AA82" i="32"/>
  <c r="AA60" i="32"/>
  <c r="AA27" i="32"/>
  <c r="AA89" i="32"/>
  <c r="AA63" i="32"/>
  <c r="AA40" i="32"/>
  <c r="AA14" i="32"/>
  <c r="X13" i="32"/>
  <c r="R92" i="32"/>
  <c r="U18" i="32"/>
  <c r="R65" i="32"/>
  <c r="R52" i="32"/>
  <c r="R34" i="32"/>
  <c r="R83" i="32"/>
  <c r="R43" i="32"/>
  <c r="R46" i="32"/>
  <c r="R6" i="32"/>
  <c r="U48" i="32"/>
  <c r="U19" i="32"/>
  <c r="X49" i="32"/>
  <c r="X20" i="32"/>
  <c r="R24" i="32"/>
  <c r="R95" i="32"/>
  <c r="W98" i="32"/>
  <c r="Z2" i="34" s="1"/>
  <c r="R85" i="32"/>
  <c r="R50" i="32"/>
  <c r="Z98" i="32"/>
  <c r="Y98" i="32"/>
  <c r="U3" i="32"/>
  <c r="V98" i="32"/>
  <c r="T98" i="32"/>
  <c r="R45" i="32"/>
  <c r="R15" i="32"/>
  <c r="R81" i="32"/>
  <c r="R57" i="32"/>
  <c r="R39" i="32"/>
  <c r="R23" i="32"/>
  <c r="R73" i="32"/>
  <c r="R37" i="32"/>
  <c r="R8" i="32"/>
  <c r="R84" i="32"/>
  <c r="R41" i="32"/>
  <c r="R16" i="32"/>
  <c r="R67" i="32"/>
  <c r="R53" i="32"/>
  <c r="R10" i="32"/>
  <c r="R82" i="32"/>
  <c r="R60" i="32"/>
  <c r="R27" i="32"/>
  <c r="R40" i="32"/>
  <c r="R14" i="32"/>
  <c r="R44" i="32"/>
  <c r="R29" i="32"/>
  <c r="R79" i="32"/>
  <c r="R51" i="32"/>
  <c r="R22" i="32"/>
  <c r="R86" i="32"/>
  <c r="R30" i="32"/>
  <c r="R62" i="32"/>
  <c r="R28" i="32"/>
  <c r="R5" i="32"/>
  <c r="R78" i="32"/>
  <c r="R21" i="32"/>
  <c r="R25" i="32"/>
  <c r="R42" i="32"/>
  <c r="R77" i="32"/>
  <c r="R49" i="32"/>
  <c r="R20" i="32"/>
  <c r="R76" i="32"/>
  <c r="R48" i="32"/>
  <c r="R19" i="32"/>
  <c r="R56" i="32"/>
  <c r="R38" i="32"/>
  <c r="R90" i="32"/>
  <c r="R70" i="32"/>
  <c r="R32" i="32"/>
  <c r="R4" i="32"/>
  <c r="R74" i="32"/>
  <c r="R47" i="32"/>
  <c r="R18" i="32"/>
  <c r="R36" i="32"/>
  <c r="R12" i="32"/>
  <c r="R88" i="32"/>
  <c r="R31" i="32"/>
  <c r="R93" i="32"/>
  <c r="R35" i="32"/>
  <c r="R89" i="32"/>
  <c r="R63" i="32"/>
  <c r="R7" i="32"/>
  <c r="R54" i="32"/>
  <c r="R11" i="32"/>
  <c r="R91" i="32"/>
  <c r="R59" i="32"/>
  <c r="R87" i="32"/>
  <c r="R58" i="32"/>
  <c r="R33" i="32"/>
  <c r="R13" i="32"/>
  <c r="P98" i="32"/>
  <c r="Q98" i="32"/>
  <c r="Y2" i="34" s="1"/>
  <c r="AO52" i="32" l="1"/>
  <c r="CN2" i="34"/>
  <c r="CN3" i="34" s="1"/>
  <c r="CM3" i="34"/>
  <c r="EF105" i="34"/>
  <c r="AG98" i="32"/>
  <c r="DW224" i="31"/>
  <c r="AI98" i="32"/>
  <c r="X98" i="32"/>
  <c r="AE98" i="32"/>
  <c r="AA98" i="32"/>
  <c r="U98" i="32"/>
  <c r="R98" i="32"/>
  <c r="C108" i="11" l="1"/>
  <c r="C107" i="11"/>
  <c r="B108" i="11"/>
  <c r="B107" i="11"/>
  <c r="C102" i="11"/>
  <c r="C101" i="11"/>
  <c r="B102" i="11"/>
  <c r="B101" i="11"/>
  <c r="C86" i="11"/>
  <c r="C87" i="11"/>
  <c r="C88" i="11"/>
  <c r="C85" i="11"/>
  <c r="B86" i="11"/>
  <c r="B87" i="11"/>
  <c r="B88" i="11"/>
  <c r="B85" i="11"/>
  <c r="C79" i="11"/>
  <c r="C80" i="11"/>
  <c r="C78" i="11"/>
  <c r="B79" i="11"/>
  <c r="B80" i="11"/>
  <c r="B78" i="11"/>
  <c r="C7" i="17" l="1"/>
  <c r="B7" i="17"/>
  <c r="G110" i="11"/>
  <c r="G80" i="11" l="1"/>
  <c r="G82" i="11" s="1"/>
  <c r="G32" i="11"/>
  <c r="I80" i="11"/>
  <c r="I82" i="11" s="1"/>
  <c r="H80" i="11"/>
  <c r="H82" i="11" s="1"/>
  <c r="G67" i="11"/>
  <c r="H32" i="11"/>
  <c r="I32" i="11"/>
  <c r="G7" i="17"/>
  <c r="BX7" i="17"/>
  <c r="BW7" i="17"/>
  <c r="BU7" i="17"/>
  <c r="BT7" i="17"/>
  <c r="BO7" i="17"/>
  <c r="BN7" i="17"/>
  <c r="BM7" i="17"/>
  <c r="BL7" i="17"/>
  <c r="BH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CL7" i="17"/>
  <c r="X7" i="17" l="1"/>
  <c r="CU7" i="17"/>
  <c r="CZ7" i="17" s="1"/>
  <c r="CQ7" i="17"/>
  <c r="DI7" i="17"/>
  <c r="BY7" i="17"/>
  <c r="BP7" i="17"/>
  <c r="G69" i="11"/>
  <c r="BJ7" i="17"/>
  <c r="BK7" i="17" s="1"/>
  <c r="BD7" i="17"/>
  <c r="BV7" i="17"/>
  <c r="CA7" i="17" l="1"/>
  <c r="BR7" i="17"/>
  <c r="BF7" i="17"/>
  <c r="A1" i="17"/>
  <c r="B11" i="11" l="1"/>
  <c r="H67" i="11" l="1"/>
  <c r="G104" i="11"/>
  <c r="G112" i="11" l="1"/>
  <c r="C11" i="11" l="1"/>
  <c r="I110" i="11"/>
  <c r="H110" i="11"/>
  <c r="I104" i="11"/>
  <c r="H104" i="11"/>
  <c r="I90" i="11"/>
  <c r="H90" i="11"/>
  <c r="G90" i="11"/>
  <c r="I67" i="11"/>
  <c r="BP8" i="17" l="1"/>
  <c r="I92" i="11"/>
  <c r="H92" i="11"/>
  <c r="AX8" i="17"/>
  <c r="H69" i="11"/>
  <c r="G92" i="11"/>
  <c r="I112" i="11"/>
  <c r="I69" i="11"/>
  <c r="H112" i="11"/>
  <c r="U8" i="17"/>
  <c r="BJ8" i="17"/>
  <c r="AZ8" i="17" l="1"/>
  <c r="BL8" i="17"/>
  <c r="BU8" i="17"/>
  <c r="BM8" i="17" l="1"/>
  <c r="BA8" i="17"/>
  <c r="C4" i="11" l="1"/>
  <c r="F12" i="11" l="1"/>
  <c r="F75" i="11"/>
  <c r="E87" i="11"/>
  <c r="E64" i="11"/>
  <c r="E56" i="11"/>
  <c r="E48" i="11"/>
  <c r="E40" i="11"/>
  <c r="E29" i="11"/>
  <c r="E21" i="11"/>
  <c r="E62" i="11"/>
  <c r="E46" i="11"/>
  <c r="E27" i="11"/>
  <c r="E31" i="11"/>
  <c r="E49" i="11"/>
  <c r="E12" i="11"/>
  <c r="E86" i="11"/>
  <c r="E63" i="11"/>
  <c r="E55" i="11"/>
  <c r="E47" i="11"/>
  <c r="E39" i="11"/>
  <c r="E28" i="11"/>
  <c r="E20" i="11"/>
  <c r="E85" i="11"/>
  <c r="E54" i="11"/>
  <c r="E38" i="11"/>
  <c r="E19" i="11"/>
  <c r="E50" i="11"/>
  <c r="E57" i="11"/>
  <c r="E22" i="11"/>
  <c r="E80" i="11"/>
  <c r="E61" i="11"/>
  <c r="E53" i="11"/>
  <c r="E45" i="11"/>
  <c r="E37" i="11"/>
  <c r="E26" i="11"/>
  <c r="E18" i="11"/>
  <c r="E59" i="11"/>
  <c r="E51" i="11"/>
  <c r="E24" i="11"/>
  <c r="E75" i="11"/>
  <c r="E23" i="11"/>
  <c r="E88" i="11"/>
  <c r="E30" i="11"/>
  <c r="E79" i="11"/>
  <c r="E60" i="11"/>
  <c r="E52" i="11"/>
  <c r="E44" i="11"/>
  <c r="E36" i="11"/>
  <c r="E25" i="11"/>
  <c r="E17" i="11"/>
  <c r="E78" i="11"/>
  <c r="E43" i="11"/>
  <c r="E35" i="11"/>
  <c r="E16" i="11"/>
  <c r="E58" i="11"/>
  <c r="E42" i="11"/>
  <c r="E15" i="11"/>
  <c r="E65" i="11"/>
  <c r="E41" i="11"/>
  <c r="D15" i="11"/>
  <c r="D75" i="11"/>
  <c r="D78" i="11"/>
  <c r="I12" i="11"/>
  <c r="J12" i="11"/>
  <c r="K12" i="11"/>
  <c r="H12" i="11"/>
  <c r="G12" i="11"/>
  <c r="D108" i="11"/>
  <c r="D19" i="11"/>
  <c r="D85" i="11"/>
  <c r="D16" i="11"/>
  <c r="D51" i="11"/>
  <c r="D29" i="11"/>
  <c r="D62" i="11"/>
  <c r="D42" i="11"/>
  <c r="D56" i="11"/>
  <c r="D36" i="11"/>
  <c r="D39" i="11"/>
  <c r="D17" i="11"/>
  <c r="D43" i="11"/>
  <c r="D87" i="11"/>
  <c r="D27" i="11"/>
  <c r="D38" i="11"/>
  <c r="D107" i="11"/>
  <c r="D30" i="11"/>
  <c r="D86" i="11"/>
  <c r="D12" i="11"/>
  <c r="D26" i="11"/>
  <c r="D61" i="11"/>
  <c r="D53" i="11"/>
  <c r="D22" i="11"/>
  <c r="D48" i="11"/>
  <c r="D49" i="11"/>
  <c r="D57" i="11"/>
  <c r="D59" i="11"/>
  <c r="D60" i="11"/>
  <c r="D37" i="11"/>
  <c r="D41" i="11"/>
  <c r="D102" i="11"/>
  <c r="D47" i="11"/>
  <c r="D25" i="11"/>
  <c r="D55" i="11"/>
  <c r="D80" i="11"/>
  <c r="D45" i="11"/>
  <c r="D23" i="11"/>
  <c r="D64" i="11"/>
  <c r="D79" i="11"/>
  <c r="D58" i="11"/>
  <c r="D52" i="11"/>
  <c r="D20" i="11"/>
  <c r="F20" i="11" s="1"/>
  <c r="D18" i="11"/>
  <c r="D50" i="11"/>
  <c r="D88" i="11"/>
  <c r="D101" i="11"/>
  <c r="D63" i="11"/>
  <c r="D21" i="11"/>
  <c r="D44" i="11"/>
  <c r="D24" i="11"/>
  <c r="D54" i="11"/>
  <c r="D31" i="11"/>
  <c r="F31" i="11" s="1"/>
  <c r="D35" i="11"/>
  <c r="D40" i="11"/>
  <c r="D65" i="11"/>
  <c r="D46" i="11"/>
  <c r="D28" i="11"/>
  <c r="A7" i="17"/>
  <c r="F22" i="11" l="1"/>
  <c r="F23" i="11"/>
  <c r="F16" i="11"/>
  <c r="F18" i="11"/>
  <c r="F27" i="11"/>
  <c r="F24" i="11"/>
  <c r="F29" i="11"/>
  <c r="F25" i="11"/>
  <c r="F21" i="11"/>
  <c r="F26" i="11"/>
  <c r="F28" i="11"/>
  <c r="F30" i="11"/>
  <c r="F17" i="11"/>
  <c r="F19" i="11"/>
  <c r="F37" i="11"/>
  <c r="F53" i="11"/>
  <c r="F62" i="11"/>
  <c r="F50" i="11"/>
  <c r="F45" i="11"/>
  <c r="F60" i="11"/>
  <c r="F61" i="11"/>
  <c r="F54" i="11"/>
  <c r="F59" i="11"/>
  <c r="F43" i="11"/>
  <c r="F51" i="11"/>
  <c r="F55" i="11"/>
  <c r="F57" i="11"/>
  <c r="F44" i="11"/>
  <c r="F52" i="11"/>
  <c r="F49" i="11"/>
  <c r="F39" i="11"/>
  <c r="F46" i="11"/>
  <c r="F58" i="11"/>
  <c r="F47" i="11"/>
  <c r="F36" i="11"/>
  <c r="F63" i="11"/>
  <c r="F79" i="11"/>
  <c r="F48" i="11"/>
  <c r="F56" i="11"/>
  <c r="F40" i="11"/>
  <c r="F64" i="11"/>
  <c r="F41" i="11"/>
  <c r="F38" i="11"/>
  <c r="F42" i="11"/>
  <c r="G75" i="11"/>
  <c r="G94" i="11" s="1"/>
  <c r="H75" i="11" s="1"/>
  <c r="H94" i="11" s="1"/>
  <c r="I75" i="11" s="1"/>
  <c r="I94" i="11" s="1"/>
  <c r="F87" i="11"/>
  <c r="F88" i="11"/>
  <c r="F86" i="11"/>
  <c r="F85" i="11"/>
  <c r="F15" i="11"/>
  <c r="E32" i="11"/>
  <c r="J88" i="11"/>
  <c r="K88" i="11"/>
  <c r="K50" i="11"/>
  <c r="J50" i="11"/>
  <c r="K102" i="11"/>
  <c r="J102" i="11"/>
  <c r="J36" i="11"/>
  <c r="K36" i="11"/>
  <c r="J41" i="11"/>
  <c r="K41" i="11"/>
  <c r="J52" i="11"/>
  <c r="K52" i="11"/>
  <c r="J37" i="11"/>
  <c r="K37" i="11"/>
  <c r="J54" i="11"/>
  <c r="K54" i="11"/>
  <c r="J60" i="11"/>
  <c r="K60" i="11"/>
  <c r="J86" i="11"/>
  <c r="K86" i="11"/>
  <c r="J62" i="11"/>
  <c r="K62" i="11"/>
  <c r="J24" i="11"/>
  <c r="K24" i="11"/>
  <c r="J79" i="11"/>
  <c r="K79" i="11"/>
  <c r="K59" i="11"/>
  <c r="J59" i="11"/>
  <c r="J30" i="11"/>
  <c r="K30" i="11"/>
  <c r="J29" i="11"/>
  <c r="K29" i="11"/>
  <c r="J22" i="11"/>
  <c r="K22" i="11"/>
  <c r="J65" i="11"/>
  <c r="K65" i="11"/>
  <c r="J47" i="11"/>
  <c r="K47" i="11"/>
  <c r="D32" i="11"/>
  <c r="J18" i="11"/>
  <c r="K18" i="11"/>
  <c r="J20" i="11"/>
  <c r="K20" i="11"/>
  <c r="J26" i="11"/>
  <c r="K26" i="11"/>
  <c r="BE7" i="17"/>
  <c r="G71" i="11"/>
  <c r="J58" i="11"/>
  <c r="K58" i="11"/>
  <c r="J44" i="11"/>
  <c r="K44" i="11"/>
  <c r="J64" i="11"/>
  <c r="K64" i="11"/>
  <c r="J57" i="11"/>
  <c r="K57" i="11"/>
  <c r="K107" i="11"/>
  <c r="D110" i="11"/>
  <c r="J110" i="11" s="1"/>
  <c r="J107" i="11"/>
  <c r="J51" i="11"/>
  <c r="K51" i="11"/>
  <c r="J17" i="11"/>
  <c r="K17" i="11"/>
  <c r="J40" i="11"/>
  <c r="K40" i="11"/>
  <c r="K61" i="11"/>
  <c r="J61" i="11"/>
  <c r="K35" i="11"/>
  <c r="D67" i="11"/>
  <c r="J67" i="11" s="1"/>
  <c r="J35" i="11"/>
  <c r="K56" i="11"/>
  <c r="J56" i="11"/>
  <c r="J31" i="11"/>
  <c r="K31" i="11"/>
  <c r="J42" i="11"/>
  <c r="K42" i="11"/>
  <c r="K21" i="11"/>
  <c r="J21" i="11"/>
  <c r="J23" i="11"/>
  <c r="K23" i="11"/>
  <c r="J38" i="11"/>
  <c r="K38" i="11"/>
  <c r="K16" i="11"/>
  <c r="J16" i="11"/>
  <c r="J25" i="11"/>
  <c r="K25" i="11"/>
  <c r="K85" i="11"/>
  <c r="D90" i="11"/>
  <c r="J90" i="11" s="1"/>
  <c r="J85" i="11"/>
  <c r="J53" i="11"/>
  <c r="K53" i="11"/>
  <c r="J45" i="11"/>
  <c r="K45" i="11"/>
  <c r="K49" i="11"/>
  <c r="J49" i="11"/>
  <c r="K27" i="11"/>
  <c r="J27" i="11"/>
  <c r="K78" i="11"/>
  <c r="J78" i="11"/>
  <c r="D82" i="11"/>
  <c r="K80" i="11"/>
  <c r="J80" i="11"/>
  <c r="J15" i="11"/>
  <c r="K15" i="11"/>
  <c r="K87" i="11"/>
  <c r="J87" i="11"/>
  <c r="K19" i="11"/>
  <c r="J19" i="11"/>
  <c r="J46" i="11"/>
  <c r="K46" i="11"/>
  <c r="J39" i="11"/>
  <c r="K39" i="11"/>
  <c r="J63" i="11"/>
  <c r="K63" i="11"/>
  <c r="K28" i="11"/>
  <c r="J28" i="11"/>
  <c r="K101" i="11"/>
  <c r="J101" i="11"/>
  <c r="D104" i="11"/>
  <c r="J55" i="11"/>
  <c r="K55" i="11"/>
  <c r="J48" i="11"/>
  <c r="K48" i="11"/>
  <c r="J43" i="11"/>
  <c r="K43" i="11"/>
  <c r="J108" i="11"/>
  <c r="K108" i="11"/>
  <c r="F32" i="11" l="1"/>
  <c r="K82" i="11"/>
  <c r="E90" i="11"/>
  <c r="J82" i="11"/>
  <c r="F90" i="11"/>
  <c r="F78" i="11"/>
  <c r="D112" i="11"/>
  <c r="H71" i="11"/>
  <c r="I71" i="11" s="1"/>
  <c r="BG7" i="17"/>
  <c r="CC7" i="17" s="1"/>
  <c r="BE8" i="17"/>
  <c r="D92" i="11"/>
  <c r="J32" i="11"/>
  <c r="D69" i="11"/>
  <c r="D71" i="11" l="1"/>
  <c r="J71" i="11" s="1"/>
  <c r="J69" i="11"/>
  <c r="D94" i="11"/>
  <c r="J92" i="11"/>
  <c r="D114" i="11"/>
  <c r="G98" i="11" s="1"/>
  <c r="J112" i="11"/>
  <c r="BZ7" i="17" l="1"/>
  <c r="CB7" i="17" s="1"/>
  <c r="G114" i="11"/>
  <c r="BQ7" i="17"/>
  <c r="BS7" i="17" s="1"/>
  <c r="J94" i="11"/>
  <c r="CE7" i="17" l="1"/>
  <c r="BS8" i="17"/>
  <c r="CG7" i="17"/>
  <c r="CB8" i="17"/>
  <c r="J114" i="11"/>
  <c r="H98" i="11"/>
  <c r="H114" i="11" s="1"/>
  <c r="I98" i="11" s="1"/>
  <c r="I114" i="11" s="1"/>
  <c r="BV8" i="17"/>
  <c r="CH7" i="17" l="1"/>
  <c r="DP7" i="17" s="1"/>
  <c r="E82" i="11"/>
  <c r="E92" i="11" s="1"/>
  <c r="E94" i="11" s="1"/>
  <c r="F65" i="11" l="1"/>
  <c r="F80" i="11" s="1"/>
  <c r="F82" i="11" s="1"/>
  <c r="F92" i="11" s="1"/>
  <c r="F94" i="11" s="1"/>
  <c r="E67" i="11"/>
  <c r="E69" i="11" s="1"/>
  <c r="E71" i="11" s="1"/>
  <c r="F35" i="11"/>
  <c r="F67" i="11" l="1"/>
  <c r="F69" i="11" s="1"/>
  <c r="F71" i="11" s="1"/>
  <c r="DV9" i="34"/>
  <c r="DX9" i="34" s="1"/>
  <c r="EG9" i="34"/>
  <c r="EH9" i="34" s="1"/>
  <c r="EJ9" i="34" s="1"/>
</calcChain>
</file>

<file path=xl/sharedStrings.xml><?xml version="1.0" encoding="utf-8"?>
<sst xmlns="http://schemas.openxmlformats.org/spreadsheetml/2006/main" count="3413" uniqueCount="1263">
  <si>
    <t>FINAL OUTTURN 2023/24</t>
  </si>
  <si>
    <t xml:space="preserve">School:      </t>
  </si>
  <si>
    <t>Beaufort School</t>
  </si>
  <si>
    <t>DFE No:</t>
  </si>
  <si>
    <t>Title</t>
  </si>
  <si>
    <t>Published Outturn by LA 2023/24</t>
  </si>
  <si>
    <t>Adjustment Agreed with School</t>
  </si>
  <si>
    <t>Final Outturn per CFR</t>
  </si>
  <si>
    <t>2023/24
CFR as per School 
(£)</t>
  </si>
  <si>
    <t>2025-26
School Budget Plan
(£)</t>
  </si>
  <si>
    <t>2026-27
School Budget Plan
(£)</t>
  </si>
  <si>
    <t>Variance Outturn 2023-24-2024-25 Budget</t>
  </si>
  <si>
    <t>% difference Outturn 202-24 -Budget 2024-25</t>
  </si>
  <si>
    <t xml:space="preserve">Notes </t>
  </si>
  <si>
    <t>REVENUE ACCOUNTS:</t>
  </si>
  <si>
    <t>Opening Revenue Balance [surplus/(deficit)]</t>
  </si>
  <si>
    <t>Income (revenue)</t>
  </si>
  <si>
    <t>I01</t>
  </si>
  <si>
    <t>Funds delegated by the local authority (LA)</t>
  </si>
  <si>
    <t>I02</t>
  </si>
  <si>
    <t>Funding for sixth form students</t>
  </si>
  <si>
    <t>I03</t>
  </si>
  <si>
    <t>High needs top-up funding</t>
  </si>
  <si>
    <t>I05</t>
  </si>
  <si>
    <t>I04</t>
  </si>
  <si>
    <t>Funding for minority ethnic pupils</t>
  </si>
  <si>
    <t>I06</t>
  </si>
  <si>
    <t>Pupil Premium</t>
  </si>
  <si>
    <t>I07</t>
  </si>
  <si>
    <t>Other government grants</t>
  </si>
  <si>
    <t>I08</t>
  </si>
  <si>
    <t>Other grants and payments received</t>
  </si>
  <si>
    <t>I08a</t>
  </si>
  <si>
    <t>Income from letting premises</t>
  </si>
  <si>
    <t>I09</t>
  </si>
  <si>
    <t>I08b</t>
  </si>
  <si>
    <t>Other income from facilities and services</t>
  </si>
  <si>
    <t>I10</t>
  </si>
  <si>
    <t>Income from catering</t>
  </si>
  <si>
    <t>I11</t>
  </si>
  <si>
    <t>Receipts from supply teacher insurance claims</t>
  </si>
  <si>
    <t>I12</t>
  </si>
  <si>
    <t>Receipts from other insurance claims</t>
  </si>
  <si>
    <t>I13</t>
  </si>
  <si>
    <t>Income from contributions to visits</t>
  </si>
  <si>
    <t>I15</t>
  </si>
  <si>
    <t>Donations and/or voluntary funds</t>
  </si>
  <si>
    <t>Pupil-focused extended school funding or grants</t>
  </si>
  <si>
    <t>I18</t>
  </si>
  <si>
    <t>I18C</t>
  </si>
  <si>
    <t>income from the COVID-19 catch-up</t>
  </si>
  <si>
    <t>I18D</t>
  </si>
  <si>
    <t>Income from other additional grants</t>
  </si>
  <si>
    <t>Total Income Budget (revenue)</t>
  </si>
  <si>
    <t>Expenditure (Revenue)</t>
  </si>
  <si>
    <t>E01</t>
  </si>
  <si>
    <t>Teaching staff</t>
  </si>
  <si>
    <t>E02</t>
  </si>
  <si>
    <t>Supply teaching staff</t>
  </si>
  <si>
    <t>E03</t>
  </si>
  <si>
    <t>Education support staff</t>
  </si>
  <si>
    <t>E04</t>
  </si>
  <si>
    <t>Premises staff</t>
  </si>
  <si>
    <t>E05</t>
  </si>
  <si>
    <t>Administrative and clerical staff</t>
  </si>
  <si>
    <t>E06</t>
  </si>
  <si>
    <t>Catering staff</t>
  </si>
  <si>
    <t>E07</t>
  </si>
  <si>
    <t>Cost of other staff</t>
  </si>
  <si>
    <t>E08</t>
  </si>
  <si>
    <t>Indirect employee expenses</t>
  </si>
  <si>
    <t>E09</t>
  </si>
  <si>
    <t>Staff development and training</t>
  </si>
  <si>
    <t>E10</t>
  </si>
  <si>
    <t>Supply teacher insurance</t>
  </si>
  <si>
    <t>E11</t>
  </si>
  <si>
    <t>Staff related insurance</t>
  </si>
  <si>
    <t>E12</t>
  </si>
  <si>
    <t>Building maintenance and improvement</t>
  </si>
  <si>
    <t>E13</t>
  </si>
  <si>
    <t>Grounds maintenance and improvement</t>
  </si>
  <si>
    <t>E14</t>
  </si>
  <si>
    <t>Cleaning and caretaking</t>
  </si>
  <si>
    <t>E15</t>
  </si>
  <si>
    <t>Water and sewerage</t>
  </si>
  <si>
    <t>E16</t>
  </si>
  <si>
    <t>Energy</t>
  </si>
  <si>
    <t>E17</t>
  </si>
  <si>
    <t>Rates</t>
  </si>
  <si>
    <t>E18</t>
  </si>
  <si>
    <t>Other occupation costs</t>
  </si>
  <si>
    <t>E19</t>
  </si>
  <si>
    <t>Learning resources</t>
  </si>
  <si>
    <t>E20</t>
  </si>
  <si>
    <t>ICT learning resources</t>
  </si>
  <si>
    <t>E21</t>
  </si>
  <si>
    <t>Examination fees</t>
  </si>
  <si>
    <t>E22</t>
  </si>
  <si>
    <t>Administrative supplies</t>
  </si>
  <si>
    <t>E23</t>
  </si>
  <si>
    <t>Other insurance premiums</t>
  </si>
  <si>
    <t>E24</t>
  </si>
  <si>
    <t>Special facilities</t>
  </si>
  <si>
    <t>E25</t>
  </si>
  <si>
    <t>Catering supplies</t>
  </si>
  <si>
    <t>E26</t>
  </si>
  <si>
    <t>Agency supply teaching staff</t>
  </si>
  <si>
    <t>E27</t>
  </si>
  <si>
    <t>Bought-in professional services - curriculum</t>
  </si>
  <si>
    <t>E28</t>
  </si>
  <si>
    <t>E28a</t>
  </si>
  <si>
    <t>Bought-in professional services - other(except PFI)</t>
  </si>
  <si>
    <t>E29</t>
  </si>
  <si>
    <t>E28b</t>
  </si>
  <si>
    <t>Bought-in professional services - other (PFI)</t>
  </si>
  <si>
    <t>E30</t>
  </si>
  <si>
    <t>Loan interest</t>
  </si>
  <si>
    <t>Direct revenue financing (revenue contributions to capital)</t>
  </si>
  <si>
    <t>Total Expenditure Budget (revenue)</t>
  </si>
  <si>
    <t>In-year Revenue Budget Balance  [surplus/(deficit)]</t>
  </si>
  <si>
    <t>Closing Revenue Budget Balance [surplus/(deficit)]</t>
  </si>
  <si>
    <t>CAPITAL ACCOUNTS:</t>
  </si>
  <si>
    <t>Opening Capital Budget Balance [surplus/(deficit)]</t>
  </si>
  <si>
    <t>Income (Capital)</t>
  </si>
  <si>
    <t>CI01</t>
  </si>
  <si>
    <t>CI03</t>
  </si>
  <si>
    <t>CI04</t>
  </si>
  <si>
    <t>Total Income Budget (Capital)</t>
  </si>
  <si>
    <t>Expenditure (Capital)</t>
  </si>
  <si>
    <t>CE01</t>
  </si>
  <si>
    <t>CE02</t>
  </si>
  <si>
    <t>CE03</t>
  </si>
  <si>
    <t>CE04</t>
  </si>
  <si>
    <t>Total Expenditure (Capital)</t>
  </si>
  <si>
    <t>In-year Capital Budget Balance [surplus/(deficit)]</t>
  </si>
  <si>
    <t>Closing Capital Budget Balance [surplus/(deficit)]</t>
  </si>
  <si>
    <t>COMMUNITY-FOCUSED SCHOOL REVENUE BALANCES:</t>
  </si>
  <si>
    <t>Opening Community-Focused Balance [surplus/(deficit)]</t>
  </si>
  <si>
    <t>Income (Community-Focused)</t>
  </si>
  <si>
    <t>I16</t>
  </si>
  <si>
    <t>I17</t>
  </si>
  <si>
    <t>Total Income Budget (Community-Focused)</t>
  </si>
  <si>
    <t>Expenditure (Community-Focused)</t>
  </si>
  <si>
    <t>E31</t>
  </si>
  <si>
    <t>E32</t>
  </si>
  <si>
    <t>Total Expenditure (Community-Focused)</t>
  </si>
  <si>
    <t>In-year Community-Focused Budget Balance [surplus/(deficit)]</t>
  </si>
  <si>
    <t>Closing Community-Focused Budget Balance [surplus/(deficit)]</t>
  </si>
  <si>
    <t>SIGN OFF</t>
  </si>
  <si>
    <t xml:space="preserve">I verify that the updated information provided is a true and complete statement. </t>
  </si>
  <si>
    <t>Headteacher signature</t>
  </si>
  <si>
    <t>Print Name</t>
  </si>
  <si>
    <t>Date</t>
  </si>
  <si>
    <t>Revenue</t>
  </si>
  <si>
    <t>Capital</t>
  </si>
  <si>
    <t xml:space="preserve">Revenue Adjustments </t>
  </si>
  <si>
    <t>DfE</t>
  </si>
  <si>
    <t>DfE#</t>
  </si>
  <si>
    <t>SAP Fund Centre</t>
  </si>
  <si>
    <t>Oracle</t>
  </si>
  <si>
    <t>Latest URN</t>
  </si>
  <si>
    <t>Type of
School
Summary</t>
  </si>
  <si>
    <t>Latest School Name (DFE)</t>
  </si>
  <si>
    <t>Opening Balanc [surplus/(deficit)]</t>
  </si>
  <si>
    <t>in-year position [surplus/(deficit)]</t>
  </si>
  <si>
    <t>Closing Balance [surplus/(deficit)]</t>
  </si>
  <si>
    <t>Opening Balance</t>
  </si>
  <si>
    <t>in-year position</t>
  </si>
  <si>
    <t>Closing Balance</t>
  </si>
  <si>
    <t>Comments</t>
  </si>
  <si>
    <t xml:space="preserve"> Opening published </t>
  </si>
  <si>
    <t xml:space="preserve">Agreed opening </t>
  </si>
  <si>
    <t>Difference</t>
  </si>
  <si>
    <t>Closing published balance</t>
  </si>
  <si>
    <t>Agreed Closing balance</t>
  </si>
  <si>
    <t>Published in Year</t>
  </si>
  <si>
    <t>Agreed in Year</t>
  </si>
  <si>
    <t>Adjustment</t>
  </si>
  <si>
    <t>CI01 adjustments</t>
  </si>
  <si>
    <t>CE03 Adjustments</t>
  </si>
  <si>
    <t>REAAD</t>
  </si>
  <si>
    <t>AX085</t>
  </si>
  <si>
    <t>103159</t>
  </si>
  <si>
    <t>Chq Bk</t>
  </si>
  <si>
    <t>Adderley Primary School</t>
  </si>
  <si>
    <t>Agree</t>
  </si>
  <si>
    <t>REAAH</t>
  </si>
  <si>
    <t>AX004</t>
  </si>
  <si>
    <t>103243</t>
  </si>
  <si>
    <t>EPA</t>
  </si>
  <si>
    <t>Allens Croft Primary School</t>
  </si>
  <si>
    <t>REAAK</t>
  </si>
  <si>
    <t>AX006</t>
  </si>
  <si>
    <t>103192</t>
  </si>
  <si>
    <t>Non Chq Bk</t>
  </si>
  <si>
    <t>Anderton Park Primary School</t>
  </si>
  <si>
    <t>REAAN</t>
  </si>
  <si>
    <t>AX008</t>
  </si>
  <si>
    <t>103324</t>
  </si>
  <si>
    <t>Arden Primary School</t>
  </si>
  <si>
    <t>REAJM</t>
  </si>
  <si>
    <t>AX04L</t>
  </si>
  <si>
    <t>103164</t>
  </si>
  <si>
    <t>Beeches Infant School</t>
  </si>
  <si>
    <t>capital opening incorrect - resulted in RTCC</t>
  </si>
  <si>
    <t>REAAY</t>
  </si>
  <si>
    <t>AX00G</t>
  </si>
  <si>
    <t>103289</t>
  </si>
  <si>
    <t>Bellfield Infant School (NC)</t>
  </si>
  <si>
    <t>Cap opening balance not deficit resulted in RTCC</t>
  </si>
  <si>
    <t>REAAZ</t>
  </si>
  <si>
    <t>AX00H</t>
  </si>
  <si>
    <t>103291</t>
  </si>
  <si>
    <t>Bellfield Junior School</t>
  </si>
  <si>
    <t>REABA</t>
  </si>
  <si>
    <t>AX00J</t>
  </si>
  <si>
    <t>103383</t>
  </si>
  <si>
    <t>Bells Farm Primary School</t>
  </si>
  <si>
    <t>RTCC issue</t>
  </si>
  <si>
    <t>REATE</t>
  </si>
  <si>
    <t>AX08C</t>
  </si>
  <si>
    <t>103560</t>
  </si>
  <si>
    <t>Bishop Challoner Catholic College</t>
  </si>
  <si>
    <t>REABK</t>
  </si>
  <si>
    <t>AX00Q</t>
  </si>
  <si>
    <t>103300</t>
  </si>
  <si>
    <t>Blakesley Hall Primary School</t>
  </si>
  <si>
    <t>REABL</t>
  </si>
  <si>
    <t>AX08G</t>
  </si>
  <si>
    <t>103342</t>
  </si>
  <si>
    <t>Boldmere Infant School and Nursery</t>
  </si>
  <si>
    <t>REABM</t>
  </si>
  <si>
    <t>AX00T</t>
  </si>
  <si>
    <t>103341</t>
  </si>
  <si>
    <t>Boldmere Junior School</t>
  </si>
  <si>
    <t>REAYZ</t>
  </si>
  <si>
    <t>AX00U</t>
  </si>
  <si>
    <t>103120</t>
  </si>
  <si>
    <t>Bordesley Green East Nursery School</t>
  </si>
  <si>
    <t>REATH</t>
  </si>
  <si>
    <t>AX08J</t>
  </si>
  <si>
    <t>103493</t>
  </si>
  <si>
    <t>Bordesley Green Girls' School &amp; Sixth Form</t>
  </si>
  <si>
    <t>REAZB</t>
  </si>
  <si>
    <t>AX014</t>
  </si>
  <si>
    <t>103144</t>
  </si>
  <si>
    <t>Castle Vale Nursery School</t>
  </si>
  <si>
    <t>RTCC</t>
  </si>
  <si>
    <t>REACD</t>
  </si>
  <si>
    <t>AX015</t>
  </si>
  <si>
    <t>103332</t>
  </si>
  <si>
    <t>Chad Vale Primary School</t>
  </si>
  <si>
    <t>REAXT</t>
  </si>
  <si>
    <t>AX017</t>
  </si>
  <si>
    <t>103626</t>
  </si>
  <si>
    <t>Cherry Oak School</t>
  </si>
  <si>
    <t>REACG</t>
  </si>
  <si>
    <t>AX08W</t>
  </si>
  <si>
    <t>103298</t>
  </si>
  <si>
    <t>Chilcote Primary School</t>
  </si>
  <si>
    <t>REAAB</t>
  </si>
  <si>
    <t>AX073</t>
  </si>
  <si>
    <t>103146</t>
  </si>
  <si>
    <t>City of Birmingham School</t>
  </si>
  <si>
    <t>REACN</t>
  </si>
  <si>
    <t>AX01B</t>
  </si>
  <si>
    <t>134840</t>
  </si>
  <si>
    <t>Clifton Primary School</t>
  </si>
  <si>
    <t>REACP</t>
  </si>
  <si>
    <t>AX01D</t>
  </si>
  <si>
    <t>103315</t>
  </si>
  <si>
    <t>Cofton Primary School</t>
  </si>
  <si>
    <t>Capital incorrect</t>
  </si>
  <si>
    <t>REACZ</t>
  </si>
  <si>
    <t>AX01H</t>
  </si>
  <si>
    <t>103424</t>
  </si>
  <si>
    <t>Corpus Christi Catholic Primary School</t>
  </si>
  <si>
    <t>READA</t>
  </si>
  <si>
    <t>AX01J</t>
  </si>
  <si>
    <t>103190</t>
  </si>
  <si>
    <t>Cotteridge Primary School</t>
  </si>
  <si>
    <t>READJ</t>
  </si>
  <si>
    <t>AX01R</t>
  </si>
  <si>
    <t>103381</t>
  </si>
  <si>
    <t>Elms Farm Community Primary School</t>
  </si>
  <si>
    <t>READK</t>
  </si>
  <si>
    <t>AX01T</t>
  </si>
  <si>
    <t>103425</t>
  </si>
  <si>
    <t>English Martyrs' Catholic Primary School</t>
  </si>
  <si>
    <t>REAZC</t>
  </si>
  <si>
    <t>AX01X</t>
  </si>
  <si>
    <t>103139</t>
  </si>
  <si>
    <t>Featherstone Nursery School</t>
  </si>
  <si>
    <t>READN</t>
  </si>
  <si>
    <t>AX01W</t>
  </si>
  <si>
    <t>103318</t>
  </si>
  <si>
    <t>Featherstone Primary School</t>
  </si>
  <si>
    <t>READY</t>
  </si>
  <si>
    <t>AX01Z</t>
  </si>
  <si>
    <t>133759</t>
  </si>
  <si>
    <t>Forestdale Primary School</t>
  </si>
  <si>
    <t>READX</t>
  </si>
  <si>
    <t>AX020</t>
  </si>
  <si>
    <t>131920</t>
  </si>
  <si>
    <t>Four Oaks Primary School</t>
  </si>
  <si>
    <t>REAEA</t>
  </si>
  <si>
    <t>AX026</t>
  </si>
  <si>
    <t>103201</t>
  </si>
  <si>
    <t>Gilbertstone Primary School</t>
  </si>
  <si>
    <t>REAEB</t>
  </si>
  <si>
    <t>AX027</t>
  </si>
  <si>
    <t>103320</t>
  </si>
  <si>
    <t>Chq bk</t>
  </si>
  <si>
    <t>Glenmead Primary School</t>
  </si>
  <si>
    <t>REAZF</t>
  </si>
  <si>
    <t>AX029</t>
  </si>
  <si>
    <t>103135</t>
  </si>
  <si>
    <t>Gracelands Nursery School</t>
  </si>
  <si>
    <t>REAEK</t>
  </si>
  <si>
    <t>AX02D</t>
  </si>
  <si>
    <t>103392</t>
  </si>
  <si>
    <t>Grove School</t>
  </si>
  <si>
    <t>REAEM</t>
  </si>
  <si>
    <t>AX02F</t>
  </si>
  <si>
    <t>103208</t>
  </si>
  <si>
    <t>Gunter Primary School</t>
  </si>
  <si>
    <t>REAEN</t>
  </si>
  <si>
    <t>AX02G</t>
  </si>
  <si>
    <t>103210</t>
  </si>
  <si>
    <t>Hall Green Infant School</t>
  </si>
  <si>
    <t>REAXZ</t>
  </si>
  <si>
    <t>AX02K</t>
  </si>
  <si>
    <t>103600</t>
  </si>
  <si>
    <t>Hamilton School</t>
  </si>
  <si>
    <t>REAER</t>
  </si>
  <si>
    <t>AX02L</t>
  </si>
  <si>
    <t>132261</t>
  </si>
  <si>
    <t>Harborne Primary School</t>
  </si>
  <si>
    <t>REAVH</t>
  </si>
  <si>
    <t>AX0A1</t>
  </si>
  <si>
    <t>103503</t>
  </si>
  <si>
    <t>Hodge Hill College</t>
  </si>
  <si>
    <t>REAVJ</t>
  </si>
  <si>
    <t>AX0A2</t>
  </si>
  <si>
    <t>103483</t>
  </si>
  <si>
    <t>Hodge Hill Girls' School</t>
  </si>
  <si>
    <t>REAZJ</t>
  </si>
  <si>
    <t>AX0A7</t>
  </si>
  <si>
    <t>103136</t>
  </si>
  <si>
    <t>Jakeman Nursery School</t>
  </si>
  <si>
    <t>REAVW</t>
  </si>
  <si>
    <t>AX036</t>
  </si>
  <si>
    <t>103486</t>
  </si>
  <si>
    <t>Kings Heath Boys</t>
  </si>
  <si>
    <t>REAGD</t>
  </si>
  <si>
    <t>AX03D</t>
  </si>
  <si>
    <t>103339</t>
  </si>
  <si>
    <t>Kitwell Primary School and Nursery Class</t>
  </si>
  <si>
    <t>REAGE</t>
  </si>
  <si>
    <t>AX03E</t>
  </si>
  <si>
    <t>103265</t>
  </si>
  <si>
    <t>Ladypool Primary School</t>
  </si>
  <si>
    <t>REAYD</t>
  </si>
  <si>
    <t>AX03G</t>
  </si>
  <si>
    <t>103630</t>
  </si>
  <si>
    <t>Langley School</t>
  </si>
  <si>
    <t>REAGK</t>
  </si>
  <si>
    <t>AX03L</t>
  </si>
  <si>
    <t>103388</t>
  </si>
  <si>
    <t>Little Sutton Primary School</t>
  </si>
  <si>
    <t>REAGL</t>
  </si>
  <si>
    <t>AX0AN</t>
  </si>
  <si>
    <t>103227</t>
  </si>
  <si>
    <t>Lozells Junior and Infant School and Nursery</t>
  </si>
  <si>
    <t>REAGM</t>
  </si>
  <si>
    <t>AX03N</t>
  </si>
  <si>
    <t>103229</t>
  </si>
  <si>
    <t>Lyndon Green Infant School</t>
  </si>
  <si>
    <t>REAGN</t>
  </si>
  <si>
    <t>AX03P</t>
  </si>
  <si>
    <t>103228</t>
  </si>
  <si>
    <t>Lyndon Green Junior School</t>
  </si>
  <si>
    <t>REAGP</t>
  </si>
  <si>
    <t>AX03Q</t>
  </si>
  <si>
    <t>103353</t>
  </si>
  <si>
    <t>Maney Hill Primary School</t>
  </si>
  <si>
    <t>REAGV</t>
  </si>
  <si>
    <t>AX03R</t>
  </si>
  <si>
    <t>134094</t>
  </si>
  <si>
    <t>Mapledene Primary School</t>
  </si>
  <si>
    <t>Opening Cap c/fwd showed as deficit resulted in RTCC</t>
  </si>
  <si>
    <t>REAZM</t>
  </si>
  <si>
    <t>AX03W</t>
  </si>
  <si>
    <t>103126</t>
  </si>
  <si>
    <t>Marsh Hill Nursery School</t>
  </si>
  <si>
    <t>REAHG</t>
  </si>
  <si>
    <t>AX041</t>
  </si>
  <si>
    <t>103351</t>
  </si>
  <si>
    <t>Moor Hall Primary School</t>
  </si>
  <si>
    <t>REAHM</t>
  </si>
  <si>
    <t>AX044</t>
  </si>
  <si>
    <t>103384</t>
  </si>
  <si>
    <t>Nelson Mandela School</t>
  </si>
  <si>
    <t>REAHQ</t>
  </si>
  <si>
    <t>AX046</t>
  </si>
  <si>
    <t>134774</t>
  </si>
  <si>
    <t>New Oscott Primary School</t>
  </si>
  <si>
    <t>REAZP</t>
  </si>
  <si>
    <t>AX04B</t>
  </si>
  <si>
    <t>103145</t>
  </si>
  <si>
    <t>Osborne Nursery School</t>
  </si>
  <si>
    <t>REAYC</t>
  </si>
  <si>
    <t>AX04C</t>
  </si>
  <si>
    <t>103628</t>
  </si>
  <si>
    <t>Oscott Manor School</t>
  </si>
  <si>
    <t>REAHZ</t>
  </si>
  <si>
    <t>AX04D</t>
  </si>
  <si>
    <t>103443</t>
  </si>
  <si>
    <t>Our Lady and St Rose of Lima Catholic Primary School</t>
  </si>
  <si>
    <t>REAJB</t>
  </si>
  <si>
    <t>AX04E</t>
  </si>
  <si>
    <t>103430</t>
  </si>
  <si>
    <t>Our Lady of Lourdes Catholic Primary School</t>
  </si>
  <si>
    <t>No capital as diocese</t>
  </si>
  <si>
    <t>REAJG</t>
  </si>
  <si>
    <t>AX04J</t>
  </si>
  <si>
    <t>103241</t>
  </si>
  <si>
    <t>Park Hill Primary School</t>
  </si>
  <si>
    <t>REAZQ</t>
  </si>
  <si>
    <t>AX04N</t>
  </si>
  <si>
    <t>103123</t>
  </si>
  <si>
    <t>Perry Beeches Nursery School</t>
  </si>
  <si>
    <t>REAWJ</t>
  </si>
  <si>
    <t>AX0BD</t>
  </si>
  <si>
    <t>103497</t>
  </si>
  <si>
    <t>Queensbridge School</t>
  </si>
  <si>
    <t>Capital was originally overstated by BCC</t>
  </si>
  <si>
    <t>REAJZ</t>
  </si>
  <si>
    <t>AX04W</t>
  </si>
  <si>
    <t>103247</t>
  </si>
  <si>
    <t>Redhill Primary School</t>
  </si>
  <si>
    <t>REAKA</t>
  </si>
  <si>
    <t>AX04X</t>
  </si>
  <si>
    <t>103249</t>
  </si>
  <si>
    <t>Rednal Hill Infant School</t>
  </si>
  <si>
    <t>Capital expenditure incorrect</t>
  </si>
  <si>
    <t>REAKC</t>
  </si>
  <si>
    <t>AX04Z</t>
  </si>
  <si>
    <t>103193</t>
  </si>
  <si>
    <t>Regents Park Community Primary School</t>
  </si>
  <si>
    <t>REAZT</t>
  </si>
  <si>
    <t>AX052</t>
  </si>
  <si>
    <t>103131</t>
  </si>
  <si>
    <t>Rubery Nursery School</t>
  </si>
  <si>
    <t>REAKK</t>
  </si>
  <si>
    <t>AX054</t>
  </si>
  <si>
    <t>103252</t>
  </si>
  <si>
    <t>Severne Junior Infant and Nursery School</t>
  </si>
  <si>
    <t>REAKR</t>
  </si>
  <si>
    <t>AX0BR</t>
  </si>
  <si>
    <t>103255</t>
  </si>
  <si>
    <t>Sladefield Infant School</t>
  </si>
  <si>
    <t>REAMB</t>
  </si>
  <si>
    <t>AX061</t>
  </si>
  <si>
    <t>103478</t>
  </si>
  <si>
    <t>SS John &amp; Monica Catholic Primary School</t>
  </si>
  <si>
    <t>Schl should not receive DFC as VA</t>
  </si>
  <si>
    <t>REALF</t>
  </si>
  <si>
    <t>AX05K</t>
  </si>
  <si>
    <t>103462</t>
  </si>
  <si>
    <t>St Bernard's Catholic Primary School</t>
  </si>
  <si>
    <t>REALN</t>
  </si>
  <si>
    <t>AX05P</t>
  </si>
  <si>
    <t>103470</t>
  </si>
  <si>
    <t>St Cuthbert's Catholic Primary School</t>
  </si>
  <si>
    <t>REALR</t>
  </si>
  <si>
    <t>AX05U</t>
  </si>
  <si>
    <t>103447</t>
  </si>
  <si>
    <t>St Edward's Catholic Primary School</t>
  </si>
  <si>
    <t>REAMK</t>
  </si>
  <si>
    <t>AX067</t>
  </si>
  <si>
    <t>103459</t>
  </si>
  <si>
    <t>St Laurence Church Infant School</t>
  </si>
  <si>
    <t>REAMV</t>
  </si>
  <si>
    <t>AX06D</t>
  </si>
  <si>
    <t>103410</t>
  </si>
  <si>
    <t>St Mary's Church of England Primary School</t>
  </si>
  <si>
    <t>Diocese - should not have capital closing</t>
  </si>
  <si>
    <t>REAWX</t>
  </si>
  <si>
    <t>AX0C4</t>
  </si>
  <si>
    <t>103531</t>
  </si>
  <si>
    <t>St Paul's School for Girls</t>
  </si>
  <si>
    <t>REANH</t>
  </si>
  <si>
    <t>AX06N</t>
  </si>
  <si>
    <t>103406</t>
  </si>
  <si>
    <t>St Saviour's C of E Primary School</t>
  </si>
  <si>
    <t>REANP</t>
  </si>
  <si>
    <t>AX06W</t>
  </si>
  <si>
    <t>103257</t>
  </si>
  <si>
    <t>Stanville Primary School</t>
  </si>
  <si>
    <t>REAJP</t>
  </si>
  <si>
    <t>AX070</t>
  </si>
  <si>
    <t>103213</t>
  </si>
  <si>
    <t>Story Wood School</t>
  </si>
  <si>
    <t>REANW</t>
  </si>
  <si>
    <t>AX072</t>
  </si>
  <si>
    <t>103266</t>
  </si>
  <si>
    <t>Sundridge Primary School</t>
  </si>
  <si>
    <t>REAXB</t>
  </si>
  <si>
    <t>AX0C8</t>
  </si>
  <si>
    <t>103514</t>
  </si>
  <si>
    <t>Swanshurst School</t>
  </si>
  <si>
    <t>REAXV</t>
  </si>
  <si>
    <t>AX01M</t>
  </si>
  <si>
    <t>103615</t>
  </si>
  <si>
    <t>The Dame Ellen Pinsent School</t>
  </si>
  <si>
    <t>Revenue to capital contribution</t>
  </si>
  <si>
    <t>REAHA</t>
  </si>
  <si>
    <t>AX03Z</t>
  </si>
  <si>
    <t>103296</t>
  </si>
  <si>
    <t>The Meadows Primary School</t>
  </si>
  <si>
    <t>REANY</t>
  </si>
  <si>
    <t>AX075</t>
  </si>
  <si>
    <t>103268</t>
  </si>
  <si>
    <t>Thornton Primary School</t>
  </si>
  <si>
    <t>REAYT</t>
  </si>
  <si>
    <t>AX0CG</t>
  </si>
  <si>
    <t>103601</t>
  </si>
  <si>
    <t>Victoria School</t>
  </si>
  <si>
    <t>Only £15,563.31 capital would need to be paid to schl</t>
  </si>
  <si>
    <t>REAPH</t>
  </si>
  <si>
    <t>AX0CH</t>
  </si>
  <si>
    <t>103544</t>
  </si>
  <si>
    <t>Walmley Infant School</t>
  </si>
  <si>
    <t>REAPJ</t>
  </si>
  <si>
    <t>AX0CJ</t>
  </si>
  <si>
    <t>103543</t>
  </si>
  <si>
    <t>Walmley Junior School</t>
  </si>
  <si>
    <t>REAPM</t>
  </si>
  <si>
    <t>AX07E</t>
  </si>
  <si>
    <t>103326</t>
  </si>
  <si>
    <t>Water Mill Primary School</t>
  </si>
  <si>
    <t>Capital opening incorrect - resulted in RTCC</t>
  </si>
  <si>
    <t>REAPQ</t>
  </si>
  <si>
    <t>AX0CL</t>
  </si>
  <si>
    <t>103328</t>
  </si>
  <si>
    <t>Welford Primary School</t>
  </si>
  <si>
    <t>REAPR</t>
  </si>
  <si>
    <t>AX07H</t>
  </si>
  <si>
    <t>103295</t>
  </si>
  <si>
    <t>Welsh House Farm Community School and Special Needs Resources Base</t>
  </si>
  <si>
    <t>Issue with open cap &amp; RTCC</t>
  </si>
  <si>
    <t>REAPV</t>
  </si>
  <si>
    <t>AX07L</t>
  </si>
  <si>
    <t>134279</t>
  </si>
  <si>
    <t>West Heath Primary School</t>
  </si>
  <si>
    <t>REARC</t>
  </si>
  <si>
    <t>AX07U</t>
  </si>
  <si>
    <t>103372</t>
  </si>
  <si>
    <t>Woodcock Hill Primary School</t>
  </si>
  <si>
    <t>capital opening incorrect - resulted in RTCC. Rev exp incorrect</t>
  </si>
  <si>
    <t>REARF</t>
  </si>
  <si>
    <t>AX07W</t>
  </si>
  <si>
    <t>103334</t>
  </si>
  <si>
    <t>Woodthorpe Junior and Infant School</t>
  </si>
  <si>
    <t>REARH</t>
  </si>
  <si>
    <t>AX0CQ</t>
  </si>
  <si>
    <t>103279</t>
  </si>
  <si>
    <t>World's End Junior School</t>
  </si>
  <si>
    <t>REARQ</t>
  </si>
  <si>
    <t>AX080</t>
  </si>
  <si>
    <t>133996</t>
  </si>
  <si>
    <t>Yardley Primary School</t>
  </si>
  <si>
    <t>REARY</t>
  </si>
  <si>
    <t>AX083</t>
  </si>
  <si>
    <t>103284</t>
  </si>
  <si>
    <t>Yorkmead Junior and Infant School</t>
  </si>
  <si>
    <t>LA Number</t>
  </si>
  <si>
    <t>Serial Number</t>
  </si>
  <si>
    <t>Check on Collect</t>
  </si>
  <si>
    <t xml:space="preserve">Closing Balances </t>
  </si>
  <si>
    <t>School Details</t>
  </si>
  <si>
    <t>Opening Balances</t>
  </si>
  <si>
    <t>Income Fields</t>
  </si>
  <si>
    <t>Expenditure Fields</t>
  </si>
  <si>
    <t>Capital Income</t>
  </si>
  <si>
    <t>Capital Expenditure</t>
  </si>
  <si>
    <t>Closing Balances</t>
  </si>
  <si>
    <t>Notepad Details</t>
  </si>
  <si>
    <t>HK DATA</t>
  </si>
  <si>
    <t>Monia's Spreadsheet</t>
  </si>
  <si>
    <t xml:space="preserve">Monia </t>
  </si>
  <si>
    <t>School Number</t>
  </si>
  <si>
    <t>School Name</t>
  </si>
  <si>
    <t>Contact Name</t>
  </si>
  <si>
    <t>Contact Email</t>
  </si>
  <si>
    <t>Contact Phone</t>
  </si>
  <si>
    <t>xFederated
Flag
(Yes/No)</t>
  </si>
  <si>
    <t>FederationEstab1</t>
  </si>
  <si>
    <t>FederationEstab2</t>
  </si>
  <si>
    <t>FederationEstab3</t>
  </si>
  <si>
    <t>FederationEstab4</t>
  </si>
  <si>
    <t>FederationEstab5</t>
  </si>
  <si>
    <t>FederationEstab6</t>
  </si>
  <si>
    <t>FederationEstab7</t>
  </si>
  <si>
    <t>FederationEstab8</t>
  </si>
  <si>
    <t>FederationEstab9</t>
  </si>
  <si>
    <t>FederationEstab10</t>
  </si>
  <si>
    <t>Data Preparation
(Y/N)</t>
  </si>
  <si>
    <t>Data Version
(Final/
Preliminary)</t>
  </si>
  <si>
    <t>Complete
(Y/N)</t>
  </si>
  <si>
    <t>xCash or Accruals</t>
  </si>
  <si>
    <t>Rates Exempt
(Y/N)</t>
  </si>
  <si>
    <t>Insurance
(Y/N)</t>
  </si>
  <si>
    <t>OB01</t>
  </si>
  <si>
    <t>OB02</t>
  </si>
  <si>
    <t>OB03</t>
  </si>
  <si>
    <t>I18a</t>
  </si>
  <si>
    <t>I18b</t>
  </si>
  <si>
    <t>I18c</t>
  </si>
  <si>
    <t>I18d</t>
  </si>
  <si>
    <t>De Minimis</t>
  </si>
  <si>
    <t>B01</t>
  </si>
  <si>
    <t>B02</t>
  </si>
  <si>
    <t>B03</t>
  </si>
  <si>
    <t>B05</t>
  </si>
  <si>
    <t>B06</t>
  </si>
  <si>
    <t>B07</t>
  </si>
  <si>
    <t>Closing Revenue</t>
  </si>
  <si>
    <t>Closing Capital</t>
  </si>
  <si>
    <t>Revenue difference</t>
  </si>
  <si>
    <t>Capital Difference</t>
  </si>
  <si>
    <t xml:space="preserve">Total Reserve </t>
  </si>
  <si>
    <t>Capital income adjustment</t>
  </si>
  <si>
    <t>Capital expenditure adjustment</t>
  </si>
  <si>
    <t>Revenue income adjustment</t>
  </si>
  <si>
    <t xml:space="preserve">Revenue Expenditure adjustment </t>
  </si>
  <si>
    <t>Final Check</t>
  </si>
  <si>
    <t>Revenue Income</t>
  </si>
  <si>
    <t>Revenue Expenditure</t>
  </si>
  <si>
    <t>In year Revenue</t>
  </si>
  <si>
    <t>Capital income total</t>
  </si>
  <si>
    <t>Capital expenditure</t>
  </si>
  <si>
    <t>In year Capital</t>
  </si>
  <si>
    <t>0000</t>
  </si>
  <si>
    <t>Select School</t>
  </si>
  <si>
    <t>Agreed</t>
  </si>
  <si>
    <t xml:space="preserve">               AX053-Selly Oak Nursery School</t>
  </si>
  <si>
    <t>Selly Oak Nursery School</t>
  </si>
  <si>
    <t xml:space="preserve">               AX00U-Bordesley Green East Nursery School</t>
  </si>
  <si>
    <t xml:space="preserve">               AX00Z-Brearley Nursery School</t>
  </si>
  <si>
    <t>Brearley Nursery School</t>
  </si>
  <si>
    <t xml:space="preserve">               AX023-Garretts Green Nursery School</t>
  </si>
  <si>
    <t>Garretts Green Nursery School</t>
  </si>
  <si>
    <t xml:space="preserve">               AX04N-Perry Beeches Nursery School</t>
  </si>
  <si>
    <t xml:space="preserve">               AX06R-St Thomas Centre Nursery School</t>
  </si>
  <si>
    <t>St Thomas Centre Nursery School</t>
  </si>
  <si>
    <t xml:space="preserve">               AX02P-Highfield Nursery School</t>
  </si>
  <si>
    <t>Highfield Nursery School</t>
  </si>
  <si>
    <t xml:space="preserve">               AX03W-Marsh Hill Nursery School</t>
  </si>
  <si>
    <t xml:space="preserve">               AX07K-West Heath Nursery School</t>
  </si>
  <si>
    <t>West Heath Nursery School</t>
  </si>
  <si>
    <t xml:space="preserve">               AX028-Goodway Nursery School</t>
  </si>
  <si>
    <t>Goodway Nursery School</t>
  </si>
  <si>
    <t xml:space="preserve">               AX03A-Kings Norton Nursery School</t>
  </si>
  <si>
    <t>Kings Norton Nursery School</t>
  </si>
  <si>
    <t>AX087- Allens Croft Nursery School</t>
  </si>
  <si>
    <t>Allens Croft Nursery School</t>
  </si>
  <si>
    <t xml:space="preserve">               AX052-Rubery Nursery School</t>
  </si>
  <si>
    <t xml:space="preserve">               AX07D-Washwood Heath Nursery School</t>
  </si>
  <si>
    <t>Washwood Heath Nursery School</t>
  </si>
  <si>
    <t xml:space="preserve">               AX07J-Weoley Castle Nursery School</t>
  </si>
  <si>
    <t>Weoley Castle Nursery School</t>
  </si>
  <si>
    <t xml:space="preserve">               AX02R-Highters Heath Nursery School</t>
  </si>
  <si>
    <t>Highters Heath Nursery School</t>
  </si>
  <si>
    <t xml:space="preserve">               AX029-Gracelands Nursery School</t>
  </si>
  <si>
    <t xml:space="preserve">               AX0A7-Jakeman Nursery School</t>
  </si>
  <si>
    <t xml:space="preserve">               AX03J-Lillian de Lissa Nursery School</t>
  </si>
  <si>
    <t>Lillian de Lissa Nursery School</t>
  </si>
  <si>
    <t xml:space="preserve">               AX00R-Bloomsbury Nursery School</t>
  </si>
  <si>
    <t>Bloomsbury Nursery School</t>
  </si>
  <si>
    <t xml:space="preserve">               AX01X-Featherstone Nursery School</t>
  </si>
  <si>
    <t xml:space="preserve">               AX001-Adderley Nursery School</t>
  </si>
  <si>
    <t>Adderley Nursery School</t>
  </si>
  <si>
    <t xml:space="preserve">               AX047-Newtown Nursery School</t>
  </si>
  <si>
    <t>Newtown Nursery School</t>
  </si>
  <si>
    <t>AX056- Shenley Fields Nursery School</t>
  </si>
  <si>
    <t>Shenley Fields Nursery School</t>
  </si>
  <si>
    <t xml:space="preserve">               AX014-Castle Vale Nursery School</t>
  </si>
  <si>
    <t xml:space="preserve">               AX04B-Osborne Nursery School</t>
  </si>
  <si>
    <t xml:space="preserve">               AX073-City of Birmingham School</t>
  </si>
  <si>
    <t xml:space="preserve">               AX01Q-Edith Cadbury Nursery School</t>
  </si>
  <si>
    <t>Edith Cadbury Nursery School</t>
  </si>
  <si>
    <t xml:space="preserve">               AX03R-Mapledene Primary School</t>
  </si>
  <si>
    <t xml:space="preserve">               AX037-Kings Heath Primary School</t>
  </si>
  <si>
    <t>Kings Heath Primary School</t>
  </si>
  <si>
    <t xml:space="preserve">               AX055-Shaw Hill Primary School</t>
  </si>
  <si>
    <t>Shaw Hill Primary School</t>
  </si>
  <si>
    <t>AX085- Adderley Primary School</t>
  </si>
  <si>
    <t>AX07P- Wheelers Lane Primary School</t>
  </si>
  <si>
    <t>Wheelers Lane Primary School</t>
  </si>
  <si>
    <t xml:space="preserve">               AX00C-Barford Primary School</t>
  </si>
  <si>
    <t>Barford Primary School</t>
  </si>
  <si>
    <t>AX032- James Watt Primary School</t>
  </si>
  <si>
    <t>James Watt Primary School</t>
  </si>
  <si>
    <t xml:space="preserve">               AX04M-Beeches Junior School</t>
  </si>
  <si>
    <t>Beeches Junior School</t>
  </si>
  <si>
    <t xml:space="preserve">               AX04L-Beeches Infant School</t>
  </si>
  <si>
    <t xml:space="preserve">               AX07L-West Heath Primary School</t>
  </si>
  <si>
    <t>AX08H- Bordesley Green Primary School</t>
  </si>
  <si>
    <t>Bordesley Green Primary School</t>
  </si>
  <si>
    <t xml:space="preserve">               AX018-Cherry Orchard Primary School</t>
  </si>
  <si>
    <t>Cherry Orchard Primary School</t>
  </si>
  <si>
    <t>AX093- Colmore Junior School</t>
  </si>
  <si>
    <t>Colmore Junior School</t>
  </si>
  <si>
    <t>AX092- Colmore Infant and Nursery School</t>
  </si>
  <si>
    <t>Colmore Infant and Nursery School</t>
  </si>
  <si>
    <t>AX01J- Cotteridge Primary School</t>
  </si>
  <si>
    <t xml:space="preserve">               AX006-Anderton Park Primary School</t>
  </si>
  <si>
    <t xml:space="preserve">               AX04Z-Regents Park Community Primary School</t>
  </si>
  <si>
    <t xml:space="preserve">               AX071-Summerfield School</t>
  </si>
  <si>
    <t>Summerfield School</t>
  </si>
  <si>
    <t xml:space="preserve">               AX025-George Dixon Primary School</t>
  </si>
  <si>
    <t>George Dixon Primary School</t>
  </si>
  <si>
    <t xml:space="preserve">               AX026-Gilbertstone Primary School</t>
  </si>
  <si>
    <t xml:space="preserve">               AX02C-Grendon Primary School</t>
  </si>
  <si>
    <t>Grendon Primary School</t>
  </si>
  <si>
    <t xml:space="preserve">               AX02F-Gunter Primary School</t>
  </si>
  <si>
    <t>AX02H- Hall Green Junior School</t>
  </si>
  <si>
    <t>Hall Green Junior School</t>
  </si>
  <si>
    <t xml:space="preserve">               AX02G-Hall Green Infant School</t>
  </si>
  <si>
    <t xml:space="preserve">               AX070-Story Wood School</t>
  </si>
  <si>
    <t xml:space="preserve">               AX02M-Hawthorn Primary School</t>
  </si>
  <si>
    <t>Hawthorn Primary School</t>
  </si>
  <si>
    <t xml:space="preserve">               AX07B-Ward End Primary School</t>
  </si>
  <si>
    <t>Ward End Primary School</t>
  </si>
  <si>
    <t xml:space="preserve">               AX03B-Kingsland Primary School (NC)</t>
  </si>
  <si>
    <t>Kingsland Primary School (NC)</t>
  </si>
  <si>
    <t>AX0AN- Lozells Junior and Infant School and Nursery</t>
  </si>
  <si>
    <t>AX03P- Lyndon Green Junior School</t>
  </si>
  <si>
    <t>AX03N- Lyndon Green Infant School</t>
  </si>
  <si>
    <t>AX03V- Marsh Hill Primary School</t>
  </si>
  <si>
    <t>Marsh Hill Primary School</t>
  </si>
  <si>
    <t xml:space="preserve">               AX043-Nelson Primary School</t>
  </si>
  <si>
    <t>Nelson Primary School</t>
  </si>
  <si>
    <t xml:space="preserve">               AX04H-Paget Primary School</t>
  </si>
  <si>
    <t>Paget Primary School</t>
  </si>
  <si>
    <t xml:space="preserve">               AX04J-Park Hill Primary School</t>
  </si>
  <si>
    <t xml:space="preserve">               AX004-Allens Croft Primary School</t>
  </si>
  <si>
    <t xml:space="preserve">               AX04V-Raddlebarn Primary School</t>
  </si>
  <si>
    <t>Raddlebarn Primary School</t>
  </si>
  <si>
    <t xml:space="preserve">               AX04W-Redhill Primary School</t>
  </si>
  <si>
    <t xml:space="preserve">               AX04Y-Rednal Hill Junior School</t>
  </si>
  <si>
    <t>Rednal Hill Junior School</t>
  </si>
  <si>
    <t xml:space="preserve">               AX04X-Rednal Hill Infant School</t>
  </si>
  <si>
    <t xml:space="preserve">               AX054-Severne Junior Infant and Nursery School</t>
  </si>
  <si>
    <t>AX0BR- Sladefield Infant School</t>
  </si>
  <si>
    <t xml:space="preserve">               AX059-Somerville Primary (NC) School</t>
  </si>
  <si>
    <t>Somerville Primary (NC) School</t>
  </si>
  <si>
    <t xml:space="preserve">               AX06W-Stanville Primary School</t>
  </si>
  <si>
    <t xml:space="preserve">               AX05H-St Benedict's Primary School</t>
  </si>
  <si>
    <t>St Benedict's Primary School</t>
  </si>
  <si>
    <t xml:space="preserve">               AX06Y-Stechford Primary School</t>
  </si>
  <si>
    <t>Stechford Primary School</t>
  </si>
  <si>
    <t xml:space="preserve">               AX01E-Colebourne Primary School</t>
  </si>
  <si>
    <t>Colebourne Primary School</t>
  </si>
  <si>
    <t xml:space="preserve">               AX03E-Ladypool Primary School</t>
  </si>
  <si>
    <t xml:space="preserve">               AX072-Sundridge Primary School</t>
  </si>
  <si>
    <t xml:space="preserve">               AX01L-Court Farm Primary School</t>
  </si>
  <si>
    <t>Court Farm Primary School</t>
  </si>
  <si>
    <t xml:space="preserve">               AX075-Thornton Primary School</t>
  </si>
  <si>
    <t>AX0CQ- World's End Junior School</t>
  </si>
  <si>
    <t xml:space="preserve">               AX081-Yardley Wood Community Primary School</t>
  </si>
  <si>
    <t>Yardley Wood Community Primary School</t>
  </si>
  <si>
    <t xml:space="preserve">               AX083-Yorkmead Junior and Infant School</t>
  </si>
  <si>
    <t>AX010- Broadmeadow Junior School</t>
  </si>
  <si>
    <t>Broadmeadow Junior School</t>
  </si>
  <si>
    <t>AX08N- Broadmeadow Infant School</t>
  </si>
  <si>
    <t>Broadmeadow Infant School</t>
  </si>
  <si>
    <t xml:space="preserve">               AX00G-Bellfield Infant School (NC)</t>
  </si>
  <si>
    <t xml:space="preserve">               AX00H-Bellfield Junior School</t>
  </si>
  <si>
    <t xml:space="preserve">               AX07H-Welsh Hse Farm Comm Sch&amp;SpecNeedsResBase</t>
  </si>
  <si>
    <t xml:space="preserve">               AX03Z-The Meadows Primary School</t>
  </si>
  <si>
    <t>AX08W- Chilcote Primary School</t>
  </si>
  <si>
    <t xml:space="preserve">               AX00Q-Blakesley Hall Primary School</t>
  </si>
  <si>
    <t xml:space="preserve">               AX07V-Woodgate Primary School</t>
  </si>
  <si>
    <t>Woodgate Primary School</t>
  </si>
  <si>
    <t xml:space="preserve">               AX01N-Deykin Avenue Junior and Infant School</t>
  </si>
  <si>
    <t>Deykin Avenue Junior and Infant School</t>
  </si>
  <si>
    <t xml:space="preserve">               AX01D-Cofton Primary School</t>
  </si>
  <si>
    <t>AX07T- William Murdoch Primary School</t>
  </si>
  <si>
    <t>William Murdoch Primary School</t>
  </si>
  <si>
    <t xml:space="preserve">               AX01W-Featherstone Primary School</t>
  </si>
  <si>
    <t>AX027- Glenmead Primary School</t>
  </si>
  <si>
    <t>AX008- Arden Primary School</t>
  </si>
  <si>
    <t xml:space="preserve">               AX07E-Water Mill Primary School</t>
  </si>
  <si>
    <t>AX0CL- Welford Primary School</t>
  </si>
  <si>
    <t>AX015- Chad Vale Primary School</t>
  </si>
  <si>
    <t xml:space="preserve">               AX07W-Woodthorpe Junior and Infant School</t>
  </si>
  <si>
    <t xml:space="preserve">               AX07X-World's End Infant and Nursery School</t>
  </si>
  <si>
    <t>World's End Infant and Nursery School</t>
  </si>
  <si>
    <t xml:space="preserve">               AX03D-Kitwell Primary School and Nursery Class</t>
  </si>
  <si>
    <t>AX00T- Boldmere Junior School</t>
  </si>
  <si>
    <t>AX08G- Boldmere Infant School and Nursery</t>
  </si>
  <si>
    <t xml:space="preserve">               AX040-Minworth Junior and Infant School</t>
  </si>
  <si>
    <t>Minworth Junior and Infant School</t>
  </si>
  <si>
    <t>AX07Y- Wylde Green Primary School</t>
  </si>
  <si>
    <t>Wylde Green Primary School</t>
  </si>
  <si>
    <t>AX041- Moor Hall Primary School</t>
  </si>
  <si>
    <t xml:space="preserve">               AX03Q-Maney Hill Primary School</t>
  </si>
  <si>
    <t xml:space="preserve">               AX04K-Penns Primary School</t>
  </si>
  <si>
    <t>Penns Primary School</t>
  </si>
  <si>
    <t xml:space="preserve">               AX00K-Benson Community School</t>
  </si>
  <si>
    <t>Benson Community School</t>
  </si>
  <si>
    <t xml:space="preserve">               AX03C-Kingsthorne Primary School</t>
  </si>
  <si>
    <t>Kingsthorne Primary School</t>
  </si>
  <si>
    <t xml:space="preserve">               AX07U-Woodcock Hill Primary School</t>
  </si>
  <si>
    <t xml:space="preserve">               AX01R-Elms Farm Community Primary School</t>
  </si>
  <si>
    <t xml:space="preserve">               AX00J-Bells Farm Primary School</t>
  </si>
  <si>
    <t xml:space="preserve">               AX044-Nelson Mandela School</t>
  </si>
  <si>
    <t>AX03L- Little Sutton Primary School</t>
  </si>
  <si>
    <t xml:space="preserve">               AX01G-Coppice Primary School</t>
  </si>
  <si>
    <t>Coppice Primary School</t>
  </si>
  <si>
    <t xml:space="preserve">               AX013-Calshot Primary School</t>
  </si>
  <si>
    <t>Calshot Primary School</t>
  </si>
  <si>
    <t xml:space="preserve">               AX02D-Grove School</t>
  </si>
  <si>
    <t xml:space="preserve">               AX045-New Hall Primary School</t>
  </si>
  <si>
    <t>New Hall Primary School</t>
  </si>
  <si>
    <t xml:space="preserve">               AX02V-Hollyfield Primary School</t>
  </si>
  <si>
    <t>Hollyfield Primary School</t>
  </si>
  <si>
    <t xml:space="preserve">               AX02L-Harborne Primary School</t>
  </si>
  <si>
    <t xml:space="preserve">               AX07Q-Whitehouse Common Primary School</t>
  </si>
  <si>
    <t>Whitehouse Common Primary School</t>
  </si>
  <si>
    <t xml:space="preserve">               AX007-Anglesey Primary School</t>
  </si>
  <si>
    <t>Anglesey Primary School</t>
  </si>
  <si>
    <t xml:space="preserve">               AX07F-Wattville Primary School</t>
  </si>
  <si>
    <t>Wattville Primary School</t>
  </si>
  <si>
    <t>AX01Z- Forestdale Primary School</t>
  </si>
  <si>
    <t>AX01A- Christ Church CofE Controlled Primary School and Nursery</t>
  </si>
  <si>
    <t>Christ Church CofE Controlled Primary School and Nursery</t>
  </si>
  <si>
    <t xml:space="preserve">               AX042-Moseley Church of England Primary School</t>
  </si>
  <si>
    <t>Moseley Church of England Primary School</t>
  </si>
  <si>
    <t xml:space="preserve">               AX05Z-St James Church of England Primary Sch</t>
  </si>
  <si>
    <t>St James Church of England Primary School, Handsworth</t>
  </si>
  <si>
    <t>AX06F- St Matthew's CofE Primary School</t>
  </si>
  <si>
    <t>St Matthew's CofE Primary School</t>
  </si>
  <si>
    <t xml:space="preserve">               AX06N-St Saviour's C of E Primary School</t>
  </si>
  <si>
    <t xml:space="preserve">               AX06D-St Mary's Church of England Primary Sch</t>
  </si>
  <si>
    <t xml:space="preserve">               AX068-St Laurence Church Junior School</t>
  </si>
  <si>
    <t>St Laurence Church Junior School</t>
  </si>
  <si>
    <t xml:space="preserve">               AX06U-St Vincent's Catholic Primary School</t>
  </si>
  <si>
    <t>St Vincent's Catholic Primary School</t>
  </si>
  <si>
    <t xml:space="preserve">               AX02Y-Holy Family Catholic Primary School</t>
  </si>
  <si>
    <t>Holy Family Catholic Primary School</t>
  </si>
  <si>
    <t>AX019- Christ The King Catholic Primary School</t>
  </si>
  <si>
    <t>Christ The King Catholic Primary School</t>
  </si>
  <si>
    <t xml:space="preserve">               AX01H-Corpus Christi Catholic Primary School</t>
  </si>
  <si>
    <t xml:space="preserve">               AX01T-English Martyrs' Catholic Primary School</t>
  </si>
  <si>
    <t>AX03X- Maryvale Catholic Primary School</t>
  </si>
  <si>
    <t>Maryvale Catholic Primary School</t>
  </si>
  <si>
    <t>AX049- The Oratory Roman Catholic Primary School</t>
  </si>
  <si>
    <t>The Oratory Roman Catholic Primary School</t>
  </si>
  <si>
    <t xml:space="preserve">               AX04E-Our Lady of Lourdes Catholic Prim Schl</t>
  </si>
  <si>
    <t xml:space="preserve">               AX05F-St Augustine's Catholic Primary School</t>
  </si>
  <si>
    <t>St Augustine's Catholic Primary School</t>
  </si>
  <si>
    <t xml:space="preserve">               AX05L-St Catherine of Siena Catholic Prim Sch</t>
  </si>
  <si>
    <t>St Catherine of Siena Catholic Primary School</t>
  </si>
  <si>
    <t xml:space="preserve">               AX05E-St Anne's Catholic Primary School</t>
  </si>
  <si>
    <t>St Anne's Catholic Primary School</t>
  </si>
  <si>
    <t xml:space="preserve">               AX05V-St Francis Catholic Primary School</t>
  </si>
  <si>
    <t>St Francis Catholic Primary School</t>
  </si>
  <si>
    <t xml:space="preserve">               AX06E-St Mary's Catholic Primary School</t>
  </si>
  <si>
    <t>St Mary's Catholic Primary School</t>
  </si>
  <si>
    <t xml:space="preserve">               AX06H-St Patrick's Catholic Primary School</t>
  </si>
  <si>
    <t>St Patrick's Catholic Primary School</t>
  </si>
  <si>
    <t xml:space="preserve">               AX04D-Our Lady &amp; St Rose of Lima Cath Prim Sch</t>
  </si>
  <si>
    <t xml:space="preserve">               AX035-King David Junior and Infant School</t>
  </si>
  <si>
    <t>King David Junior and Infant School</t>
  </si>
  <si>
    <t xml:space="preserve">               AX00X-Bournville Village Primary</t>
  </si>
  <si>
    <t>Bournville Village Primary</t>
  </si>
  <si>
    <t xml:space="preserve">               AX05U-St Edward's Catholic Primary School</t>
  </si>
  <si>
    <t xml:space="preserve">               AX069-St Margaret Mary Catholic Primary School</t>
  </si>
  <si>
    <t>St Margaret Mary Catholic Primary School</t>
  </si>
  <si>
    <t>AX05Q- St Dunstan's Catholic Primary School</t>
  </si>
  <si>
    <t>St Dunstan's Catholic Primary School</t>
  </si>
  <si>
    <t xml:space="preserve">               AX06P-St Teresa's Catholic Primary School</t>
  </si>
  <si>
    <t>St Teresa's Catholic Primary School</t>
  </si>
  <si>
    <t xml:space="preserve">               AX05Y-St Gerard's Catholic Primary School</t>
  </si>
  <si>
    <t>St Gerard's Catholic Primary School</t>
  </si>
  <si>
    <t>AX067- St Laurence Church Infant School</t>
  </si>
  <si>
    <t xml:space="preserve">               AX05J-St Bernadette's Catholic Primary School</t>
  </si>
  <si>
    <t>St Bernadette's Catholic Primary School</t>
  </si>
  <si>
    <t xml:space="preserve">               AX05K-St Bernard's Catholic Primary School</t>
  </si>
  <si>
    <t>AX066- St Jude's Catholic Primary School</t>
  </si>
  <si>
    <t>St Jude's Catholic Primary School</t>
  </si>
  <si>
    <t xml:space="preserve">               AX05D-St Ambrose Barlow Catholic Primary Sch</t>
  </si>
  <si>
    <t>St Ambrose Barlow Catholic Primary School</t>
  </si>
  <si>
    <t xml:space="preserve">               AX05C-St Alban's Catholic Primary School</t>
  </si>
  <si>
    <t>St Alban's Catholic Primary School</t>
  </si>
  <si>
    <t xml:space="preserve">               AX06B-St Martin de Porres Catholic Primary Sch</t>
  </si>
  <si>
    <t>St Martin de Porres Catholic Primary School</t>
  </si>
  <si>
    <t xml:space="preserve">               AX06M-St Peter's Catholic Primary School</t>
  </si>
  <si>
    <t>St Peter's Catholic Primary School</t>
  </si>
  <si>
    <t xml:space="preserve">               AX05P-St Cuthbert's Catholic Primary School</t>
  </si>
  <si>
    <t xml:space="preserve">               AX05N-St Clare's Catholic Primary School</t>
  </si>
  <si>
    <t>St Clare's Catholic Primary School</t>
  </si>
  <si>
    <t xml:space="preserve">               AX061-SS John &amp; Monica Catholic Primary School</t>
  </si>
  <si>
    <t xml:space="preserve">               AX02U-Holly Hill Methodist CofE Infant School</t>
  </si>
  <si>
    <t>Holly Hill Methodist CofE Infant School</t>
  </si>
  <si>
    <t xml:space="preserve">               AX080-Yardley Primary School</t>
  </si>
  <si>
    <t>AX06L- St Peters CofE Primary School</t>
  </si>
  <si>
    <t>St Peters CofE Primary School</t>
  </si>
  <si>
    <t xml:space="preserve">               AX046-New Oscott Primary School</t>
  </si>
  <si>
    <t xml:space="preserve">               AX01B-Clifton Primary School</t>
  </si>
  <si>
    <t xml:space="preserve">               AX020-Four Oaks Primary School</t>
  </si>
  <si>
    <t xml:space="preserve">               AX09P-Harper Bell Seventh-Day Adventist School</t>
  </si>
  <si>
    <t>Harper Bell Seventh-Day Adventist School</t>
  </si>
  <si>
    <t>AX0A2- Hodge Hill Girls' School</t>
  </si>
  <si>
    <t xml:space="preserve">               AX036-Kings Heath Boys</t>
  </si>
  <si>
    <t>AX08J- Bordesley Green Girls' School &amp; Sixth Form</t>
  </si>
  <si>
    <t>AX0BD- Queensbridge School</t>
  </si>
  <si>
    <t>AX0BL- Selly Park Girls' School</t>
  </si>
  <si>
    <t>Selly Park Girls' School</t>
  </si>
  <si>
    <t>AX07N- Wheelers Lane Technology College</t>
  </si>
  <si>
    <t>Wheelers Lane Technology College</t>
  </si>
  <si>
    <t>AX0A1- Hodge Hill College</t>
  </si>
  <si>
    <t>AX0A4- Holte School</t>
  </si>
  <si>
    <t>Holte School</t>
  </si>
  <si>
    <t>AX0C8- Swanshurst School</t>
  </si>
  <si>
    <t>AX0AW- Moseley School and Sixth Form</t>
  </si>
  <si>
    <t>Moseley School and Sixth Form</t>
  </si>
  <si>
    <t>AX0C4- St Paul's School for Girls</t>
  </si>
  <si>
    <t xml:space="preserve">               AX063-St John Wall Catholic School</t>
  </si>
  <si>
    <t>St John Wall Catholic School</t>
  </si>
  <si>
    <t>AX08U- Cardinal Wiseman Catholic School</t>
  </si>
  <si>
    <t>Cardinal Wiseman Catholic School</t>
  </si>
  <si>
    <t>AX0CJ- Walmley Junior School</t>
  </si>
  <si>
    <t>AX0CH- Walmley Infant School</t>
  </si>
  <si>
    <t>AX08C- Bishop Challoner Catholic College</t>
  </si>
  <si>
    <t>AX091- Colmers School and Sixth Form College</t>
  </si>
  <si>
    <t>Colmers School and Sixth Form College</t>
  </si>
  <si>
    <t xml:space="preserve">               AX002-Al-Furqan Primary School</t>
  </si>
  <si>
    <t>Al-Furqan Primary School</t>
  </si>
  <si>
    <t xml:space="preserve">               AX02K-Hamilton School</t>
  </si>
  <si>
    <t>AX0CG- Victoria School</t>
  </si>
  <si>
    <t xml:space="preserve">               AX03M-Longwill Primary Sch for Deaf Children</t>
  </si>
  <si>
    <t>Longwill Primary School for Deaf Children</t>
  </si>
  <si>
    <t>AX07A- Uffculme School</t>
  </si>
  <si>
    <t>Uffculme School</t>
  </si>
  <si>
    <t>AX00E- Baskerville School</t>
  </si>
  <si>
    <t>Baskerville School</t>
  </si>
  <si>
    <t xml:space="preserve">               AX00Y-Braidwood School for the Deaf</t>
  </si>
  <si>
    <t>Braidwood School for the Deaf</t>
  </si>
  <si>
    <t>AX0BK- Selly Oak Trust School</t>
  </si>
  <si>
    <t>Selly Oak Trust School</t>
  </si>
  <si>
    <t xml:space="preserve">               AX04Q-Priestley Smith School</t>
  </si>
  <si>
    <t>Priestley Smith School</t>
  </si>
  <si>
    <t xml:space="preserve">               AX01M-The Dame Ellen Pinsent School</t>
  </si>
  <si>
    <t xml:space="preserve">               AX04P-The Pines Special School</t>
  </si>
  <si>
    <t>The Pines Special School</t>
  </si>
  <si>
    <t xml:space="preserve">               AX05A-Springfield House Community Special Sch</t>
  </si>
  <si>
    <t>Springfield House Community Special School</t>
  </si>
  <si>
    <t xml:space="preserve">               AX021-Fox Hollies School</t>
  </si>
  <si>
    <t>Fox Hollies School</t>
  </si>
  <si>
    <t>AX017- Cherry Oak School</t>
  </si>
  <si>
    <t xml:space="preserve">               AX00F-Beaufort School</t>
  </si>
  <si>
    <t>AX04C- Oscott Manor School</t>
  </si>
  <si>
    <t xml:space="preserve">               AX03G-Langley School</t>
  </si>
  <si>
    <t xml:space="preserve">               AX03K-Lindsworth School</t>
  </si>
  <si>
    <t>Lindsworth School</t>
  </si>
  <si>
    <t xml:space="preserve">               AX04G-Paganel Primary School</t>
  </si>
  <si>
    <t>Paganel Primary School</t>
  </si>
  <si>
    <t xml:space="preserve">               AX05T-St Edmund's Catholic Primary School</t>
  </si>
  <si>
    <t>St Edmund's Catholic Primary School</t>
  </si>
  <si>
    <t xml:space="preserve">               AX057-Skilts School</t>
  </si>
  <si>
    <t>Skilts School</t>
  </si>
  <si>
    <t>Hollywood Primary School</t>
  </si>
  <si>
    <t>King's Norton Boys' School</t>
  </si>
  <si>
    <t>Lakey Lane Junior and Infant School</t>
  </si>
  <si>
    <t>The Oaks Primary School</t>
  </si>
  <si>
    <t>Opening</t>
  </si>
  <si>
    <t>In year</t>
  </si>
  <si>
    <t>Closing</t>
  </si>
  <si>
    <t>Closing agreed</t>
  </si>
  <si>
    <t>Agreed Closing</t>
  </si>
  <si>
    <t>Variance</t>
  </si>
  <si>
    <t>No dispute</t>
  </si>
  <si>
    <t xml:space="preserve">LA Data Sheet - 2023-24 School Final Outurn </t>
  </si>
  <si>
    <t>SCHOOL DETAILS</t>
  </si>
  <si>
    <t>REVENUE ACCOUNTS</t>
  </si>
  <si>
    <t>CAPITAL ACCOUNTS</t>
  </si>
  <si>
    <t>COMMUNITY-FOCUSED SCHOOL REVENUE BALANCES</t>
  </si>
  <si>
    <t>CLOSING BALANCES</t>
  </si>
  <si>
    <t>BANK POSITION - MAIN</t>
  </si>
  <si>
    <t xml:space="preserve">BANK POSITION - PAYROLL </t>
  </si>
  <si>
    <t>ACCRUALS</t>
  </si>
  <si>
    <t>SYSTEMS DEBTORS</t>
  </si>
  <si>
    <t>SYSTEMS CREDITORS</t>
  </si>
  <si>
    <t>DfE Number</t>
  </si>
  <si>
    <t>Data</t>
  </si>
  <si>
    <t>Date copied</t>
  </si>
  <si>
    <t>Cost centre</t>
  </si>
  <si>
    <t>Total Funds delegated by the LA - SBS</t>
  </si>
  <si>
    <t>SEN funding (not for special schools) - SBS</t>
  </si>
  <si>
    <t>Other grants and payments</t>
  </si>
  <si>
    <t>Income from contributions to visits etc.</t>
  </si>
  <si>
    <t>Pupil focused extended school funding and/or grants</t>
  </si>
  <si>
    <t>TOTAL REVENUE INCOME</t>
  </si>
  <si>
    <t>Supply staff</t>
  </si>
  <si>
    <t>Development and training</t>
  </si>
  <si>
    <t>Learning resources (not ICT equipment)</t>
  </si>
  <si>
    <t>Exam fees</t>
  </si>
  <si>
    <t>TOTAL REVENUE EXPENDITURE</t>
  </si>
  <si>
    <t>Opening Revenue Balance</t>
  </si>
  <si>
    <t>IN-YEAR REVENUE BALANCE [surplus/(deficit)] (i)</t>
  </si>
  <si>
    <t>Closing Revenue Balance</t>
  </si>
  <si>
    <t>Capital income</t>
  </si>
  <si>
    <t>Voluntary or private income</t>
  </si>
  <si>
    <t>Direct revenue financing</t>
  </si>
  <si>
    <t>TOTAL CAPITAL INCOME</t>
  </si>
  <si>
    <t>Acquisition of land and existing buildings</t>
  </si>
  <si>
    <t>New construction conversion and renovation</t>
  </si>
  <si>
    <t>Vehicles, plant, equipment and machinery</t>
  </si>
  <si>
    <t>Information and communication technology</t>
  </si>
  <si>
    <t>TOTAL CAPITAL EXPENDITURE</t>
  </si>
  <si>
    <t>Opening Capital Balance</t>
  </si>
  <si>
    <t>IN-YEAR CAPITAL BALANCE [surplus/(deficit)]</t>
  </si>
  <si>
    <t>Closing Capital Balance</t>
  </si>
  <si>
    <t>Community-focused school funding and/or grants</t>
  </si>
  <si>
    <t>Community-focused school facilities income</t>
  </si>
  <si>
    <t>TOTAL COMMUNITY FOCUSED INCOME</t>
  </si>
  <si>
    <t>Community-focused school staff</t>
  </si>
  <si>
    <t>Community-focused school costs</t>
  </si>
  <si>
    <t>TOTAL COMMUNITY FOCUSED EXPENDITURE</t>
  </si>
  <si>
    <t>Opening Community focused Balance</t>
  </si>
  <si>
    <t>In-year Community focused balance</t>
  </si>
  <si>
    <t>Closing Community Focused Balance</t>
  </si>
  <si>
    <t>Committed revenue balances</t>
  </si>
  <si>
    <t>Uncommitted revenue balances</t>
  </si>
  <si>
    <t>Devolved formula capital balances</t>
  </si>
  <si>
    <t>Other capital balances</t>
  </si>
  <si>
    <t>Community focused school revenue balances</t>
  </si>
  <si>
    <t>TOTAL CLOSING BALANCE</t>
  </si>
  <si>
    <t>Bank Balance</t>
  </si>
  <si>
    <t>Unpresented Cheques</t>
  </si>
  <si>
    <t>Uncredited Receipts</t>
  </si>
  <si>
    <t>Reconciled Bank Balance</t>
  </si>
  <si>
    <t>Closing Petty Cash Balance</t>
  </si>
  <si>
    <t>VAT Reimbursement Outstanding - June 2021</t>
  </si>
  <si>
    <t>VAT Reimbursement Outstanding - Other</t>
  </si>
  <si>
    <t>Other adjustments</t>
  </si>
  <si>
    <t>Closing Bank Position</t>
  </si>
  <si>
    <t>Debtors Non LBR</t>
  </si>
  <si>
    <t>Debtors LBR</t>
  </si>
  <si>
    <t>Payment in advance Non LBR</t>
  </si>
  <si>
    <t>Payment in advance LBR</t>
  </si>
  <si>
    <t>Creditors Non LBR</t>
  </si>
  <si>
    <t>Creditors LBR</t>
  </si>
  <si>
    <t>Income in advance Non LBR</t>
  </si>
  <si>
    <t>Income in advance LBR</t>
  </si>
  <si>
    <t>Total Accruals</t>
  </si>
  <si>
    <t>NON LBR Payroll March creditor balance</t>
  </si>
  <si>
    <t>DIFFERENCE - SHOULD BE £0</t>
  </si>
  <si>
    <t/>
  </si>
  <si>
    <t>School</t>
  </si>
  <si>
    <t>Estab Number</t>
  </si>
  <si>
    <t>Quarter</t>
  </si>
  <si>
    <t>Adjusted</t>
  </si>
  <si>
    <t>Template version</t>
  </si>
  <si>
    <t>SIMS</t>
  </si>
  <si>
    <t>Agresso</t>
  </si>
  <si>
    <t>RM</t>
  </si>
  <si>
    <t>Standard</t>
  </si>
  <si>
    <t>Select Quarter</t>
  </si>
  <si>
    <t>Not adjusted</t>
  </si>
  <si>
    <t>Select version</t>
  </si>
  <si>
    <t>CFR code</t>
  </si>
  <si>
    <t>Aldersbrook Primary School</t>
  </si>
  <si>
    <t>Quarter 1</t>
  </si>
  <si>
    <t>CFR Code</t>
  </si>
  <si>
    <t>Avanti Court Primary School</t>
  </si>
  <si>
    <t>Quarter 2</t>
  </si>
  <si>
    <t>Barley Lane Primary School</t>
  </si>
  <si>
    <t>Quarter 3</t>
  </si>
  <si>
    <t>Opening pupil-focused revenue balance</t>
  </si>
  <si>
    <t>OB01 Opening pupil-focused revenue balance</t>
  </si>
  <si>
    <t>Caterham High School</t>
  </si>
  <si>
    <t>Quarter 4</t>
  </si>
  <si>
    <t>Opening community focused revenue balance</t>
  </si>
  <si>
    <t>OB02 Opening community focused revenue balance</t>
  </si>
  <si>
    <t>Chadwell Primary School</t>
  </si>
  <si>
    <t>Opening capital balance</t>
  </si>
  <si>
    <t>OB03 Opening capital balance</t>
  </si>
  <si>
    <t>Christchurch Primary School</t>
  </si>
  <si>
    <t>Churchfields Infants' School</t>
  </si>
  <si>
    <t>Total Opening Balance</t>
  </si>
  <si>
    <t>Churchfields Junior School</t>
  </si>
  <si>
    <t>Cleveland Infants’ School</t>
  </si>
  <si>
    <t>Cleveland Junior School</t>
  </si>
  <si>
    <t>I01 Funds Delegated by the LA</t>
  </si>
  <si>
    <t>I01 Funds Delegated by the Local Authority</t>
  </si>
  <si>
    <t>Clore Tikva Jewish Primary</t>
  </si>
  <si>
    <t>I02 Funding for Sixth Form Students</t>
  </si>
  <si>
    <t>Constance Bridgeman Centre</t>
  </si>
  <si>
    <t>I03 SEN Funding</t>
  </si>
  <si>
    <t>I03 High needs top-up funding</t>
  </si>
  <si>
    <t>I05 Pupil Premium</t>
  </si>
  <si>
    <t>Cranbrook Primary School</t>
  </si>
  <si>
    <t>I06 Other Government Grants</t>
  </si>
  <si>
    <t>Downshall Primary School</t>
  </si>
  <si>
    <t>I07 Other Grants and Payments</t>
  </si>
  <si>
    <t>I07 Other Grants &amp; Payments received</t>
  </si>
  <si>
    <t>Fairlop Primary School</t>
  </si>
  <si>
    <t>I08 Income from Facilities &amp; Services</t>
  </si>
  <si>
    <t>Income from facilities and services</t>
  </si>
  <si>
    <t>Farnham Green Primary School</t>
  </si>
  <si>
    <t>I09 Income from Catering</t>
  </si>
  <si>
    <t>Fullwood Primary School</t>
  </si>
  <si>
    <t>I10 Supply Teacher Insurance Claims</t>
  </si>
  <si>
    <t>I10 Receipts from Supply Teacher Insurance Claims</t>
  </si>
  <si>
    <t>Gearies Primary School</t>
  </si>
  <si>
    <t>I11 Other Insurance Claims</t>
  </si>
  <si>
    <t>I11 Income from Other Insurance Claims</t>
  </si>
  <si>
    <t>Gilbert Colvin Primary School</t>
  </si>
  <si>
    <t>I12 Contributions to Educational Visits</t>
  </si>
  <si>
    <t>I12 Income from Contributions to Visits etc.</t>
  </si>
  <si>
    <t>Goodmayes Primary School</t>
  </si>
  <si>
    <t>I13 Donations and/or Voluntary Funds</t>
  </si>
  <si>
    <t>I13 Donations and or Private Funds</t>
  </si>
  <si>
    <t>Gordon Infant School</t>
  </si>
  <si>
    <t>I15 Pupil Ext Sch Funding and/or Grants</t>
  </si>
  <si>
    <t>I15 Pupil Focused Extended School Funding and/or Grants</t>
  </si>
  <si>
    <t>Grove Primary School</t>
  </si>
  <si>
    <t>I16 Community Focused Funding and/or Grants</t>
  </si>
  <si>
    <t>Community-focused school funding or grants</t>
  </si>
  <si>
    <t>I16 Community Focused School Funding and/or Grants</t>
  </si>
  <si>
    <t>Hatton School</t>
  </si>
  <si>
    <t>I17 Community Focused Facilites Income</t>
  </si>
  <si>
    <t>I17 Community Focused School facilities Income</t>
  </si>
  <si>
    <t>Highlands Primary School</t>
  </si>
  <si>
    <t>I18 Additional Grant for Schools</t>
  </si>
  <si>
    <t>Additional grant for schools</t>
  </si>
  <si>
    <t>I18 Additional Grant For Schools</t>
  </si>
  <si>
    <t>Ilford County High School (for boys’)</t>
  </si>
  <si>
    <t>Wohl Ilford Jewish Primary</t>
  </si>
  <si>
    <t>Total Income (revenue)</t>
  </si>
  <si>
    <t>John Barker Centre</t>
  </si>
  <si>
    <t>John Bramston Primary School</t>
  </si>
  <si>
    <t>King Solomon High School</t>
  </si>
  <si>
    <t>E01 Teaching Staff</t>
  </si>
  <si>
    <t>E01 Teaching staff</t>
  </si>
  <si>
    <t>Little Heath Foundation School</t>
  </si>
  <si>
    <t>E02 Supply Teaching Staff</t>
  </si>
  <si>
    <t>Manford Primary School</t>
  </si>
  <si>
    <t>E03 Education Support Staff</t>
  </si>
  <si>
    <t>Mayespark Primary School</t>
  </si>
  <si>
    <t>E04 Premises Staff</t>
  </si>
  <si>
    <t xml:space="preserve">Mayfield School </t>
  </si>
  <si>
    <t>E05 Administrative and Clerical Staff</t>
  </si>
  <si>
    <t>E05 Administrative &amp; Clerical Staff</t>
  </si>
  <si>
    <t>Mossford Green Primary</t>
  </si>
  <si>
    <t>E06 Catering Staff</t>
  </si>
  <si>
    <t>Newbridge</t>
  </si>
  <si>
    <t>E07 Other Staff</t>
  </si>
  <si>
    <t>E07 Cost of Other Staff</t>
  </si>
  <si>
    <t>Newbury Park Primary</t>
  </si>
  <si>
    <t>E08 Indirect Employee Expenses</t>
  </si>
  <si>
    <t>Nightingale Primary</t>
  </si>
  <si>
    <t>E09 Development and Training</t>
  </si>
  <si>
    <t>E09 Development &amp; Training</t>
  </si>
  <si>
    <t>Oakdale Infants’</t>
  </si>
  <si>
    <t>E10 Supply Teacher Insurance</t>
  </si>
  <si>
    <t>Oakdale Junior</t>
  </si>
  <si>
    <t>E11 Other Staff Related Insurance</t>
  </si>
  <si>
    <t>E11 Staff Related Insurance</t>
  </si>
  <si>
    <t>Oaks Park High</t>
  </si>
  <si>
    <t>E12 Building Maintenance and Improvement</t>
  </si>
  <si>
    <t>E12 Building Maintenance &amp; Improvement</t>
  </si>
  <si>
    <t>Our Lady of Lourdes R.C. Primary</t>
  </si>
  <si>
    <t>E13 Grounds Maintenance and Improvement</t>
  </si>
  <si>
    <t>E13 Grounds Maintenance &amp; Improvement</t>
  </si>
  <si>
    <t>Parkhill Infants’</t>
  </si>
  <si>
    <t>E14 Cleaning and Caretaking</t>
  </si>
  <si>
    <t>E14 Cleaning &amp; Caretaking</t>
  </si>
  <si>
    <t>Parkhill Junior</t>
  </si>
  <si>
    <t>E15 Water and Sewerage</t>
  </si>
  <si>
    <t>E15 Water &amp; Sewerage</t>
  </si>
  <si>
    <t>Ray Lodge Primary</t>
  </si>
  <si>
    <t>E16 Energy</t>
  </si>
  <si>
    <t>Redbridge Primary</t>
  </si>
  <si>
    <t>E17 Rates</t>
  </si>
  <si>
    <t>Redbridge Tuition Service</t>
  </si>
  <si>
    <t>E18 Other Occupation Costs</t>
  </si>
  <si>
    <t>E18 Other occupation costs</t>
  </si>
  <si>
    <t>Roding Primary School</t>
  </si>
  <si>
    <t>E19 Learning Resources (not ICT)</t>
  </si>
  <si>
    <t>E19 Learning Resources</t>
  </si>
  <si>
    <t>Seven Kings High Schools</t>
  </si>
  <si>
    <t>E20 ICT Learning Resources</t>
  </si>
  <si>
    <t>E20 ICT Learning Resouces</t>
  </si>
  <si>
    <t>Seven Kings Primary (Opening Sept 2015)</t>
  </si>
  <si>
    <t>E21 Exam Fees</t>
  </si>
  <si>
    <t>E21 Examination Fees</t>
  </si>
  <si>
    <t>Snaresbrook Primary School</t>
  </si>
  <si>
    <t>E22 Administrative Supplies</t>
  </si>
  <si>
    <t>South Park Primary School</t>
  </si>
  <si>
    <t>E23 Other Insurance Costs</t>
  </si>
  <si>
    <t>E23 Other Insurance Premiums</t>
  </si>
  <si>
    <t>SS Peter &amp; Paul’s R.C. Primary</t>
  </si>
  <si>
    <t>E24 Special Facilities</t>
  </si>
  <si>
    <t>St Antony’s R.C. Primary</t>
  </si>
  <si>
    <t>E25 Catering Supplies</t>
  </si>
  <si>
    <t>St Bedes RC Primary School</t>
  </si>
  <si>
    <t>E26 Agency Supply Teaching Staff</t>
  </si>
  <si>
    <t>St. Augustine's R C School</t>
  </si>
  <si>
    <t>E27 Bought in Prof Services - Curric</t>
  </si>
  <si>
    <t>E27 Bought in Professional Services - Curriculum</t>
  </si>
  <si>
    <t>Glade Primary School</t>
  </si>
  <si>
    <t>E28 Bought in Prof Services - Other</t>
  </si>
  <si>
    <t>Bought-in professional services - other</t>
  </si>
  <si>
    <t>E28 Bought In Professional Services - Other</t>
  </si>
  <si>
    <t>New Rush Hall School</t>
  </si>
  <si>
    <t>E29 Loan Interest</t>
  </si>
  <si>
    <t>Trinity Catholic High School</t>
  </si>
  <si>
    <t>E30 Revenue Contributions to Capital</t>
  </si>
  <si>
    <t>E30-Direct Revenue Financing (Revenue Contribributions to Capital)</t>
  </si>
  <si>
    <t>Uphall Primary School</t>
  </si>
  <si>
    <t>E31 Community Focused School Staff</t>
  </si>
  <si>
    <t>Valentines High School</t>
  </si>
  <si>
    <t>E32 Community Focused School Costs</t>
  </si>
  <si>
    <t>Wanstead Church School</t>
  </si>
  <si>
    <t>Wanstead High School</t>
  </si>
  <si>
    <t>Total Expenditure (revenue)</t>
  </si>
  <si>
    <t>Wells Primary School</t>
  </si>
  <si>
    <t>William Torbitt Primary School</t>
  </si>
  <si>
    <t>Winston Way Primary School</t>
  </si>
  <si>
    <t>CI01 Capital Income</t>
  </si>
  <si>
    <t>CI01 Standards Fund Capital Income</t>
  </si>
  <si>
    <t>Woodbridge High School</t>
  </si>
  <si>
    <t>CI03 Voluntary or Private income</t>
  </si>
  <si>
    <t>CI03 Voluntary or Private Capital</t>
  </si>
  <si>
    <t>Woodford County High School (for girls’)</t>
  </si>
  <si>
    <t>CI04 Direct revenue financing (revenue contributions to capital)</t>
  </si>
  <si>
    <t>CI04 Direct Revenue Financing (Rev Contrib to Capital)</t>
  </si>
  <si>
    <t>Woodlands Primary School</t>
  </si>
  <si>
    <t>Total Income (Capital)</t>
  </si>
  <si>
    <t>CE01 Acquisition of Land and Existing Buildings</t>
  </si>
  <si>
    <t>CE01 Acquisition of land and existing buildings</t>
  </si>
  <si>
    <t>CE02 New Construction Conversion and Renovation</t>
  </si>
  <si>
    <t>New construction, conversion and renovation</t>
  </si>
  <si>
    <t>CE02 New construction, conversion, and renovation</t>
  </si>
  <si>
    <t>CE03 Vehicles, Plant, Equipment and Machinery</t>
  </si>
  <si>
    <t>CE03 Vehicles, plant, equipment &amp; machinery</t>
  </si>
  <si>
    <t>CE04 Information and Communication Technology</t>
  </si>
  <si>
    <t>CE04 Information and communications technology (ICT)</t>
  </si>
  <si>
    <t>Balances</t>
  </si>
  <si>
    <t>B01 Committed Revenue Balance</t>
  </si>
  <si>
    <t>B02 Uncommitted Revenue Balance</t>
  </si>
  <si>
    <t>Devolved formula capital balance</t>
  </si>
  <si>
    <t>B03 Devolved Formula Capital Balance</t>
  </si>
  <si>
    <t>B05 Other Capital Balance</t>
  </si>
  <si>
    <t>B06 Community Focused School Revenue Balance</t>
  </si>
  <si>
    <t>Total 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</si>
</sst>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#,##0_ ;[Red]\-#,##0\ "/>
    <numFmt numFmtId="168" formatCode="#,##0_ ;\(#,##0\);_-* &quot;-&quot;??_-"/>
    <numFmt numFmtId="169" formatCode="_-[$€-2]* #,##0.00_-;\-[$€-2]* #,##0.00_-;_-[$€-2]* &quot;-&quot;??_-"/>
    <numFmt numFmtId="170" formatCode="#,##0.00_ ;[Red]\-#,##0.00\ "/>
    <numFmt numFmtId="171" formatCode="_-* #,##0.000000_-;\-* #,##0.000000_-;_-* &quot;-&quot;??_-;_-@_-"/>
    <numFmt numFmtId="172" formatCode="#,##0.00_ ;\(#,##0.00\);_-* &quot;-&quot;??_-"/>
    <numFmt numFmtId="173" formatCode="#,##0.00_ ;[Red]\(#,##0.00\)"/>
    <numFmt numFmtId="174" formatCode="#,##0.0000000000000_ ;[Red]\-#,##0.0000000000000\ 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name val="Tahoma"/>
      <family val="2"/>
    </font>
    <font>
      <sz val="10"/>
      <name val="Tahoma"/>
      <family val="2"/>
    </font>
    <font>
      <sz val="12"/>
      <color theme="1"/>
      <name val="Myriad Pro"/>
      <family val="2"/>
    </font>
    <font>
      <sz val="10"/>
      <name val="Arial"/>
      <family val="2"/>
    </font>
    <font>
      <b/>
      <u/>
      <sz val="10"/>
      <color indexed="8"/>
      <name val="Tahoma"/>
      <family val="2"/>
    </font>
    <font>
      <u/>
      <sz val="10"/>
      <color indexed="12"/>
      <name val="Arial"/>
      <family val="2"/>
    </font>
    <font>
      <b/>
      <sz val="14"/>
      <color theme="1"/>
      <name val="Arial"/>
      <family val="2"/>
    </font>
    <font>
      <b/>
      <i/>
      <sz val="9"/>
      <color theme="5" tint="-0.249977111117893"/>
      <name val="Arial"/>
      <family val="2"/>
    </font>
    <font>
      <sz val="8"/>
      <color theme="0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u/>
      <sz val="12"/>
      <color indexed="1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</font>
    <font>
      <b/>
      <sz val="11"/>
      <color indexed="9"/>
      <name val="Calibri"/>
      <family val="2"/>
    </font>
    <font>
      <sz val="11"/>
      <name val="Myriad Pro Light"/>
      <family val="2"/>
    </font>
    <font>
      <sz val="12"/>
      <color theme="1"/>
      <name val="Arial"/>
      <family val="2"/>
    </font>
    <font>
      <sz val="10"/>
      <color indexed="21"/>
      <name val="System"/>
      <family val="2"/>
    </font>
    <font>
      <i/>
      <sz val="11"/>
      <color indexed="23"/>
      <name val="Calibri"/>
      <family val="2"/>
    </font>
    <font>
      <sz val="9"/>
      <color indexed="18"/>
      <name val="Arial"/>
      <family val="2"/>
    </font>
    <font>
      <sz val="11"/>
      <color indexed="17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0"/>
      <color indexed="18"/>
      <name val="System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i/>
      <sz val="10"/>
      <color indexed="17"/>
      <name val="System"/>
      <family val="2"/>
    </font>
    <font>
      <sz val="11"/>
      <color indexed="60"/>
      <name val="Calibri"/>
      <family val="2"/>
    </font>
    <font>
      <sz val="12"/>
      <name val="Helv"/>
    </font>
    <font>
      <sz val="8"/>
      <color indexed="72"/>
      <name val="MS Sans Serif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sz val="10"/>
      <color indexed="14"/>
      <name val="System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0"/>
      <color indexed="17"/>
      <name val="System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Myriad Pro"/>
      <family val="2"/>
    </font>
    <font>
      <b/>
      <sz val="10"/>
      <color indexed="9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007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33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5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165" fontId="13" fillId="0" borderId="0" applyFont="0" applyFill="0" applyBorder="0" applyAlignment="0" applyProtection="0"/>
    <xf numFmtId="1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 applyBorder="0"/>
    <xf numFmtId="39" fontId="19" fillId="0" borderId="0"/>
    <xf numFmtId="40" fontId="20" fillId="0" borderId="0" applyFont="0" applyFill="0" applyBorder="0" applyAlignment="0" applyProtection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31" borderId="0" applyNumberFormat="0" applyBorder="0" applyAlignment="0" applyProtection="0"/>
    <xf numFmtId="0" fontId="30" fillId="15" borderId="0" applyNumberFormat="0" applyBorder="0" applyAlignment="0" applyProtection="0"/>
    <xf numFmtId="0" fontId="31" fillId="32" borderId="24" applyNumberFormat="0" applyAlignment="0" applyProtection="0"/>
    <xf numFmtId="0" fontId="32" fillId="0" borderId="0" applyNumberFormat="0" applyFont="0" applyFill="0" applyBorder="0" applyProtection="0">
      <alignment horizontal="centerContinuous" wrapText="1"/>
    </xf>
    <xf numFmtId="0" fontId="33" fillId="33" borderId="25" applyNumberFormat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4" fillId="0" borderId="0" applyFont="0" applyFill="0" applyBorder="0" applyAlignment="0" applyProtection="0"/>
    <xf numFmtId="40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34" borderId="26"/>
    <xf numFmtId="0" fontId="36" fillId="0" borderId="0" applyNumberFormat="0" applyFill="0" applyBorder="0" applyAlignment="0" applyProtection="0">
      <protection locked="0"/>
    </xf>
    <xf numFmtId="169" fontId="1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" fontId="38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39" fillId="16" borderId="0" applyNumberFormat="0" applyBorder="0" applyAlignment="0" applyProtection="0"/>
    <xf numFmtId="0" fontId="40" fillId="0" borderId="0">
      <alignment horizontal="center" vertical="center" wrapText="1"/>
    </xf>
    <xf numFmtId="0" fontId="41" fillId="0" borderId="17">
      <alignment horizontal="center" vertical="center" wrapText="1"/>
    </xf>
    <xf numFmtId="0" fontId="41" fillId="0" borderId="17">
      <alignment horizontal="center" vertical="center" wrapText="1"/>
    </xf>
    <xf numFmtId="0" fontId="40" fillId="0" borderId="0">
      <alignment horizontal="left" wrapText="1"/>
    </xf>
    <xf numFmtId="0" fontId="42" fillId="0" borderId="27" applyNumberFormat="0" applyFill="0" applyAlignment="0" applyProtection="0"/>
    <xf numFmtId="0" fontId="43" fillId="0" borderId="28" applyNumberFormat="0" applyFill="0" applyAlignment="0" applyProtection="0"/>
    <xf numFmtId="0" fontId="44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" fontId="46" fillId="0" borderId="0" applyNumberFormat="0" applyFill="0" applyBorder="0" applyAlignment="0" applyProtection="0"/>
    <xf numFmtId="170" fontId="13" fillId="35" borderId="26"/>
    <xf numFmtId="0" fontId="47" fillId="19" borderId="24" applyNumberFormat="0" applyAlignment="0" applyProtection="0"/>
    <xf numFmtId="0" fontId="41" fillId="0" borderId="0">
      <alignment horizontal="left" vertical="center"/>
    </xf>
    <xf numFmtId="0" fontId="41" fillId="0" borderId="0">
      <alignment horizontal="center" vertical="center"/>
    </xf>
    <xf numFmtId="0" fontId="48" fillId="0" borderId="30" applyNumberFormat="0" applyFill="0" applyAlignment="0" applyProtection="0"/>
    <xf numFmtId="10" fontId="49" fillId="0" borderId="31" applyFill="0" applyAlignment="0" applyProtection="0">
      <protection locked="0"/>
    </xf>
    <xf numFmtId="0" fontId="50" fillId="36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39" fontId="19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27" fillId="0" borderId="0"/>
    <xf numFmtId="0" fontId="52" fillId="0" borderId="0" applyAlignment="0">
      <alignment vertical="top" wrapText="1"/>
      <protection locked="0"/>
    </xf>
    <xf numFmtId="39" fontId="19" fillId="0" borderId="0"/>
    <xf numFmtId="0" fontId="52" fillId="0" borderId="0" applyAlignment="0">
      <alignment vertical="top" wrapText="1"/>
      <protection locked="0"/>
    </xf>
    <xf numFmtId="0" fontId="27" fillId="0" borderId="0"/>
    <xf numFmtId="0" fontId="35" fillId="0" borderId="0"/>
    <xf numFmtId="0" fontId="27" fillId="0" borderId="0"/>
    <xf numFmtId="0" fontId="35" fillId="0" borderId="0"/>
    <xf numFmtId="0" fontId="35" fillId="0" borderId="0"/>
    <xf numFmtId="0" fontId="53" fillId="0" borderId="0"/>
    <xf numFmtId="0" fontId="13" fillId="0" borderId="0"/>
    <xf numFmtId="0" fontId="1" fillId="0" borderId="0"/>
    <xf numFmtId="0" fontId="13" fillId="0" borderId="0"/>
    <xf numFmtId="0" fontId="27" fillId="0" borderId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35" fillId="0" borderId="0"/>
    <xf numFmtId="0" fontId="35" fillId="0" borderId="0"/>
    <xf numFmtId="0" fontId="13" fillId="0" borderId="0"/>
    <xf numFmtId="0" fontId="13" fillId="0" borderId="0" applyBorder="0"/>
    <xf numFmtId="0" fontId="13" fillId="0" borderId="0"/>
    <xf numFmtId="0" fontId="13" fillId="0" borderId="0" applyBorder="0"/>
    <xf numFmtId="0" fontId="13" fillId="0" borderId="0"/>
    <xf numFmtId="0" fontId="54" fillId="0" borderId="0"/>
    <xf numFmtId="0" fontId="54" fillId="0" borderId="0"/>
    <xf numFmtId="39" fontId="19" fillId="0" borderId="0"/>
    <xf numFmtId="0" fontId="1" fillId="0" borderId="0"/>
    <xf numFmtId="0" fontId="13" fillId="0" borderId="0"/>
    <xf numFmtId="0" fontId="13" fillId="0" borderId="0" applyBorder="0"/>
    <xf numFmtId="0" fontId="13" fillId="0" borderId="0"/>
    <xf numFmtId="0" fontId="13" fillId="0" borderId="0"/>
    <xf numFmtId="0" fontId="35" fillId="0" borderId="0"/>
    <xf numFmtId="0" fontId="35" fillId="0" borderId="0"/>
    <xf numFmtId="0" fontId="13" fillId="0" borderId="0"/>
    <xf numFmtId="0" fontId="35" fillId="0" borderId="0"/>
    <xf numFmtId="0" fontId="13" fillId="0" borderId="0" applyNumberFormat="0" applyFont="0" applyFill="0" applyBorder="0" applyAlignment="0" applyProtection="0"/>
    <xf numFmtId="0" fontId="13" fillId="0" borderId="0"/>
    <xf numFmtId="39" fontId="1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5" fillId="0" borderId="0"/>
    <xf numFmtId="39" fontId="19" fillId="0" borderId="0"/>
    <xf numFmtId="0" fontId="55" fillId="0" borderId="0"/>
    <xf numFmtId="0" fontId="35" fillId="0" borderId="0"/>
    <xf numFmtId="0" fontId="34" fillId="0" borderId="0"/>
    <xf numFmtId="0" fontId="34" fillId="0" borderId="0"/>
    <xf numFmtId="39" fontId="19" fillId="0" borderId="0"/>
    <xf numFmtId="0" fontId="13" fillId="0" borderId="0"/>
    <xf numFmtId="0" fontId="13" fillId="0" borderId="0"/>
    <xf numFmtId="39" fontId="19" fillId="0" borderId="0"/>
    <xf numFmtId="0" fontId="13" fillId="0" borderId="0"/>
    <xf numFmtId="39" fontId="19" fillId="0" borderId="0"/>
    <xf numFmtId="0" fontId="13" fillId="0" borderId="0"/>
    <xf numFmtId="0" fontId="13" fillId="0" borderId="0"/>
    <xf numFmtId="39" fontId="19" fillId="0" borderId="0"/>
    <xf numFmtId="0" fontId="13" fillId="0" borderId="0"/>
    <xf numFmtId="0" fontId="13" fillId="0" borderId="0"/>
    <xf numFmtId="0" fontId="13" fillId="0" borderId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0" fontId="13" fillId="37" borderId="26" applyNumberFormat="0" applyFont="0" applyAlignment="0" applyProtection="0"/>
    <xf numFmtId="3" fontId="41" fillId="0" borderId="0">
      <alignment horizontal="right"/>
    </xf>
    <xf numFmtId="0" fontId="56" fillId="32" borderId="32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1" fontId="57" fillId="0" borderId="33" applyNumberForma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41" fillId="0" borderId="19" applyBorder="0">
      <alignment horizontal="right"/>
    </xf>
    <xf numFmtId="0" fontId="41" fillId="0" borderId="19" applyBorder="0">
      <alignment horizontal="right"/>
    </xf>
    <xf numFmtId="164" fontId="13" fillId="0" borderId="0"/>
    <xf numFmtId="164" fontId="13" fillId="0" borderId="0"/>
    <xf numFmtId="164" fontId="13" fillId="0" borderId="0"/>
    <xf numFmtId="0" fontId="58" fillId="0" borderId="0" applyNumberFormat="0" applyFill="0" applyBorder="0" applyAlignment="0" applyProtection="0"/>
    <xf numFmtId="1" fontId="14" fillId="0" borderId="0"/>
    <xf numFmtId="1" fontId="14" fillId="0" borderId="0"/>
    <xf numFmtId="0" fontId="59" fillId="0" borderId="34" applyNumberFormat="0" applyFill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6">
    <xf numFmtId="0" fontId="0" fillId="0" borderId="0" xfId="0"/>
    <xf numFmtId="0" fontId="6" fillId="3" borderId="9" xfId="0" applyFont="1" applyFill="1" applyBorder="1" applyAlignment="1">
      <alignment horizontal="center" wrapText="1"/>
    </xf>
    <xf numFmtId="0" fontId="6" fillId="3" borderId="10" xfId="0" applyFont="1" applyFill="1" applyBorder="1"/>
    <xf numFmtId="0" fontId="6" fillId="0" borderId="11" xfId="0" applyFont="1" applyBorder="1"/>
    <xf numFmtId="0" fontId="8" fillId="0" borderId="12" xfId="0" applyFont="1" applyBorder="1" applyAlignment="1">
      <alignment horizontal="center" wrapText="1"/>
    </xf>
    <xf numFmtId="0" fontId="8" fillId="0" borderId="11" xfId="0" applyFont="1" applyBorder="1"/>
    <xf numFmtId="4" fontId="6" fillId="0" borderId="11" xfId="1" applyNumberFormat="1" applyFont="1" applyBorder="1" applyProtection="1">
      <protection locked="0"/>
    </xf>
    <xf numFmtId="4" fontId="8" fillId="0" borderId="11" xfId="0" applyNumberFormat="1" applyFont="1" applyBorder="1" applyProtection="1">
      <protection locked="0"/>
    </xf>
    <xf numFmtId="0" fontId="8" fillId="0" borderId="12" xfId="0" applyFont="1" applyBorder="1"/>
    <xf numFmtId="4" fontId="8" fillId="0" borderId="11" xfId="1" applyNumberFormat="1" applyFont="1" applyBorder="1" applyProtection="1">
      <protection locked="0"/>
    </xf>
    <xf numFmtId="0" fontId="6" fillId="0" borderId="12" xfId="0" applyFont="1" applyBorder="1" applyAlignment="1">
      <alignment horizontal="center" wrapText="1"/>
    </xf>
    <xf numFmtId="4" fontId="6" fillId="0" borderId="11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12" fillId="0" borderId="0" xfId="0" applyFont="1" applyAlignment="1">
      <alignment horizontal="justify" vertical="center"/>
    </xf>
    <xf numFmtId="4" fontId="6" fillId="3" borderId="10" xfId="1" applyNumberFormat="1" applyFont="1" applyFill="1" applyBorder="1" applyProtection="1">
      <protection hidden="1"/>
    </xf>
    <xf numFmtId="0" fontId="10" fillId="5" borderId="0" xfId="0" applyFont="1" applyFill="1" applyAlignment="1">
      <alignment horizontal="center" vertical="top" readingOrder="1"/>
    </xf>
    <xf numFmtId="0" fontId="11" fillId="0" borderId="0" xfId="0" quotePrefix="1" applyFont="1" applyAlignment="1">
      <alignment horizontal="center" vertical="top" readingOrder="1"/>
    </xf>
    <xf numFmtId="0" fontId="11" fillId="0" borderId="0" xfId="0" applyFont="1" applyAlignment="1">
      <alignment horizontal="center" vertical="top" readingOrder="1"/>
    </xf>
    <xf numFmtId="0" fontId="11" fillId="0" borderId="0" xfId="0" applyFont="1" applyAlignment="1">
      <alignment vertical="top" readingOrder="1"/>
    </xf>
    <xf numFmtId="166" fontId="8" fillId="0" borderId="0" xfId="1" applyNumberFormat="1" applyFont="1" applyBorder="1" applyProtection="1">
      <protection hidden="1"/>
    </xf>
    <xf numFmtId="4" fontId="6" fillId="0" borderId="11" xfId="1" applyNumberFormat="1" applyFont="1" applyFill="1" applyBorder="1" applyProtection="1">
      <protection hidden="1"/>
    </xf>
    <xf numFmtId="4" fontId="6" fillId="0" borderId="22" xfId="1" applyNumberFormat="1" applyFont="1" applyBorder="1" applyProtection="1">
      <protection locked="0"/>
    </xf>
    <xf numFmtId="4" fontId="6" fillId="0" borderId="21" xfId="1" applyNumberFormat="1" applyFont="1" applyFill="1" applyBorder="1" applyProtection="1">
      <protection locked="0"/>
    </xf>
    <xf numFmtId="4" fontId="6" fillId="0" borderId="20" xfId="1" applyNumberFormat="1" applyFont="1" applyBorder="1" applyProtection="1">
      <protection locked="0"/>
    </xf>
    <xf numFmtId="166" fontId="8" fillId="0" borderId="11" xfId="1" applyNumberFormat="1" applyFont="1" applyBorder="1" applyProtection="1">
      <protection hidden="1"/>
    </xf>
    <xf numFmtId="166" fontId="6" fillId="0" borderId="11" xfId="1" applyNumberFormat="1" applyFont="1" applyFill="1" applyBorder="1" applyProtection="1">
      <protection hidden="1"/>
    </xf>
    <xf numFmtId="168" fontId="6" fillId="3" borderId="10" xfId="1" applyNumberFormat="1" applyFont="1" applyFill="1" applyBorder="1" applyProtection="1">
      <protection hidden="1"/>
    </xf>
    <xf numFmtId="168" fontId="8" fillId="0" borderId="11" xfId="1" applyNumberFormat="1" applyFont="1" applyFill="1" applyBorder="1" applyProtection="1">
      <protection hidden="1"/>
    </xf>
    <xf numFmtId="4" fontId="6" fillId="0" borderId="21" xfId="1" applyNumberFormat="1" applyFont="1" applyFill="1" applyBorder="1" applyProtection="1">
      <protection hidden="1"/>
    </xf>
    <xf numFmtId="4" fontId="6" fillId="0" borderId="0" xfId="1" applyNumberFormat="1" applyFont="1" applyFill="1" applyBorder="1" applyProtection="1">
      <protection hidden="1"/>
    </xf>
    <xf numFmtId="166" fontId="8" fillId="0" borderId="19" xfId="1" applyNumberFormat="1" applyFont="1" applyBorder="1" applyProtection="1">
      <protection hidden="1"/>
    </xf>
    <xf numFmtId="0" fontId="8" fillId="0" borderId="0" xfId="0" applyFont="1" applyAlignment="1">
      <alignment horizontal="center" wrapText="1"/>
    </xf>
    <xf numFmtId="0" fontId="6" fillId="4" borderId="10" xfId="0" applyFont="1" applyFill="1" applyBorder="1"/>
    <xf numFmtId="37" fontId="1" fillId="0" borderId="11" xfId="2" applyNumberFormat="1" applyBorder="1"/>
    <xf numFmtId="0" fontId="0" fillId="0" borderId="19" xfId="0" applyBorder="1" applyAlignment="1">
      <alignment horizontal="center"/>
    </xf>
    <xf numFmtId="0" fontId="2" fillId="0" borderId="0" xfId="0" applyFont="1" applyProtection="1">
      <protection hidden="1"/>
    </xf>
    <xf numFmtId="49" fontId="3" fillId="0" borderId="0" xfId="0" applyNumberFormat="1" applyFont="1" applyProtection="1">
      <protection hidden="1"/>
    </xf>
    <xf numFmtId="49" fontId="4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6" fillId="3" borderId="9" xfId="0" applyFont="1" applyFill="1" applyBorder="1" applyAlignment="1" applyProtection="1">
      <alignment horizontal="center" wrapText="1"/>
      <protection hidden="1"/>
    </xf>
    <xf numFmtId="0" fontId="6" fillId="3" borderId="10" xfId="0" applyFont="1" applyFill="1" applyBorder="1" applyProtection="1">
      <protection hidden="1"/>
    </xf>
    <xf numFmtId="166" fontId="6" fillId="3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left"/>
      <protection hidden="1"/>
    </xf>
    <xf numFmtId="0" fontId="6" fillId="0" borderId="21" xfId="0" applyFont="1" applyBorder="1" applyProtection="1">
      <protection hidden="1"/>
    </xf>
    <xf numFmtId="166" fontId="6" fillId="0" borderId="21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12" xfId="0" applyFont="1" applyBorder="1" applyAlignment="1" applyProtection="1">
      <alignment horizontal="left"/>
      <protection hidden="1"/>
    </xf>
    <xf numFmtId="166" fontId="6" fillId="0" borderId="0" xfId="1" applyNumberFormat="1" applyFont="1" applyFill="1" applyBorder="1" applyAlignment="1" applyProtection="1">
      <alignment horizontal="center" vertical="center" wrapText="1"/>
      <protection hidden="1"/>
    </xf>
    <xf numFmtId="49" fontId="9" fillId="0" borderId="0" xfId="0" applyNumberFormat="1" applyFont="1" applyProtection="1">
      <protection hidden="1"/>
    </xf>
    <xf numFmtId="49" fontId="8" fillId="0" borderId="0" xfId="0" applyNumberFormat="1" applyFont="1" applyProtection="1">
      <protection hidden="1"/>
    </xf>
    <xf numFmtId="0" fontId="8" fillId="0" borderId="11" xfId="0" applyFont="1" applyBorder="1" applyAlignment="1" applyProtection="1">
      <alignment horizontal="center" wrapText="1"/>
      <protection hidden="1"/>
    </xf>
    <xf numFmtId="0" fontId="6" fillId="0" borderId="11" xfId="0" applyFont="1" applyBorder="1" applyProtection="1">
      <protection hidden="1"/>
    </xf>
    <xf numFmtId="4" fontId="6" fillId="0" borderId="11" xfId="1" applyNumberFormat="1" applyFont="1" applyBorder="1" applyProtection="1">
      <protection hidden="1"/>
    </xf>
    <xf numFmtId="0" fontId="8" fillId="0" borderId="12" xfId="0" applyFont="1" applyBorder="1" applyProtection="1">
      <protection hidden="1"/>
    </xf>
    <xf numFmtId="4" fontId="8" fillId="0" borderId="0" xfId="0" applyNumberFormat="1" applyFont="1" applyProtection="1">
      <protection hidden="1"/>
    </xf>
    <xf numFmtId="0" fontId="8" fillId="0" borderId="11" xfId="0" applyFont="1" applyBorder="1" applyProtection="1">
      <protection hidden="1"/>
    </xf>
    <xf numFmtId="4" fontId="8" fillId="0" borderId="11" xfId="1" applyNumberFormat="1" applyFont="1" applyBorder="1" applyProtection="1">
      <protection hidden="1"/>
    </xf>
    <xf numFmtId="0" fontId="8" fillId="0" borderId="9" xfId="0" applyFont="1" applyBorder="1" applyAlignment="1" applyProtection="1">
      <alignment horizontal="center" wrapText="1"/>
      <protection hidden="1"/>
    </xf>
    <xf numFmtId="0" fontId="8" fillId="0" borderId="17" xfId="0" applyFont="1" applyBorder="1" applyProtection="1">
      <protection hidden="1"/>
    </xf>
    <xf numFmtId="4" fontId="6" fillId="0" borderId="17" xfId="1" applyNumberFormat="1" applyFont="1" applyFill="1" applyBorder="1" applyProtection="1">
      <protection hidden="1"/>
    </xf>
    <xf numFmtId="4" fontId="6" fillId="0" borderId="20" xfId="1" applyNumberFormat="1" applyFont="1" applyBorder="1" applyProtection="1">
      <protection hidden="1"/>
    </xf>
    <xf numFmtId="4" fontId="17" fillId="3" borderId="10" xfId="1" applyNumberFormat="1" applyFont="1" applyFill="1" applyBorder="1" applyProtection="1">
      <protection hidden="1"/>
    </xf>
    <xf numFmtId="4" fontId="6" fillId="0" borderId="22" xfId="1" applyNumberFormat="1" applyFont="1" applyBorder="1" applyProtection="1">
      <protection hidden="1"/>
    </xf>
    <xf numFmtId="0" fontId="8" fillId="0" borderId="13" xfId="0" applyFont="1" applyBorder="1" applyAlignment="1" applyProtection="1">
      <alignment horizontal="center" wrapText="1"/>
      <protection hidden="1"/>
    </xf>
    <xf numFmtId="0" fontId="8" fillId="0" borderId="21" xfId="0" applyFont="1" applyBorder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19" xfId="0" applyFont="1" applyBorder="1" applyProtection="1">
      <protection hidden="1"/>
    </xf>
    <xf numFmtId="4" fontId="6" fillId="0" borderId="19" xfId="1" applyNumberFormat="1" applyFont="1" applyFill="1" applyBorder="1" applyProtection="1">
      <protection hidden="1"/>
    </xf>
    <xf numFmtId="0" fontId="16" fillId="0" borderId="11" xfId="0" applyFont="1" applyBorder="1" applyAlignment="1" applyProtection="1">
      <alignment horizontal="left"/>
      <protection hidden="1"/>
    </xf>
    <xf numFmtId="4" fontId="8" fillId="0" borderId="11" xfId="0" applyNumberFormat="1" applyFont="1" applyBorder="1" applyProtection="1">
      <protection hidden="1"/>
    </xf>
    <xf numFmtId="166" fontId="6" fillId="0" borderId="0" xfId="1" applyNumberFormat="1" applyFont="1" applyFill="1" applyBorder="1" applyProtection="1">
      <protection hidden="1"/>
    </xf>
    <xf numFmtId="166" fontId="6" fillId="0" borderId="17" xfId="1" applyNumberFormat="1" applyFont="1" applyFill="1" applyBorder="1" applyProtection="1">
      <protection hidden="1"/>
    </xf>
    <xf numFmtId="0" fontId="8" fillId="0" borderId="12" xfId="0" applyFont="1" applyBorder="1" applyAlignment="1" applyProtection="1">
      <alignment horizontal="center" wrapText="1"/>
      <protection hidden="1"/>
    </xf>
    <xf numFmtId="166" fontId="6" fillId="0" borderId="12" xfId="1" applyNumberFormat="1" applyFont="1" applyFill="1" applyBorder="1" applyProtection="1">
      <protection hidden="1"/>
    </xf>
    <xf numFmtId="0" fontId="6" fillId="0" borderId="12" xfId="0" applyFont="1" applyBorder="1" applyProtection="1">
      <protection hidden="1"/>
    </xf>
    <xf numFmtId="0" fontId="6" fillId="0" borderId="12" xfId="0" applyFont="1" applyBorder="1" applyAlignment="1" applyProtection="1">
      <alignment horizontal="center" wrapText="1"/>
      <protection hidden="1"/>
    </xf>
    <xf numFmtId="166" fontId="6" fillId="0" borderId="11" xfId="1" applyNumberFormat="1" applyFont="1" applyBorder="1" applyProtection="1">
      <protection hidden="1"/>
    </xf>
    <xf numFmtId="0" fontId="8" fillId="0" borderId="13" xfId="0" applyFont="1" applyBorder="1" applyAlignment="1" applyProtection="1">
      <alignment wrapText="1"/>
      <protection hidden="1"/>
    </xf>
    <xf numFmtId="0" fontId="8" fillId="0" borderId="12" xfId="0" applyFont="1" applyBorder="1" applyAlignment="1" applyProtection="1">
      <alignment wrapText="1"/>
      <protection hidden="1"/>
    </xf>
    <xf numFmtId="0" fontId="8" fillId="0" borderId="15" xfId="0" applyFont="1" applyBorder="1" applyAlignment="1" applyProtection="1">
      <alignment wrapText="1"/>
      <protection hidden="1"/>
    </xf>
    <xf numFmtId="166" fontId="8" fillId="7" borderId="21" xfId="1" applyNumberFormat="1" applyFont="1" applyFill="1" applyBorder="1" applyProtection="1">
      <protection hidden="1"/>
    </xf>
    <xf numFmtId="0" fontId="8" fillId="7" borderId="21" xfId="0" applyFont="1" applyFill="1" applyBorder="1" applyProtection="1">
      <protection hidden="1"/>
    </xf>
    <xf numFmtId="49" fontId="9" fillId="0" borderId="20" xfId="0" applyNumberFormat="1" applyFont="1" applyBorder="1" applyProtection="1">
      <protection hidden="1"/>
    </xf>
    <xf numFmtId="166" fontId="8" fillId="7" borderId="0" xfId="1" applyNumberFormat="1" applyFont="1" applyFill="1" applyBorder="1" applyProtection="1">
      <protection hidden="1"/>
    </xf>
    <xf numFmtId="49" fontId="9" fillId="0" borderId="22" xfId="0" applyNumberFormat="1" applyFont="1" applyBorder="1" applyProtection="1">
      <protection hidden="1"/>
    </xf>
    <xf numFmtId="0" fontId="6" fillId="0" borderId="12" xfId="0" applyFont="1" applyBorder="1" applyAlignment="1" applyProtection="1">
      <alignment wrapText="1"/>
      <protection hidden="1"/>
    </xf>
    <xf numFmtId="0" fontId="8" fillId="0" borderId="0" xfId="0" applyFont="1" applyAlignment="1" applyProtection="1">
      <alignment wrapText="1"/>
      <protection hidden="1"/>
    </xf>
    <xf numFmtId="49" fontId="9" fillId="0" borderId="23" xfId="0" applyNumberFormat="1" applyFont="1" applyBorder="1" applyProtection="1">
      <protection hidden="1"/>
    </xf>
    <xf numFmtId="166" fontId="8" fillId="0" borderId="0" xfId="1" applyNumberFormat="1" applyFont="1" applyProtection="1">
      <protection hidden="1"/>
    </xf>
    <xf numFmtId="168" fontId="8" fillId="6" borderId="11" xfId="1" applyNumberFormat="1" applyFont="1" applyFill="1" applyBorder="1" applyProtection="1">
      <protection locked="0"/>
    </xf>
    <xf numFmtId="4" fontId="6" fillId="3" borderId="10" xfId="1" applyNumberFormat="1" applyFont="1" applyFill="1" applyBorder="1" applyProtection="1">
      <protection locked="0"/>
    </xf>
    <xf numFmtId="4" fontId="6" fillId="0" borderId="20" xfId="1" applyNumberFormat="1" applyFont="1" applyFill="1" applyBorder="1" applyProtection="1">
      <protection locked="0"/>
    </xf>
    <xf numFmtId="4" fontId="6" fillId="0" borderId="11" xfId="1" applyNumberFormat="1" applyFont="1" applyFill="1" applyBorder="1" applyProtection="1">
      <protection locked="0"/>
    </xf>
    <xf numFmtId="4" fontId="6" fillId="6" borderId="11" xfId="1" applyNumberFormat="1" applyFont="1" applyFill="1" applyBorder="1" applyProtection="1">
      <protection locked="0"/>
    </xf>
    <xf numFmtId="4" fontId="8" fillId="6" borderId="11" xfId="1" applyNumberFormat="1" applyFont="1" applyFill="1" applyBorder="1" applyProtection="1">
      <protection locked="0"/>
    </xf>
    <xf numFmtId="4" fontId="8" fillId="6" borderId="11" xfId="0" applyNumberFormat="1" applyFont="1" applyFill="1" applyBorder="1" applyProtection="1">
      <protection locked="0"/>
    </xf>
    <xf numFmtId="0" fontId="21" fillId="0" borderId="0" xfId="0" applyFont="1"/>
    <xf numFmtId="0" fontId="22" fillId="0" borderId="0" xfId="0" applyFont="1"/>
    <xf numFmtId="0" fontId="23" fillId="8" borderId="14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/>
    </xf>
    <xf numFmtId="0" fontId="24" fillId="9" borderId="16" xfId="0" applyFont="1" applyFill="1" applyBorder="1" applyAlignment="1">
      <alignment horizontal="center"/>
    </xf>
    <xf numFmtId="167" fontId="25" fillId="9" borderId="16" xfId="6" applyNumberFormat="1" applyFont="1" applyFill="1" applyBorder="1" applyAlignment="1" applyProtection="1">
      <alignment horizontal="center" vertical="center" wrapText="1"/>
    </xf>
    <xf numFmtId="0" fontId="24" fillId="10" borderId="16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12" borderId="1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43" fontId="22" fillId="0" borderId="0" xfId="1" applyFont="1"/>
    <xf numFmtId="166" fontId="22" fillId="0" borderId="0" xfId="1" applyNumberFormat="1" applyFont="1"/>
    <xf numFmtId="167" fontId="22" fillId="0" borderId="0" xfId="0" applyNumberFormat="1" applyFont="1"/>
    <xf numFmtId="43" fontId="22" fillId="0" borderId="0" xfId="1" applyFont="1" applyBorder="1"/>
    <xf numFmtId="0" fontId="24" fillId="0" borderId="0" xfId="0" applyFont="1" applyAlignment="1">
      <alignment horizontal="center" vertical="center" wrapText="1"/>
    </xf>
    <xf numFmtId="167" fontId="24" fillId="0" borderId="0" xfId="0" applyNumberFormat="1" applyFont="1" applyAlignment="1">
      <alignment horizontal="center" vertical="center" wrapText="1"/>
    </xf>
    <xf numFmtId="0" fontId="24" fillId="11" borderId="10" xfId="0" applyFont="1" applyFill="1" applyBorder="1" applyAlignment="1">
      <alignment horizontal="center"/>
    </xf>
    <xf numFmtId="167" fontId="23" fillId="12" borderId="10" xfId="0" applyNumberFormat="1" applyFont="1" applyFill="1" applyBorder="1" applyAlignment="1">
      <alignment horizontal="center" vertical="center" wrapText="1"/>
    </xf>
    <xf numFmtId="167" fontId="23" fillId="8" borderId="10" xfId="0" applyNumberFormat="1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/>
    </xf>
    <xf numFmtId="0" fontId="24" fillId="6" borderId="10" xfId="0" applyFont="1" applyFill="1" applyBorder="1" applyAlignment="1">
      <alignment horizontal="center"/>
    </xf>
    <xf numFmtId="0" fontId="24" fillId="13" borderId="0" xfId="0" applyFont="1" applyFill="1" applyAlignment="1">
      <alignment horizontal="center"/>
    </xf>
    <xf numFmtId="167" fontId="23" fillId="9" borderId="14" xfId="0" applyNumberFormat="1" applyFont="1" applyFill="1" applyBorder="1" applyAlignment="1">
      <alignment horizontal="center" vertical="center" wrapText="1"/>
    </xf>
    <xf numFmtId="167" fontId="23" fillId="10" borderId="14" xfId="0" applyNumberFormat="1" applyFont="1" applyFill="1" applyBorder="1" applyAlignment="1">
      <alignment horizontal="center" vertical="center" wrapText="1"/>
    </xf>
    <xf numFmtId="167" fontId="23" fillId="2" borderId="10" xfId="0" applyNumberFormat="1" applyFont="1" applyFill="1" applyBorder="1" applyAlignment="1">
      <alignment horizontal="center" vertical="center" wrapText="1"/>
    </xf>
    <xf numFmtId="167" fontId="23" fillId="11" borderId="10" xfId="0" applyNumberFormat="1" applyFont="1" applyFill="1" applyBorder="1" applyAlignment="1">
      <alignment horizontal="center" vertical="center" wrapText="1"/>
    </xf>
    <xf numFmtId="167" fontId="23" fillId="38" borderId="10" xfId="0" applyNumberFormat="1" applyFont="1" applyFill="1" applyBorder="1" applyAlignment="1">
      <alignment horizontal="center" vertical="center" wrapText="1"/>
    </xf>
    <xf numFmtId="167" fontId="23" fillId="39" borderId="10" xfId="0" applyNumberFormat="1" applyFont="1" applyFill="1" applyBorder="1" applyAlignment="1">
      <alignment horizontal="center" vertical="center" wrapText="1"/>
    </xf>
    <xf numFmtId="167" fontId="23" fillId="6" borderId="10" xfId="0" applyNumberFormat="1" applyFont="1" applyFill="1" applyBorder="1" applyAlignment="1">
      <alignment horizontal="center" vertical="center" wrapText="1"/>
    </xf>
    <xf numFmtId="167" fontId="23" fillId="13" borderId="10" xfId="0" applyNumberFormat="1" applyFont="1" applyFill="1" applyBorder="1" applyAlignment="1">
      <alignment horizontal="center" vertical="center" wrapText="1"/>
    </xf>
    <xf numFmtId="167" fontId="23" fillId="40" borderId="10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167" fontId="24" fillId="0" borderId="10" xfId="0" applyNumberFormat="1" applyFont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/>
    </xf>
    <xf numFmtId="0" fontId="24" fillId="13" borderId="10" xfId="0" applyFont="1" applyFill="1" applyBorder="1" applyAlignment="1">
      <alignment horizontal="center"/>
    </xf>
    <xf numFmtId="0" fontId="24" fillId="40" borderId="10" xfId="0" applyFont="1" applyFill="1" applyBorder="1" applyAlignment="1">
      <alignment horizontal="center"/>
    </xf>
    <xf numFmtId="170" fontId="24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center" wrapText="1"/>
      <protection hidden="1"/>
    </xf>
    <xf numFmtId="0" fontId="8" fillId="0" borderId="16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6" fontId="8" fillId="0" borderId="11" xfId="1" applyNumberFormat="1" applyFont="1" applyFill="1" applyBorder="1" applyProtection="1">
      <protection hidden="1"/>
    </xf>
    <xf numFmtId="168" fontId="6" fillId="3" borderId="10" xfId="1" applyNumberFormat="1" applyFont="1" applyFill="1" applyBorder="1" applyProtection="1">
      <protection locked="0"/>
    </xf>
    <xf numFmtId="166" fontId="8" fillId="0" borderId="0" xfId="1" applyNumberFormat="1" applyFont="1" applyBorder="1" applyProtection="1">
      <protection locked="0"/>
    </xf>
    <xf numFmtId="167" fontId="0" fillId="0" borderId="0" xfId="0" applyNumberFormat="1"/>
    <xf numFmtId="9" fontId="8" fillId="0" borderId="11" xfId="252" applyFont="1" applyFill="1" applyBorder="1" applyProtection="1"/>
    <xf numFmtId="0" fontId="64" fillId="0" borderId="0" xfId="0" applyFont="1" applyAlignment="1">
      <alignment horizontal="justify" vertical="center"/>
    </xf>
    <xf numFmtId="0" fontId="65" fillId="41" borderId="35" xfId="0" applyFont="1" applyFill="1" applyBorder="1" applyAlignment="1">
      <alignment horizontal="left" vertical="center"/>
    </xf>
    <xf numFmtId="0" fontId="0" fillId="0" borderId="36" xfId="0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/>
    </xf>
    <xf numFmtId="170" fontId="0" fillId="11" borderId="0" xfId="0" applyNumberFormat="1" applyFill="1"/>
    <xf numFmtId="170" fontId="0" fillId="0" borderId="0" xfId="0" applyNumberFormat="1"/>
    <xf numFmtId="170" fontId="0" fillId="0" borderId="0" xfId="1" applyNumberFormat="1" applyFont="1" applyFill="1"/>
    <xf numFmtId="43" fontId="0" fillId="0" borderId="0" xfId="1" applyFont="1"/>
    <xf numFmtId="0" fontId="65" fillId="41" borderId="37" xfId="0" applyFont="1" applyFill="1" applyBorder="1" applyAlignment="1">
      <alignment horizontal="left" vertical="center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65" fillId="41" borderId="49" xfId="0" applyFont="1" applyFill="1" applyBorder="1" applyAlignment="1">
      <alignment horizontal="center" vertical="center" wrapText="1"/>
    </xf>
    <xf numFmtId="0" fontId="65" fillId="41" borderId="49" xfId="0" applyFont="1" applyFill="1" applyBorder="1" applyAlignment="1">
      <alignment horizontal="left" vertical="center" wrapText="1"/>
    </xf>
    <xf numFmtId="49" fontId="65" fillId="41" borderId="47" xfId="0" applyNumberFormat="1" applyFont="1" applyFill="1" applyBorder="1" applyAlignment="1">
      <alignment horizontal="left" vertical="center" wrapText="1"/>
    </xf>
    <xf numFmtId="0" fontId="65" fillId="41" borderId="50" xfId="0" applyFont="1" applyFill="1" applyBorder="1" applyAlignment="1">
      <alignment horizontal="center" vertical="center" wrapText="1"/>
    </xf>
    <xf numFmtId="170" fontId="65" fillId="11" borderId="50" xfId="0" applyNumberFormat="1" applyFont="1" applyFill="1" applyBorder="1" applyAlignment="1">
      <alignment horizontal="center" vertical="center" wrapText="1"/>
    </xf>
    <xf numFmtId="170" fontId="65" fillId="41" borderId="50" xfId="0" applyNumberFormat="1" applyFont="1" applyFill="1" applyBorder="1" applyAlignment="1">
      <alignment horizontal="center" vertical="center" wrapText="1"/>
    </xf>
    <xf numFmtId="170" fontId="65" fillId="41" borderId="49" xfId="0" applyNumberFormat="1" applyFont="1" applyFill="1" applyBorder="1" applyAlignment="1">
      <alignment horizontal="center" vertical="center" wrapText="1"/>
    </xf>
    <xf numFmtId="170" fontId="65" fillId="41" borderId="0" xfId="0" applyNumberFormat="1" applyFont="1" applyFill="1" applyAlignment="1">
      <alignment horizontal="center" vertical="center" wrapText="1"/>
    </xf>
    <xf numFmtId="170" fontId="65" fillId="41" borderId="0" xfId="1" applyNumberFormat="1" applyFont="1" applyFill="1" applyBorder="1" applyAlignment="1">
      <alignment horizontal="center" vertical="center" wrapText="1"/>
    </xf>
    <xf numFmtId="0" fontId="0" fillId="0" borderId="26" xfId="0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left"/>
      <protection locked="0"/>
    </xf>
    <xf numFmtId="49" fontId="15" fillId="0" borderId="26" xfId="6" applyNumberFormat="1" applyBorder="1" applyAlignment="1" applyProtection="1">
      <alignment horizontal="left"/>
      <protection locked="0"/>
    </xf>
    <xf numFmtId="0" fontId="13" fillId="0" borderId="26" xfId="0" applyFont="1" applyBorder="1" applyProtection="1">
      <protection locked="0"/>
    </xf>
    <xf numFmtId="0" fontId="13" fillId="0" borderId="26" xfId="0" applyFont="1" applyBorder="1" applyAlignment="1" applyProtection="1">
      <alignment horizontal="center"/>
      <protection locked="0"/>
    </xf>
    <xf numFmtId="170" fontId="13" fillId="11" borderId="26" xfId="0" applyNumberFormat="1" applyFont="1" applyFill="1" applyBorder="1" applyProtection="1">
      <protection locked="0"/>
    </xf>
    <xf numFmtId="170" fontId="13" fillId="0" borderId="26" xfId="0" applyNumberFormat="1" applyFont="1" applyBorder="1" applyProtection="1">
      <protection locked="0"/>
    </xf>
    <xf numFmtId="171" fontId="13" fillId="0" borderId="26" xfId="1" applyNumberFormat="1" applyFont="1" applyBorder="1" applyProtection="1">
      <protection locked="0"/>
    </xf>
    <xf numFmtId="171" fontId="0" fillId="0" borderId="0" xfId="1" applyNumberFormat="1" applyFont="1"/>
    <xf numFmtId="0" fontId="0" fillId="0" borderId="26" xfId="0" applyBorder="1" applyAlignment="1" applyProtection="1">
      <alignment horizontal="left"/>
      <protection locked="0"/>
    </xf>
    <xf numFmtId="0" fontId="0" fillId="0" borderId="26" xfId="0" applyBorder="1" applyProtection="1">
      <protection locked="0"/>
    </xf>
    <xf numFmtId="171" fontId="0" fillId="0" borderId="26" xfId="1" applyNumberFormat="1" applyFont="1" applyBorder="1" applyProtection="1">
      <protection locked="0"/>
    </xf>
    <xf numFmtId="49" fontId="0" fillId="0" borderId="26" xfId="0" applyNumberFormat="1" applyBorder="1" applyAlignment="1" applyProtection="1">
      <alignment horizontal="left"/>
      <protection locked="0"/>
    </xf>
    <xf numFmtId="170" fontId="13" fillId="42" borderId="26" xfId="0" applyNumberFormat="1" applyFont="1" applyFill="1" applyBorder="1" applyProtection="1">
      <protection locked="0"/>
    </xf>
    <xf numFmtId="0" fontId="0" fillId="43" borderId="26" xfId="0" applyFill="1" applyBorder="1" applyAlignment="1" applyProtection="1">
      <alignment horizontal="center"/>
      <protection locked="0"/>
    </xf>
    <xf numFmtId="0" fontId="0" fillId="43" borderId="26" xfId="0" applyFill="1" applyBorder="1" applyAlignment="1" applyProtection="1">
      <alignment horizontal="left"/>
      <protection locked="0"/>
    </xf>
    <xf numFmtId="0" fontId="13" fillId="43" borderId="26" xfId="0" applyFont="1" applyFill="1" applyBorder="1" applyAlignment="1" applyProtection="1">
      <alignment horizontal="left"/>
      <protection locked="0"/>
    </xf>
    <xf numFmtId="49" fontId="0" fillId="43" borderId="26" xfId="0" applyNumberFormat="1" applyFill="1" applyBorder="1" applyAlignment="1" applyProtection="1">
      <alignment horizontal="left"/>
      <protection locked="0"/>
    </xf>
    <xf numFmtId="0" fontId="0" fillId="43" borderId="26" xfId="0" applyFill="1" applyBorder="1" applyProtection="1">
      <protection locked="0"/>
    </xf>
    <xf numFmtId="0" fontId="13" fillId="43" borderId="26" xfId="0" applyFont="1" applyFill="1" applyBorder="1" applyAlignment="1" applyProtection="1">
      <alignment horizontal="center"/>
      <protection locked="0"/>
    </xf>
    <xf numFmtId="170" fontId="13" fillId="43" borderId="26" xfId="0" applyNumberFormat="1" applyFont="1" applyFill="1" applyBorder="1" applyProtection="1">
      <protection locked="0"/>
    </xf>
    <xf numFmtId="171" fontId="0" fillId="43" borderId="26" xfId="1" applyNumberFormat="1" applyFont="1" applyFill="1" applyBorder="1" applyProtection="1">
      <protection locked="0"/>
    </xf>
    <xf numFmtId="170" fontId="0" fillId="43" borderId="0" xfId="1" applyNumberFormat="1" applyFont="1" applyFill="1"/>
    <xf numFmtId="170" fontId="0" fillId="43" borderId="0" xfId="0" applyNumberFormat="1" applyFill="1"/>
    <xf numFmtId="43" fontId="0" fillId="43" borderId="0" xfId="1" applyFont="1" applyFill="1"/>
    <xf numFmtId="0" fontId="0" fillId="43" borderId="0" xfId="0" applyFill="1"/>
    <xf numFmtId="43" fontId="63" fillId="0" borderId="51" xfId="1" applyFont="1" applyBorder="1" applyAlignment="1" applyProtection="1">
      <alignment horizontal="center"/>
      <protection locked="0"/>
    </xf>
    <xf numFmtId="43" fontId="63" fillId="0" borderId="51" xfId="1" applyFont="1" applyBorder="1" applyAlignment="1" applyProtection="1">
      <alignment horizontal="left"/>
      <protection locked="0"/>
    </xf>
    <xf numFmtId="43" fontId="63" fillId="0" borderId="51" xfId="1" applyFont="1" applyBorder="1" applyProtection="1">
      <protection locked="0"/>
    </xf>
    <xf numFmtId="43" fontId="32" fillId="0" borderId="51" xfId="1" applyFont="1" applyBorder="1" applyAlignment="1" applyProtection="1">
      <alignment horizontal="center"/>
      <protection locked="0"/>
    </xf>
    <xf numFmtId="43" fontId="63" fillId="11" borderId="51" xfId="1" applyFont="1" applyFill="1" applyBorder="1" applyProtection="1">
      <protection locked="0"/>
    </xf>
    <xf numFmtId="170" fontId="63" fillId="0" borderId="52" xfId="1" applyNumberFormat="1" applyFont="1" applyFill="1" applyBorder="1"/>
    <xf numFmtId="170" fontId="63" fillId="0" borderId="52" xfId="1" applyNumberFormat="1" applyFont="1" applyBorder="1"/>
    <xf numFmtId="43" fontId="63" fillId="0" borderId="52" xfId="1" applyFont="1" applyBorder="1"/>
    <xf numFmtId="0" fontId="0" fillId="0" borderId="53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left"/>
      <protection locked="0"/>
    </xf>
    <xf numFmtId="49" fontId="0" fillId="0" borderId="53" xfId="0" applyNumberFormat="1" applyBorder="1" applyAlignment="1" applyProtection="1">
      <alignment horizontal="left"/>
      <protection locked="0"/>
    </xf>
    <xf numFmtId="0" fontId="0" fillId="0" borderId="53" xfId="0" applyBorder="1" applyProtection="1">
      <protection locked="0"/>
    </xf>
    <xf numFmtId="0" fontId="13" fillId="0" borderId="53" xfId="0" applyFont="1" applyBorder="1" applyAlignment="1" applyProtection="1">
      <alignment horizontal="center"/>
      <protection locked="0"/>
    </xf>
    <xf numFmtId="170" fontId="0" fillId="11" borderId="53" xfId="0" applyNumberFormat="1" applyFill="1" applyBorder="1" applyProtection="1">
      <protection locked="0"/>
    </xf>
    <xf numFmtId="170" fontId="0" fillId="0" borderId="53" xfId="0" applyNumberFormat="1" applyBorder="1" applyProtection="1">
      <protection locked="0"/>
    </xf>
    <xf numFmtId="170" fontId="0" fillId="11" borderId="26" xfId="0" applyNumberFormat="1" applyFill="1" applyBorder="1" applyProtection="1">
      <protection locked="0"/>
    </xf>
    <xf numFmtId="170" fontId="0" fillId="0" borderId="26" xfId="0" applyNumberFormat="1" applyBorder="1" applyProtection="1">
      <protection locked="0"/>
    </xf>
    <xf numFmtId="0" fontId="65" fillId="41" borderId="54" xfId="0" applyFont="1" applyFill="1" applyBorder="1" applyAlignment="1">
      <alignment horizontal="center" vertical="center" wrapText="1"/>
    </xf>
    <xf numFmtId="0" fontId="65" fillId="41" borderId="54" xfId="0" applyFont="1" applyFill="1" applyBorder="1" applyAlignment="1">
      <alignment horizontal="left" vertical="center" wrapText="1"/>
    </xf>
    <xf numFmtId="49" fontId="65" fillId="41" borderId="0" xfId="0" applyNumberFormat="1" applyFont="1" applyFill="1" applyAlignment="1">
      <alignment horizontal="left" vertical="center" wrapText="1"/>
    </xf>
    <xf numFmtId="170" fontId="65" fillId="11" borderId="54" xfId="0" applyNumberFormat="1" applyFont="1" applyFill="1" applyBorder="1" applyAlignment="1">
      <alignment horizontal="center" vertical="center" wrapText="1"/>
    </xf>
    <xf numFmtId="0" fontId="0" fillId="44" borderId="2" xfId="0" applyFill="1" applyBorder="1" applyProtection="1">
      <protection hidden="1"/>
    </xf>
    <xf numFmtId="0" fontId="0" fillId="44" borderId="0" xfId="0" applyFill="1" applyProtection="1">
      <protection hidden="1"/>
    </xf>
    <xf numFmtId="49" fontId="3" fillId="44" borderId="22" xfId="0" applyNumberFormat="1" applyFont="1" applyFill="1" applyBorder="1" applyProtection="1">
      <protection hidden="1"/>
    </xf>
    <xf numFmtId="0" fontId="2" fillId="44" borderId="4" xfId="0" applyFont="1" applyFill="1" applyBorder="1" applyAlignment="1" applyProtection="1">
      <alignment wrapText="1"/>
      <protection hidden="1"/>
    </xf>
    <xf numFmtId="0" fontId="2" fillId="44" borderId="0" xfId="0" applyFont="1" applyFill="1" applyProtection="1">
      <protection hidden="1"/>
    </xf>
    <xf numFmtId="0" fontId="2" fillId="44" borderId="4" xfId="0" applyFont="1" applyFill="1" applyBorder="1" applyAlignment="1" applyProtection="1">
      <alignment horizontal="left" wrapText="1"/>
      <protection hidden="1"/>
    </xf>
    <xf numFmtId="0" fontId="2" fillId="44" borderId="0" xfId="0" applyFont="1" applyFill="1" applyAlignment="1" applyProtection="1">
      <alignment horizontal="left"/>
      <protection locked="0"/>
    </xf>
    <xf numFmtId="0" fontId="2" fillId="44" borderId="0" xfId="0" applyFont="1" applyFill="1" applyAlignment="1" applyProtection="1">
      <alignment horizontal="left"/>
      <protection hidden="1"/>
    </xf>
    <xf numFmtId="0" fontId="2" fillId="44" borderId="6" xfId="0" applyFont="1" applyFill="1" applyBorder="1" applyAlignment="1" applyProtection="1">
      <alignment wrapText="1"/>
      <protection hidden="1"/>
    </xf>
    <xf numFmtId="0" fontId="2" fillId="44" borderId="7" xfId="0" applyFont="1" applyFill="1" applyBorder="1" applyAlignment="1" applyProtection="1">
      <alignment horizontal="left"/>
      <protection hidden="1"/>
    </xf>
    <xf numFmtId="49" fontId="3" fillId="44" borderId="55" xfId="0" applyNumberFormat="1" applyFont="1" applyFill="1" applyBorder="1" applyProtection="1">
      <protection hidden="1"/>
    </xf>
    <xf numFmtId="0" fontId="6" fillId="0" borderId="19" xfId="0" applyFont="1" applyBorder="1" applyAlignment="1" applyProtection="1">
      <alignment wrapText="1"/>
      <protection hidden="1"/>
    </xf>
    <xf numFmtId="168" fontId="8" fillId="0" borderId="11" xfId="1" applyNumberFormat="1" applyFont="1" applyFill="1" applyBorder="1" applyProtection="1">
      <protection locked="0"/>
    </xf>
    <xf numFmtId="9" fontId="8" fillId="0" borderId="11" xfId="252" applyFont="1" applyFill="1" applyBorder="1" applyProtection="1">
      <protection locked="0"/>
    </xf>
    <xf numFmtId="0" fontId="0" fillId="4" borderId="13" xfId="0" applyFill="1" applyBorder="1"/>
    <xf numFmtId="0" fontId="63" fillId="4" borderId="21" xfId="0" applyFont="1" applyFill="1" applyBorder="1" applyAlignment="1">
      <alignment horizontal="center"/>
    </xf>
    <xf numFmtId="0" fontId="63" fillId="4" borderId="21" xfId="0" applyFont="1" applyFill="1" applyBorder="1"/>
    <xf numFmtId="0" fontId="63" fillId="4" borderId="13" xfId="0" applyFont="1" applyFill="1" applyBorder="1"/>
    <xf numFmtId="0" fontId="0" fillId="4" borderId="10" xfId="0" applyFill="1" applyBorder="1"/>
    <xf numFmtId="0" fontId="0" fillId="4" borderId="18" xfId="0" applyFill="1" applyBorder="1" applyAlignment="1">
      <alignment wrapText="1"/>
    </xf>
    <xf numFmtId="0" fontId="0" fillId="4" borderId="10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0" borderId="10" xfId="0" applyBorder="1"/>
    <xf numFmtId="170" fontId="0" fillId="0" borderId="10" xfId="0" applyNumberFormat="1" applyBorder="1"/>
    <xf numFmtId="170" fontId="0" fillId="0" borderId="56" xfId="0" applyNumberFormat="1" applyBorder="1"/>
    <xf numFmtId="0" fontId="0" fillId="4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8" fillId="7" borderId="0" xfId="0" applyFont="1" applyFill="1" applyProtection="1">
      <protection hidden="1"/>
    </xf>
    <xf numFmtId="49" fontId="6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wrapText="1"/>
      <protection hidden="1"/>
    </xf>
    <xf numFmtId="0" fontId="6" fillId="0" borderId="23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9" fillId="0" borderId="22" xfId="0" applyFont="1" applyBorder="1" applyProtection="1">
      <protection hidden="1"/>
    </xf>
    <xf numFmtId="0" fontId="9" fillId="0" borderId="0" xfId="0" applyFont="1" applyAlignment="1" applyProtection="1">
      <alignment horizontal="center"/>
      <protection locked="0"/>
    </xf>
    <xf numFmtId="0" fontId="8" fillId="0" borderId="22" xfId="0" applyFont="1" applyBorder="1" applyProtection="1">
      <protection hidden="1"/>
    </xf>
    <xf numFmtId="172" fontId="6" fillId="0" borderId="0" xfId="1" applyNumberFormat="1" applyFont="1" applyFill="1" applyBorder="1" applyProtection="1">
      <protection hidden="1"/>
    </xf>
    <xf numFmtId="43" fontId="6" fillId="0" borderId="11" xfId="1" applyFont="1" applyFill="1" applyBorder="1" applyProtection="1">
      <protection hidden="1"/>
    </xf>
    <xf numFmtId="43" fontId="8" fillId="0" borderId="11" xfId="1" applyFont="1" applyBorder="1" applyProtection="1">
      <protection hidden="1"/>
    </xf>
    <xf numFmtId="43" fontId="6" fillId="0" borderId="11" xfId="1" applyFont="1" applyBorder="1" applyProtection="1">
      <protection hidden="1"/>
    </xf>
    <xf numFmtId="43" fontId="8" fillId="0" borderId="11" xfId="1" applyFont="1" applyFill="1" applyBorder="1" applyProtection="1">
      <protection hidden="1"/>
    </xf>
    <xf numFmtId="43" fontId="6" fillId="0" borderId="21" xfId="1" applyFont="1" applyFill="1" applyBorder="1" applyProtection="1">
      <protection hidden="1"/>
    </xf>
    <xf numFmtId="43" fontId="6" fillId="0" borderId="0" xfId="1" applyFont="1" applyFill="1" applyBorder="1" applyProtection="1">
      <protection hidden="1"/>
    </xf>
    <xf numFmtId="43" fontId="8" fillId="0" borderId="11" xfId="0" applyNumberFormat="1" applyFont="1" applyBorder="1" applyProtection="1">
      <protection hidden="1"/>
    </xf>
    <xf numFmtId="173" fontId="6" fillId="3" borderId="10" xfId="1" applyNumberFormat="1" applyFont="1" applyFill="1" applyBorder="1" applyProtection="1">
      <protection hidden="1"/>
    </xf>
    <xf numFmtId="170" fontId="9" fillId="0" borderId="0" xfId="0" applyNumberFormat="1" applyFont="1" applyProtection="1">
      <protection hidden="1"/>
    </xf>
    <xf numFmtId="43" fontId="8" fillId="0" borderId="0" xfId="1" applyFont="1" applyFill="1" applyBorder="1" applyProtection="1">
      <protection hidden="1"/>
    </xf>
    <xf numFmtId="174" fontId="0" fillId="0" borderId="26" xfId="0" applyNumberFormat="1" applyBorder="1" applyProtection="1">
      <protection locked="0"/>
    </xf>
    <xf numFmtId="43" fontId="8" fillId="0" borderId="0" xfId="1" applyFont="1" applyProtection="1">
      <protection hidden="1"/>
    </xf>
    <xf numFmtId="43" fontId="8" fillId="0" borderId="0" xfId="0" applyNumberFormat="1" applyFont="1" applyProtection="1">
      <protection hidden="1"/>
    </xf>
    <xf numFmtId="43" fontId="8" fillId="0" borderId="0" xfId="1" applyFont="1" applyBorder="1" applyProtection="1">
      <protection hidden="1"/>
    </xf>
    <xf numFmtId="0" fontId="0" fillId="2" borderId="10" xfId="0" applyFill="1" applyBorder="1"/>
    <xf numFmtId="0" fontId="0" fillId="2" borderId="0" xfId="0" applyFill="1"/>
    <xf numFmtId="0" fontId="0" fillId="2" borderId="26" xfId="0" applyFill="1" applyBorder="1" applyAlignment="1" applyProtection="1">
      <alignment horizontal="center"/>
      <protection locked="0"/>
    </xf>
    <xf numFmtId="0" fontId="13" fillId="2" borderId="26" xfId="0" applyFont="1" applyFill="1" applyBorder="1" applyAlignment="1" applyProtection="1">
      <alignment horizontal="left"/>
      <protection locked="0"/>
    </xf>
    <xf numFmtId="49" fontId="15" fillId="2" borderId="26" xfId="6" applyNumberFormat="1" applyFill="1" applyBorder="1" applyAlignment="1" applyProtection="1">
      <alignment horizontal="left"/>
      <protection locked="0"/>
    </xf>
    <xf numFmtId="0" fontId="13" fillId="2" borderId="26" xfId="0" applyFont="1" applyFill="1" applyBorder="1" applyProtection="1">
      <protection locked="0"/>
    </xf>
    <xf numFmtId="0" fontId="13" fillId="2" borderId="26" xfId="0" applyFont="1" applyFill="1" applyBorder="1" applyAlignment="1" applyProtection="1">
      <alignment horizontal="center"/>
      <protection locked="0"/>
    </xf>
    <xf numFmtId="170" fontId="13" fillId="2" borderId="26" xfId="0" applyNumberFormat="1" applyFont="1" applyFill="1" applyBorder="1" applyProtection="1">
      <protection locked="0"/>
    </xf>
    <xf numFmtId="171" fontId="13" fillId="2" borderId="26" xfId="1" applyNumberFormat="1" applyFont="1" applyFill="1" applyBorder="1" applyProtection="1">
      <protection locked="0"/>
    </xf>
    <xf numFmtId="170" fontId="0" fillId="2" borderId="0" xfId="0" applyNumberFormat="1" applyFill="1"/>
    <xf numFmtId="170" fontId="0" fillId="2" borderId="0" xfId="1" applyNumberFormat="1" applyFont="1" applyFill="1"/>
    <xf numFmtId="43" fontId="0" fillId="2" borderId="0" xfId="1" applyFont="1" applyFill="1"/>
    <xf numFmtId="0" fontId="0" fillId="2" borderId="26" xfId="0" applyFill="1" applyBorder="1" applyAlignment="1" applyProtection="1">
      <alignment horizontal="left"/>
      <protection locked="0"/>
    </xf>
    <xf numFmtId="0" fontId="0" fillId="2" borderId="26" xfId="0" applyFill="1" applyBorder="1" applyProtection="1">
      <protection locked="0"/>
    </xf>
    <xf numFmtId="171" fontId="0" fillId="2" borderId="26" xfId="1" applyNumberFormat="1" applyFont="1" applyFill="1" applyBorder="1" applyProtection="1">
      <protection locked="0"/>
    </xf>
    <xf numFmtId="49" fontId="0" fillId="2" borderId="26" xfId="0" applyNumberFormat="1" applyFill="1" applyBorder="1" applyAlignment="1" applyProtection="1">
      <alignment horizontal="left"/>
      <protection locked="0"/>
    </xf>
    <xf numFmtId="0" fontId="65" fillId="41" borderId="57" xfId="0" applyFont="1" applyFill="1" applyBorder="1" applyAlignment="1">
      <alignment horizontal="left" vertical="center"/>
    </xf>
    <xf numFmtId="0" fontId="0" fillId="0" borderId="58" xfId="0" applyBorder="1" applyAlignment="1" applyProtection="1">
      <alignment horizontal="left" vertical="center"/>
      <protection locked="0"/>
    </xf>
    <xf numFmtId="170" fontId="0" fillId="2" borderId="26" xfId="0" applyNumberFormat="1" applyFill="1" applyBorder="1" applyProtection="1">
      <protection locked="0"/>
    </xf>
    <xf numFmtId="0" fontId="0" fillId="43" borderId="10" xfId="0" applyFill="1" applyBorder="1" applyAlignment="1">
      <alignment horizontal="center" vertical="center" wrapText="1"/>
    </xf>
    <xf numFmtId="170" fontId="0" fillId="43" borderId="10" xfId="0" applyNumberFormat="1" applyFill="1" applyBorder="1"/>
    <xf numFmtId="170" fontId="0" fillId="43" borderId="56" xfId="0" applyNumberFormat="1" applyFill="1" applyBorder="1"/>
    <xf numFmtId="0" fontId="0" fillId="43" borderId="20" xfId="0" applyFill="1" applyBorder="1"/>
    <xf numFmtId="0" fontId="0" fillId="43" borderId="10" xfId="0" applyFill="1" applyBorder="1"/>
    <xf numFmtId="0" fontId="0" fillId="13" borderId="10" xfId="0" applyFill="1" applyBorder="1" applyAlignment="1">
      <alignment horizontal="center" vertical="center"/>
    </xf>
    <xf numFmtId="170" fontId="0" fillId="13" borderId="10" xfId="0" applyNumberFormat="1" applyFill="1" applyBorder="1"/>
    <xf numFmtId="170" fontId="0" fillId="13" borderId="56" xfId="0" applyNumberFormat="1" applyFill="1" applyBorder="1"/>
    <xf numFmtId="0" fontId="0" fillId="13" borderId="0" xfId="0" applyFill="1"/>
    <xf numFmtId="0" fontId="9" fillId="0" borderId="19" xfId="0" applyFont="1" applyBorder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right"/>
      <protection locked="0"/>
    </xf>
    <xf numFmtId="0" fontId="3" fillId="44" borderId="2" xfId="0" applyFont="1" applyFill="1" applyBorder="1" applyProtection="1">
      <protection hidden="1"/>
    </xf>
    <xf numFmtId="0" fontId="0" fillId="44" borderId="2" xfId="0" applyFill="1" applyBorder="1" applyProtection="1">
      <protection hidden="1"/>
    </xf>
    <xf numFmtId="0" fontId="0" fillId="44" borderId="3" xfId="0" applyFill="1" applyBorder="1" applyProtection="1">
      <protection hidden="1"/>
    </xf>
    <xf numFmtId="0" fontId="0" fillId="44" borderId="0" xfId="0" applyFill="1" applyProtection="1">
      <protection hidden="1"/>
    </xf>
    <xf numFmtId="0" fontId="0" fillId="44" borderId="5" xfId="0" applyFill="1" applyBorder="1" applyProtection="1">
      <protection hidden="1"/>
    </xf>
    <xf numFmtId="0" fontId="0" fillId="44" borderId="7" xfId="0" applyFill="1" applyBorder="1" applyProtection="1">
      <protection hidden="1"/>
    </xf>
    <xf numFmtId="0" fontId="0" fillId="44" borderId="8" xfId="0" applyFill="1" applyBorder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3" borderId="9" xfId="0" applyFont="1" applyFill="1" applyBorder="1" applyProtection="1">
      <protection hidden="1"/>
    </xf>
    <xf numFmtId="0" fontId="6" fillId="3" borderId="18" xfId="0" applyFont="1" applyFill="1" applyBorder="1" applyProtection="1">
      <protection hidden="1"/>
    </xf>
    <xf numFmtId="0" fontId="2" fillId="44" borderId="1" xfId="0" applyFont="1" applyFill="1" applyBorder="1" applyAlignment="1" applyProtection="1">
      <alignment wrapText="1"/>
      <protection hidden="1"/>
    </xf>
    <xf numFmtId="0" fontId="63" fillId="4" borderId="9" xfId="0" applyFont="1" applyFill="1" applyBorder="1" applyAlignment="1">
      <alignment horizontal="center"/>
    </xf>
    <xf numFmtId="0" fontId="63" fillId="4" borderId="17" xfId="0" applyFont="1" applyFill="1" applyBorder="1" applyAlignment="1">
      <alignment horizontal="center"/>
    </xf>
    <xf numFmtId="0" fontId="63" fillId="4" borderId="18" xfId="0" applyFont="1" applyFill="1" applyBorder="1" applyAlignment="1">
      <alignment horizontal="center"/>
    </xf>
    <xf numFmtId="0" fontId="63" fillId="4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170" fontId="0" fillId="0" borderId="0" xfId="1" applyNumberFormat="1" applyFont="1" applyFill="1" applyAlignment="1">
      <alignment horizontal="center"/>
    </xf>
    <xf numFmtId="170" fontId="65" fillId="41" borderId="47" xfId="0" applyNumberFormat="1" applyFont="1" applyFill="1" applyBorder="1" applyAlignment="1">
      <alignment horizontal="center" vertical="center" wrapText="1"/>
    </xf>
    <xf numFmtId="170" fontId="65" fillId="41" borderId="39" xfId="0" applyNumberFormat="1" applyFont="1" applyFill="1" applyBorder="1" applyAlignment="1">
      <alignment horizontal="center" vertical="center" wrapText="1"/>
    </xf>
    <xf numFmtId="170" fontId="65" fillId="41" borderId="40" xfId="0" applyNumberFormat="1" applyFont="1" applyFill="1" applyBorder="1" applyAlignment="1">
      <alignment horizontal="center" vertical="center" wrapText="1"/>
    </xf>
    <xf numFmtId="170" fontId="65" fillId="41" borderId="41" xfId="0" applyNumberFormat="1" applyFont="1" applyFill="1" applyBorder="1" applyAlignment="1">
      <alignment horizontal="center" vertical="center" wrapText="1"/>
    </xf>
    <xf numFmtId="0" fontId="65" fillId="41" borderId="48" xfId="0" applyFont="1" applyFill="1" applyBorder="1" applyAlignment="1">
      <alignment horizontal="center" vertical="center" wrapText="1"/>
    </xf>
    <xf numFmtId="0" fontId="65" fillId="41" borderId="50" xfId="0" applyFont="1" applyFill="1" applyBorder="1" applyAlignment="1">
      <alignment horizontal="center" vertical="center" wrapText="1"/>
    </xf>
    <xf numFmtId="0" fontId="65" fillId="41" borderId="39" xfId="0" applyFont="1" applyFill="1" applyBorder="1" applyAlignment="1">
      <alignment horizontal="center" vertical="center" wrapText="1"/>
    </xf>
    <xf numFmtId="0" fontId="65" fillId="41" borderId="40" xfId="0" applyFont="1" applyFill="1" applyBorder="1" applyAlignment="1">
      <alignment horizontal="center" vertical="center" wrapText="1"/>
    </xf>
    <xf numFmtId="0" fontId="65" fillId="41" borderId="41" xfId="0" applyFont="1" applyFill="1" applyBorder="1" applyAlignment="1">
      <alignment horizontal="center" vertical="center" wrapText="1"/>
    </xf>
    <xf numFmtId="170" fontId="65" fillId="11" borderId="39" xfId="0" applyNumberFormat="1" applyFont="1" applyFill="1" applyBorder="1" applyAlignment="1">
      <alignment horizontal="center" vertical="center" wrapText="1"/>
    </xf>
    <xf numFmtId="170" fontId="65" fillId="11" borderId="40" xfId="0" applyNumberFormat="1" applyFont="1" applyFill="1" applyBorder="1" applyAlignment="1">
      <alignment horizontal="center" vertical="center" wrapText="1"/>
    </xf>
    <xf numFmtId="170" fontId="65" fillId="41" borderId="42" xfId="0" applyNumberFormat="1" applyFont="1" applyFill="1" applyBorder="1" applyAlignment="1">
      <alignment horizontal="center" vertical="center" wrapText="1"/>
    </xf>
    <xf numFmtId="170" fontId="65" fillId="41" borderId="43" xfId="0" applyNumberFormat="1" applyFont="1" applyFill="1" applyBorder="1" applyAlignment="1">
      <alignment horizontal="center" vertical="center" wrapText="1"/>
    </xf>
    <xf numFmtId="170" fontId="0" fillId="0" borderId="44" xfId="0" applyNumberFormat="1" applyBorder="1" applyAlignment="1">
      <alignment wrapText="1"/>
    </xf>
    <xf numFmtId="170" fontId="65" fillId="41" borderId="45" xfId="0" applyNumberFormat="1" applyFont="1" applyFill="1" applyBorder="1" applyAlignment="1">
      <alignment horizontal="center" vertical="center" wrapText="1"/>
    </xf>
    <xf numFmtId="170" fontId="0" fillId="0" borderId="45" xfId="0" applyNumberFormat="1" applyBorder="1" applyAlignment="1">
      <alignment horizontal="center" vertical="center" wrapText="1"/>
    </xf>
    <xf numFmtId="170" fontId="0" fillId="0" borderId="46" xfId="0" applyNumberForma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8" borderId="17" xfId="0" applyFont="1" applyFill="1" applyBorder="1" applyAlignment="1">
      <alignment horizontal="center" vertical="center" wrapText="1"/>
    </xf>
    <xf numFmtId="0" fontId="23" fillId="8" borderId="18" xfId="0" applyFont="1" applyFill="1" applyBorder="1" applyAlignment="1">
      <alignment horizontal="center" vertical="center" wrapText="1"/>
    </xf>
    <xf numFmtId="167" fontId="23" fillId="9" borderId="9" xfId="0" applyNumberFormat="1" applyFont="1" applyFill="1" applyBorder="1" applyAlignment="1">
      <alignment horizontal="center" vertical="center" wrapText="1"/>
    </xf>
    <xf numFmtId="167" fontId="23" fillId="9" borderId="17" xfId="0" applyNumberFormat="1" applyFont="1" applyFill="1" applyBorder="1" applyAlignment="1">
      <alignment horizontal="center" vertical="center" wrapText="1"/>
    </xf>
    <xf numFmtId="167" fontId="23" fillId="9" borderId="18" xfId="0" applyNumberFormat="1" applyFont="1" applyFill="1" applyBorder="1" applyAlignment="1">
      <alignment horizontal="center" vertical="center" wrapText="1"/>
    </xf>
    <xf numFmtId="167" fontId="23" fillId="10" borderId="9" xfId="0" applyNumberFormat="1" applyFont="1" applyFill="1" applyBorder="1" applyAlignment="1">
      <alignment horizontal="center" vertical="center" wrapText="1"/>
    </xf>
    <xf numFmtId="167" fontId="23" fillId="10" borderId="17" xfId="0" applyNumberFormat="1" applyFont="1" applyFill="1" applyBorder="1" applyAlignment="1">
      <alignment horizontal="center" vertical="center" wrapText="1"/>
    </xf>
    <xf numFmtId="167" fontId="23" fillId="10" borderId="18" xfId="0" applyNumberFormat="1" applyFont="1" applyFill="1" applyBorder="1" applyAlignment="1">
      <alignment horizontal="center" vertical="center" wrapText="1"/>
    </xf>
    <xf numFmtId="167" fontId="23" fillId="2" borderId="9" xfId="0" applyNumberFormat="1" applyFont="1" applyFill="1" applyBorder="1" applyAlignment="1">
      <alignment horizontal="center" vertical="center" wrapText="1"/>
    </xf>
    <xf numFmtId="167" fontId="23" fillId="2" borderId="17" xfId="0" applyNumberFormat="1" applyFont="1" applyFill="1" applyBorder="1" applyAlignment="1">
      <alignment horizontal="center" vertical="center" wrapText="1"/>
    </xf>
    <xf numFmtId="167" fontId="23" fillId="2" borderId="18" xfId="0" applyNumberFormat="1" applyFont="1" applyFill="1" applyBorder="1" applyAlignment="1">
      <alignment horizontal="center" vertical="center" wrapText="1"/>
    </xf>
    <xf numFmtId="0" fontId="24" fillId="6" borderId="10" xfId="0" applyFont="1" applyFill="1" applyBorder="1" applyAlignment="1">
      <alignment horizontal="center"/>
    </xf>
    <xf numFmtId="167" fontId="23" fillId="12" borderId="10" xfId="0" applyNumberFormat="1" applyFont="1" applyFill="1" applyBorder="1" applyAlignment="1">
      <alignment horizontal="center" vertical="center" wrapText="1"/>
    </xf>
    <xf numFmtId="167" fontId="23" fillId="11" borderId="9" xfId="0" applyNumberFormat="1" applyFont="1" applyFill="1" applyBorder="1" applyAlignment="1">
      <alignment horizontal="center" vertical="center" wrapText="1"/>
    </xf>
    <xf numFmtId="167" fontId="23" fillId="11" borderId="17" xfId="0" applyNumberFormat="1" applyFont="1" applyFill="1" applyBorder="1" applyAlignment="1">
      <alignment horizontal="center" vertical="center" wrapText="1"/>
    </xf>
    <xf numFmtId="167" fontId="23" fillId="11" borderId="18" xfId="0" applyNumberFormat="1" applyFont="1" applyFill="1" applyBorder="1" applyAlignment="1">
      <alignment horizontal="center" vertical="center" wrapText="1"/>
    </xf>
    <xf numFmtId="167" fontId="23" fillId="38" borderId="9" xfId="0" applyNumberFormat="1" applyFont="1" applyFill="1" applyBorder="1" applyAlignment="1">
      <alignment horizontal="center" vertical="center" wrapText="1"/>
    </xf>
    <xf numFmtId="167" fontId="23" fillId="38" borderId="17" xfId="0" applyNumberFormat="1" applyFont="1" applyFill="1" applyBorder="1" applyAlignment="1">
      <alignment horizontal="center" vertical="center" wrapText="1"/>
    </xf>
    <xf numFmtId="167" fontId="23" fillId="38" borderId="18" xfId="0" applyNumberFormat="1" applyFont="1" applyFill="1" applyBorder="1" applyAlignment="1">
      <alignment horizontal="center" vertical="center" wrapText="1"/>
    </xf>
    <xf numFmtId="167" fontId="23" fillId="8" borderId="10" xfId="0" applyNumberFormat="1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/>
    </xf>
    <xf numFmtId="0" fontId="0" fillId="0" borderId="19" xfId="0" applyBorder="1" applyAlignment="1">
      <alignment horizontal="center"/>
    </xf>
  </cellXfs>
  <cellStyles count="253">
    <cellStyle name=" 1" xfId="11" xr:uid="{00000000-0005-0000-0000-000000000000}"/>
    <cellStyle name=" 2" xfId="12" xr:uid="{00000000-0005-0000-0000-000001000000}"/>
    <cellStyle name=" 3" xfId="13" xr:uid="{00000000-0005-0000-0000-000002000000}"/>
    <cellStyle name="%" xfId="14" xr:uid="{00000000-0005-0000-0000-000003000000}"/>
    <cellStyle name="%_Book1" xfId="15" xr:uid="{00000000-0005-0000-0000-000004000000}"/>
    <cellStyle name="]_x000d__x000a_Zoomed=1_x000d__x000a_Row=0_x000d__x000a_Column=0_x000d__x000a_Height=0_x000d__x000a_Width=0_x000d__x000a_FontName=FoxFont_x000d__x000a_FontStyle=0_x000d__x000a_FontSize=9_x000d__x000a_PrtFontName=FoxPrin" xfId="16" xr:uid="{00000000-0005-0000-0000-000005000000}"/>
    <cellStyle name="]_x000d__x000a_Zoomed=1_x000d__x000a_Row=0_x000d__x000a_Column=0_x000d__x000a_Height=0_x000d__x000a_Width=0_x000d__x000a_FontName=FoxFont_x000d__x000a_FontStyle=0_x000d__x000a_FontSize=9_x000d__x000a_PrtFontName=FoxPrin 2" xfId="17" xr:uid="{00000000-0005-0000-0000-000006000000}"/>
    <cellStyle name="]_x000d__x000a_Zoomed=1_x000d__x000a_Row=0_x000d__x000a_Column=0_x000d__x000a_Height=0_x000d__x000a_Width=0_x000d__x000a_FontName=FoxFont_x000d__x000a_FontStyle=0_x000d__x000a_FontSize=9_x000d__x000a_PrtFontName=FoxPrin 2 2" xfId="18" xr:uid="{00000000-0005-0000-0000-000007000000}"/>
    <cellStyle name="]_x000d__x000a_Zoomed=1_x000d__x000a_Row=0_x000d__x000a_Column=0_x000d__x000a_Height=0_x000d__x000a_Width=0_x000d__x000a_FontName=FoxFont_x000d__x000a_FontStyle=0_x000d__x000a_FontSize=9_x000d__x000a_PrtFontName=FoxPrin 3" xfId="19" xr:uid="{00000000-0005-0000-0000-000008000000}"/>
    <cellStyle name="]_x000d__x000a_Zoomed=1_x000d__x000a_Row=0_x000d__x000a_Column=0_x000d__x000a_Height=0_x000d__x000a_Width=0_x000d__x000a_FontName=FoxFont_x000d__x000a_FontStyle=0_x000d__x000a_FontSize=9_x000d__x000a_PrtFontName=FoxPrin 3 2" xfId="20" xr:uid="{00000000-0005-0000-0000-000009000000}"/>
    <cellStyle name="]_x000d__x000a_Zoomed=1_x000d__x000a_Row=0_x000d__x000a_Column=0_x000d__x000a_Height=0_x000d__x000a_Width=0_x000d__x000a_FontName=FoxFont_x000d__x000a_FontStyle=0_x000d__x000a_FontSize=9_x000d__x000a_PrtFontName=FoxPrin 3_All Schools2" xfId="21" xr:uid="{00000000-0005-0000-0000-00000A000000}"/>
    <cellStyle name="]_x000d__x000a_Zoomed=1_x000d__x000a_Row=0_x000d__x000a_Column=0_x000d__x000a_Height=0_x000d__x000a_Width=0_x000d__x000a_FontName=FoxFont_x000d__x000a_FontStyle=0_x000d__x000a_FontSize=9_x000d__x000a_PrtFontName=FoxPrin_All Schools2" xfId="22" xr:uid="{00000000-0005-0000-0000-00000B000000}"/>
    <cellStyle name="_38006 University Academy Keighley MFG Calculation" xfId="23" xr:uid="{00000000-0005-0000-0000-00000C000000}"/>
    <cellStyle name="20% - Accent1 2" xfId="24" xr:uid="{00000000-0005-0000-0000-00000D000000}"/>
    <cellStyle name="20% - Accent1 2 2" xfId="25" xr:uid="{00000000-0005-0000-0000-00000E000000}"/>
    <cellStyle name="20% - Accent2 2" xfId="26" xr:uid="{00000000-0005-0000-0000-00000F000000}"/>
    <cellStyle name="20% - Accent2 2 2" xfId="27" xr:uid="{00000000-0005-0000-0000-000010000000}"/>
    <cellStyle name="20% - Accent3 2" xfId="28" xr:uid="{00000000-0005-0000-0000-000011000000}"/>
    <cellStyle name="20% - Accent3 2 2" xfId="29" xr:uid="{00000000-0005-0000-0000-000012000000}"/>
    <cellStyle name="20% - Accent4 2" xfId="30" xr:uid="{00000000-0005-0000-0000-000013000000}"/>
    <cellStyle name="20% - Accent4 2 2" xfId="31" xr:uid="{00000000-0005-0000-0000-000014000000}"/>
    <cellStyle name="20% - Accent5 2" xfId="32" xr:uid="{00000000-0005-0000-0000-000015000000}"/>
    <cellStyle name="20% - Accent5 2 2" xfId="33" xr:uid="{00000000-0005-0000-0000-000016000000}"/>
    <cellStyle name="20% - Accent6 2" xfId="34" xr:uid="{00000000-0005-0000-0000-000017000000}"/>
    <cellStyle name="20% - Accent6 2 2" xfId="35" xr:uid="{00000000-0005-0000-0000-000018000000}"/>
    <cellStyle name="40% - Accent1 2" xfId="36" xr:uid="{00000000-0005-0000-0000-000019000000}"/>
    <cellStyle name="40% - Accent1 2 2" xfId="37" xr:uid="{00000000-0005-0000-0000-00001A000000}"/>
    <cellStyle name="40% - Accent2 2" xfId="38" xr:uid="{00000000-0005-0000-0000-00001B000000}"/>
    <cellStyle name="40% - Accent2 2 2" xfId="39" xr:uid="{00000000-0005-0000-0000-00001C000000}"/>
    <cellStyle name="40% - Accent3 2" xfId="40" xr:uid="{00000000-0005-0000-0000-00001D000000}"/>
    <cellStyle name="40% - Accent3 2 2" xfId="41" xr:uid="{00000000-0005-0000-0000-00001E000000}"/>
    <cellStyle name="40% - Accent4 2" xfId="42" xr:uid="{00000000-0005-0000-0000-00001F000000}"/>
    <cellStyle name="40% - Accent4 2 2" xfId="43" xr:uid="{00000000-0005-0000-0000-000020000000}"/>
    <cellStyle name="40% - Accent5 2" xfId="44" xr:uid="{00000000-0005-0000-0000-000021000000}"/>
    <cellStyle name="40% - Accent5 2 2" xfId="45" xr:uid="{00000000-0005-0000-0000-000022000000}"/>
    <cellStyle name="40% - Accent6 2" xfId="46" xr:uid="{00000000-0005-0000-0000-000023000000}"/>
    <cellStyle name="40% - Accent6 2 2" xfId="47" xr:uid="{00000000-0005-0000-0000-000024000000}"/>
    <cellStyle name="60% - Accent1 2" xfId="48" xr:uid="{00000000-0005-0000-0000-000025000000}"/>
    <cellStyle name="60% - Accent2 2" xfId="49" xr:uid="{00000000-0005-0000-0000-000026000000}"/>
    <cellStyle name="60% - Accent3 2" xfId="50" xr:uid="{00000000-0005-0000-0000-000027000000}"/>
    <cellStyle name="60% - Accent4 2" xfId="51" xr:uid="{00000000-0005-0000-0000-000028000000}"/>
    <cellStyle name="60% - Accent5 2" xfId="52" xr:uid="{00000000-0005-0000-0000-000029000000}"/>
    <cellStyle name="60% - Accent6 2" xfId="53" xr:uid="{00000000-0005-0000-0000-00002A000000}"/>
    <cellStyle name="Accent1 2" xfId="54" xr:uid="{00000000-0005-0000-0000-00002B000000}"/>
    <cellStyle name="Accent2 2" xfId="55" xr:uid="{00000000-0005-0000-0000-00002C000000}"/>
    <cellStyle name="Accent3 2" xfId="56" xr:uid="{00000000-0005-0000-0000-00002D000000}"/>
    <cellStyle name="Accent4 2" xfId="57" xr:uid="{00000000-0005-0000-0000-00002E000000}"/>
    <cellStyle name="Accent5 2" xfId="58" xr:uid="{00000000-0005-0000-0000-00002F000000}"/>
    <cellStyle name="Accent6 2" xfId="59" xr:uid="{00000000-0005-0000-0000-000030000000}"/>
    <cellStyle name="Bad 2" xfId="60" xr:uid="{00000000-0005-0000-0000-000032000000}"/>
    <cellStyle name="Calculation 2" xfId="61" xr:uid="{00000000-0005-0000-0000-000033000000}"/>
    <cellStyle name="centre across selection" xfId="62" xr:uid="{00000000-0005-0000-0000-000034000000}"/>
    <cellStyle name="Check Cell 2" xfId="63" xr:uid="{00000000-0005-0000-0000-000035000000}"/>
    <cellStyle name="Comma" xfId="1" builtinId="3"/>
    <cellStyle name="Comma 2" xfId="4" xr:uid="{00000000-0005-0000-0000-000037000000}"/>
    <cellStyle name="Comma 2 2" xfId="64" xr:uid="{00000000-0005-0000-0000-000038000000}"/>
    <cellStyle name="Comma 2 3" xfId="65" xr:uid="{00000000-0005-0000-0000-000039000000}"/>
    <cellStyle name="Comma 3" xfId="9" xr:uid="{00000000-0005-0000-0000-00003A000000}"/>
    <cellStyle name="Comma 3 2" xfId="66" xr:uid="{00000000-0005-0000-0000-00003B000000}"/>
    <cellStyle name="Comma 3 3" xfId="67" xr:uid="{00000000-0005-0000-0000-00003C000000}"/>
    <cellStyle name="Comma 3 4" xfId="68" xr:uid="{00000000-0005-0000-0000-00003D000000}"/>
    <cellStyle name="Comma 3 5" xfId="69" xr:uid="{00000000-0005-0000-0000-00003E000000}"/>
    <cellStyle name="Comma 4" xfId="70" xr:uid="{00000000-0005-0000-0000-00003F000000}"/>
    <cellStyle name="Comma 4 2" xfId="71" xr:uid="{00000000-0005-0000-0000-000040000000}"/>
    <cellStyle name="Comma 5" xfId="72" xr:uid="{00000000-0005-0000-0000-000041000000}"/>
    <cellStyle name="Comma0" xfId="73" xr:uid="{00000000-0005-0000-0000-000042000000}"/>
    <cellStyle name="Currency 2" xfId="74" xr:uid="{00000000-0005-0000-0000-000043000000}"/>
    <cellStyle name="Currency 3" xfId="75" xr:uid="{00000000-0005-0000-0000-000044000000}"/>
    <cellStyle name="Currency 3 2" xfId="76" xr:uid="{00000000-0005-0000-0000-000045000000}"/>
    <cellStyle name="Currency 3 3" xfId="77" xr:uid="{00000000-0005-0000-0000-000046000000}"/>
    <cellStyle name="Currency 3 4" xfId="78" xr:uid="{00000000-0005-0000-0000-000047000000}"/>
    <cellStyle name="Currency 4" xfId="79" xr:uid="{00000000-0005-0000-0000-000048000000}"/>
    <cellStyle name="Currency 5" xfId="80" xr:uid="{00000000-0005-0000-0000-000049000000}"/>
    <cellStyle name="dataEntry" xfId="81" xr:uid="{00000000-0005-0000-0000-00004A000000}"/>
    <cellStyle name="Estimated" xfId="82" xr:uid="{00000000-0005-0000-0000-00004B000000}"/>
    <cellStyle name="Euro" xfId="83" xr:uid="{00000000-0005-0000-0000-00004C000000}"/>
    <cellStyle name="Explanatory Text 2" xfId="84" xr:uid="{00000000-0005-0000-0000-00004D000000}"/>
    <cellStyle name="external input" xfId="85" xr:uid="{00000000-0005-0000-0000-00004E000000}"/>
    <cellStyle name="Fixed" xfId="86" xr:uid="{00000000-0005-0000-0000-00004F000000}"/>
    <cellStyle name="Good 2" xfId="87" xr:uid="{00000000-0005-0000-0000-000051000000}"/>
    <cellStyle name="Header" xfId="88" xr:uid="{00000000-0005-0000-0000-000052000000}"/>
    <cellStyle name="HeaderGrant" xfId="89" xr:uid="{00000000-0005-0000-0000-000053000000}"/>
    <cellStyle name="HeaderGrant 2" xfId="90" xr:uid="{00000000-0005-0000-0000-000054000000}"/>
    <cellStyle name="HeaderLEA" xfId="91" xr:uid="{00000000-0005-0000-0000-000055000000}"/>
    <cellStyle name="Heading 1 2" xfId="92" xr:uid="{00000000-0005-0000-0000-000056000000}"/>
    <cellStyle name="Heading 2 2" xfId="93" xr:uid="{00000000-0005-0000-0000-000057000000}"/>
    <cellStyle name="Heading 3 2" xfId="94" xr:uid="{00000000-0005-0000-0000-000058000000}"/>
    <cellStyle name="Heading 4 2" xfId="95" xr:uid="{00000000-0005-0000-0000-000059000000}"/>
    <cellStyle name="Hyperlink" xfId="6" builtinId="8"/>
    <cellStyle name="Hyperlink 2" xfId="96" xr:uid="{00000000-0005-0000-0000-00005B000000}"/>
    <cellStyle name="Hyperlink 2 2" xfId="97" xr:uid="{00000000-0005-0000-0000-00005C000000}"/>
    <cellStyle name="Hyperlink 2 3" xfId="98" xr:uid="{00000000-0005-0000-0000-00005D000000}"/>
    <cellStyle name="Hyperlink 2 4" xfId="99" xr:uid="{00000000-0005-0000-0000-00005E000000}"/>
    <cellStyle name="Hyperlink 2 5" xfId="100" xr:uid="{00000000-0005-0000-0000-00005F000000}"/>
    <cellStyle name="Hyperlink 3" xfId="101" xr:uid="{00000000-0005-0000-0000-000060000000}"/>
    <cellStyle name="Hyperlink 4" xfId="102" xr:uid="{00000000-0005-0000-0000-000061000000}"/>
    <cellStyle name="Hyperlink 5" xfId="103" xr:uid="{00000000-0005-0000-0000-000062000000}"/>
    <cellStyle name="Imported" xfId="104" xr:uid="{00000000-0005-0000-0000-000063000000}"/>
    <cellStyle name="imput" xfId="105" xr:uid="{00000000-0005-0000-0000-000064000000}"/>
    <cellStyle name="Input 2" xfId="106" xr:uid="{00000000-0005-0000-0000-000065000000}"/>
    <cellStyle name="LEAName" xfId="107" xr:uid="{00000000-0005-0000-0000-000066000000}"/>
    <cellStyle name="LEANumber" xfId="108" xr:uid="{00000000-0005-0000-0000-000067000000}"/>
    <cellStyle name="Linked Cell 2" xfId="109" xr:uid="{00000000-0005-0000-0000-000068000000}"/>
    <cellStyle name="log projection" xfId="110" xr:uid="{00000000-0005-0000-0000-000069000000}"/>
    <cellStyle name="Neutral 2" xfId="111" xr:uid="{00000000-0005-0000-0000-00006B000000}"/>
    <cellStyle name="Normal" xfId="0" builtinId="0"/>
    <cellStyle name="Normal - Style1" xfId="112" xr:uid="{00000000-0005-0000-0000-00006D000000}"/>
    <cellStyle name="Normal - Style2" xfId="113" xr:uid="{00000000-0005-0000-0000-00006E000000}"/>
    <cellStyle name="Normal - Style3" xfId="114" xr:uid="{00000000-0005-0000-0000-00006F000000}"/>
    <cellStyle name="Normal - Style4" xfId="115" xr:uid="{00000000-0005-0000-0000-000070000000}"/>
    <cellStyle name="Normal - Style5" xfId="116" xr:uid="{00000000-0005-0000-0000-000071000000}"/>
    <cellStyle name="Normal 10" xfId="117" xr:uid="{00000000-0005-0000-0000-000072000000}"/>
    <cellStyle name="Normal 10 2" xfId="118" xr:uid="{00000000-0005-0000-0000-000073000000}"/>
    <cellStyle name="Normal 11" xfId="119" xr:uid="{00000000-0005-0000-0000-000074000000}"/>
    <cellStyle name="Normal 11 2" xfId="120" xr:uid="{00000000-0005-0000-0000-000075000000}"/>
    <cellStyle name="Normal 12" xfId="121" xr:uid="{00000000-0005-0000-0000-000076000000}"/>
    <cellStyle name="Normal 12 2" xfId="122" xr:uid="{00000000-0005-0000-0000-000077000000}"/>
    <cellStyle name="Normal 13" xfId="123" xr:uid="{00000000-0005-0000-0000-000078000000}"/>
    <cellStyle name="Normal 14" xfId="124" xr:uid="{00000000-0005-0000-0000-000079000000}"/>
    <cellStyle name="Normal 14 2" xfId="125" xr:uid="{00000000-0005-0000-0000-00007A000000}"/>
    <cellStyle name="Normal 15" xfId="126" xr:uid="{00000000-0005-0000-0000-00007B000000}"/>
    <cellStyle name="Normal 16" xfId="127" xr:uid="{00000000-0005-0000-0000-00007C000000}"/>
    <cellStyle name="Normal 17" xfId="128" xr:uid="{00000000-0005-0000-0000-00007D000000}"/>
    <cellStyle name="Normal 18" xfId="129" xr:uid="{00000000-0005-0000-0000-00007E000000}"/>
    <cellStyle name="Normal 2" xfId="2" xr:uid="{00000000-0005-0000-0000-00007F000000}"/>
    <cellStyle name="Normal 2 2" xfId="130" xr:uid="{00000000-0005-0000-0000-000080000000}"/>
    <cellStyle name="Normal 2 2 2" xfId="131" xr:uid="{00000000-0005-0000-0000-000081000000}"/>
    <cellStyle name="Normal 2 2 2 2" xfId="132" xr:uid="{00000000-0005-0000-0000-000082000000}"/>
    <cellStyle name="Normal 2 2 2 3" xfId="133" xr:uid="{00000000-0005-0000-0000-000083000000}"/>
    <cellStyle name="Normal 2 2 2 4" xfId="134" xr:uid="{00000000-0005-0000-0000-000084000000}"/>
    <cellStyle name="Normal 2 2 3" xfId="135" xr:uid="{00000000-0005-0000-0000-000085000000}"/>
    <cellStyle name="Normal 2 2 3 2" xfId="136" xr:uid="{00000000-0005-0000-0000-000086000000}"/>
    <cellStyle name="Normal 2 2 3 3" xfId="137" xr:uid="{00000000-0005-0000-0000-000087000000}"/>
    <cellStyle name="Normal 2 2 3 4" xfId="138" xr:uid="{00000000-0005-0000-0000-000088000000}"/>
    <cellStyle name="Normal 2 2 4" xfId="139" xr:uid="{00000000-0005-0000-0000-000089000000}"/>
    <cellStyle name="Normal 2 2 5" xfId="140" xr:uid="{00000000-0005-0000-0000-00008A000000}"/>
    <cellStyle name="Normal 2 2 6" xfId="141" xr:uid="{00000000-0005-0000-0000-00008B000000}"/>
    <cellStyle name="Normal 2 2 7" xfId="142" xr:uid="{00000000-0005-0000-0000-00008C000000}"/>
    <cellStyle name="Normal 2 3" xfId="143" xr:uid="{00000000-0005-0000-0000-00008D000000}"/>
    <cellStyle name="Normal 2 3 2" xfId="144" xr:uid="{00000000-0005-0000-0000-00008E000000}"/>
    <cellStyle name="Normal 2 3 3" xfId="145" xr:uid="{00000000-0005-0000-0000-00008F000000}"/>
    <cellStyle name="Normal 2 3 4" xfId="146" xr:uid="{00000000-0005-0000-0000-000090000000}"/>
    <cellStyle name="Normal 2 4" xfId="147" xr:uid="{00000000-0005-0000-0000-000091000000}"/>
    <cellStyle name="Normal 2 5" xfId="148" xr:uid="{00000000-0005-0000-0000-000092000000}"/>
    <cellStyle name="Normal 2 6" xfId="149" xr:uid="{00000000-0005-0000-0000-000093000000}"/>
    <cellStyle name="Normal 2 7" xfId="150" xr:uid="{00000000-0005-0000-0000-000094000000}"/>
    <cellStyle name="Normal 2 8" xfId="151" xr:uid="{00000000-0005-0000-0000-000095000000}"/>
    <cellStyle name="Normal 2 9" xfId="152" xr:uid="{00000000-0005-0000-0000-000096000000}"/>
    <cellStyle name="Normal 2_Acads List" xfId="153" xr:uid="{00000000-0005-0000-0000-000097000000}"/>
    <cellStyle name="Normal 3" xfId="3" xr:uid="{00000000-0005-0000-0000-000098000000}"/>
    <cellStyle name="Normal 3 2" xfId="154" xr:uid="{00000000-0005-0000-0000-000099000000}"/>
    <cellStyle name="Normal 3 2 2" xfId="155" xr:uid="{00000000-0005-0000-0000-00009A000000}"/>
    <cellStyle name="Normal 3 3" xfId="156" xr:uid="{00000000-0005-0000-0000-00009B000000}"/>
    <cellStyle name="Normal 3 4" xfId="157" xr:uid="{00000000-0005-0000-0000-00009C000000}"/>
    <cellStyle name="Normal 3 5" xfId="158" xr:uid="{00000000-0005-0000-0000-00009D000000}"/>
    <cellStyle name="Normal 3 6" xfId="159" xr:uid="{00000000-0005-0000-0000-00009E000000}"/>
    <cellStyle name="Normal 3_Tracker for commission - 251012" xfId="160" xr:uid="{00000000-0005-0000-0000-00009F000000}"/>
    <cellStyle name="Normal 4" xfId="7" xr:uid="{00000000-0005-0000-0000-0000A0000000}"/>
    <cellStyle name="Normal 4 2" xfId="161" xr:uid="{00000000-0005-0000-0000-0000A1000000}"/>
    <cellStyle name="Normal 4 2 2" xfId="162" xr:uid="{00000000-0005-0000-0000-0000A2000000}"/>
    <cellStyle name="Normal 4 2 3" xfId="163" xr:uid="{00000000-0005-0000-0000-0000A3000000}"/>
    <cellStyle name="Normal 4 2 4" xfId="164" xr:uid="{00000000-0005-0000-0000-0000A4000000}"/>
    <cellStyle name="Normal 4 3" xfId="165" xr:uid="{00000000-0005-0000-0000-0000A5000000}"/>
    <cellStyle name="Normal 4 3 2" xfId="166" xr:uid="{00000000-0005-0000-0000-0000A6000000}"/>
    <cellStyle name="Normal 4 3 3" xfId="167" xr:uid="{00000000-0005-0000-0000-0000A7000000}"/>
    <cellStyle name="Normal 4 4" xfId="168" xr:uid="{00000000-0005-0000-0000-0000A8000000}"/>
    <cellStyle name="Normal 4 5" xfId="169" xr:uid="{00000000-0005-0000-0000-0000A9000000}"/>
    <cellStyle name="Normal 4 6" xfId="170" xr:uid="{00000000-0005-0000-0000-0000AA000000}"/>
    <cellStyle name="Normal 4 7" xfId="171" xr:uid="{00000000-0005-0000-0000-0000AB000000}"/>
    <cellStyle name="Normal 5" xfId="8" xr:uid="{00000000-0005-0000-0000-0000AC000000}"/>
    <cellStyle name="Normal 5 2" xfId="172" xr:uid="{00000000-0005-0000-0000-0000AD000000}"/>
    <cellStyle name="Normal 5 2 2" xfId="173" xr:uid="{00000000-0005-0000-0000-0000AE000000}"/>
    <cellStyle name="Normal 5 3" xfId="174" xr:uid="{00000000-0005-0000-0000-0000AF000000}"/>
    <cellStyle name="Normal 5 3 2" xfId="175" xr:uid="{00000000-0005-0000-0000-0000B0000000}"/>
    <cellStyle name="Normal 5 4" xfId="176" xr:uid="{00000000-0005-0000-0000-0000B1000000}"/>
    <cellStyle name="Normal 5 5" xfId="177" xr:uid="{00000000-0005-0000-0000-0000B2000000}"/>
    <cellStyle name="Normal 5 6" xfId="178" xr:uid="{00000000-0005-0000-0000-0000B3000000}"/>
    <cellStyle name="Normal 5 7" xfId="179" xr:uid="{00000000-0005-0000-0000-0000B4000000}"/>
    <cellStyle name="Normal 5 8" xfId="180" xr:uid="{00000000-0005-0000-0000-0000B5000000}"/>
    <cellStyle name="Normal 6" xfId="10" xr:uid="{00000000-0005-0000-0000-0000B6000000}"/>
    <cellStyle name="Normal 6 2" xfId="181" xr:uid="{00000000-0005-0000-0000-0000B7000000}"/>
    <cellStyle name="Normal 6 3" xfId="182" xr:uid="{00000000-0005-0000-0000-0000B8000000}"/>
    <cellStyle name="Normal 6 3 2" xfId="183" xr:uid="{00000000-0005-0000-0000-0000B9000000}"/>
    <cellStyle name="Normal 6 3 3" xfId="184" xr:uid="{00000000-0005-0000-0000-0000BA000000}"/>
    <cellStyle name="Normal 6 3 4" xfId="185" xr:uid="{00000000-0005-0000-0000-0000BB000000}"/>
    <cellStyle name="Normal 6 3 5" xfId="186" xr:uid="{00000000-0005-0000-0000-0000BC000000}"/>
    <cellStyle name="Normal 6 4" xfId="187" xr:uid="{00000000-0005-0000-0000-0000BD000000}"/>
    <cellStyle name="Normal 6 5" xfId="188" xr:uid="{00000000-0005-0000-0000-0000BE000000}"/>
    <cellStyle name="Normal 6 6" xfId="189" xr:uid="{00000000-0005-0000-0000-0000BF000000}"/>
    <cellStyle name="Normal 7" xfId="190" xr:uid="{00000000-0005-0000-0000-0000C0000000}"/>
    <cellStyle name="Normal 7 2" xfId="191" xr:uid="{00000000-0005-0000-0000-0000C1000000}"/>
    <cellStyle name="Normal 7 3" xfId="192" xr:uid="{00000000-0005-0000-0000-0000C2000000}"/>
    <cellStyle name="Normal 7 4" xfId="193" xr:uid="{00000000-0005-0000-0000-0000C3000000}"/>
    <cellStyle name="Normal 7 5" xfId="194" xr:uid="{00000000-0005-0000-0000-0000C4000000}"/>
    <cellStyle name="Normal 8" xfId="195" xr:uid="{00000000-0005-0000-0000-0000C5000000}"/>
    <cellStyle name="Normal 8 2" xfId="196" xr:uid="{00000000-0005-0000-0000-0000C6000000}"/>
    <cellStyle name="Normal 8 3" xfId="197" xr:uid="{00000000-0005-0000-0000-0000C7000000}"/>
    <cellStyle name="Normal 8 4" xfId="198" xr:uid="{00000000-0005-0000-0000-0000C8000000}"/>
    <cellStyle name="Normal 8 5" xfId="199" xr:uid="{00000000-0005-0000-0000-0000C9000000}"/>
    <cellStyle name="Normal 9" xfId="200" xr:uid="{00000000-0005-0000-0000-0000CA000000}"/>
    <cellStyle name="Normal 9 2" xfId="201" xr:uid="{00000000-0005-0000-0000-0000CB000000}"/>
    <cellStyle name="Note 2" xfId="202" xr:uid="{00000000-0005-0000-0000-0000CC000000}"/>
    <cellStyle name="Note 2 2" xfId="203" xr:uid="{00000000-0005-0000-0000-0000CD000000}"/>
    <cellStyle name="Note 2 2 2" xfId="204" xr:uid="{00000000-0005-0000-0000-0000CE000000}"/>
    <cellStyle name="Note 2 3" xfId="205" xr:uid="{00000000-0005-0000-0000-0000CF000000}"/>
    <cellStyle name="Note 2 3 2" xfId="206" xr:uid="{00000000-0005-0000-0000-0000D0000000}"/>
    <cellStyle name="Note 2 4" xfId="207" xr:uid="{00000000-0005-0000-0000-0000D1000000}"/>
    <cellStyle name="Note 2 4 2" xfId="208" xr:uid="{00000000-0005-0000-0000-0000D2000000}"/>
    <cellStyle name="Note 2 5" xfId="209" xr:uid="{00000000-0005-0000-0000-0000D3000000}"/>
    <cellStyle name="Note 2 5 2" xfId="210" xr:uid="{00000000-0005-0000-0000-0000D4000000}"/>
    <cellStyle name="Note 2 6" xfId="211" xr:uid="{00000000-0005-0000-0000-0000D5000000}"/>
    <cellStyle name="Note 2 6 2" xfId="212" xr:uid="{00000000-0005-0000-0000-0000D6000000}"/>
    <cellStyle name="Note 3" xfId="213" xr:uid="{00000000-0005-0000-0000-0000D7000000}"/>
    <cellStyle name="Note 3 2" xfId="214" xr:uid="{00000000-0005-0000-0000-0000D8000000}"/>
    <cellStyle name="Note 3 2 2" xfId="215" xr:uid="{00000000-0005-0000-0000-0000D9000000}"/>
    <cellStyle name="Note 3 3" xfId="216" xr:uid="{00000000-0005-0000-0000-0000DA000000}"/>
    <cellStyle name="Note 3 3 2" xfId="217" xr:uid="{00000000-0005-0000-0000-0000DB000000}"/>
    <cellStyle name="Note 3 4" xfId="218" xr:uid="{00000000-0005-0000-0000-0000DC000000}"/>
    <cellStyle name="Note 4" xfId="219" xr:uid="{00000000-0005-0000-0000-0000DD000000}"/>
    <cellStyle name="Note 4 2" xfId="220" xr:uid="{00000000-0005-0000-0000-0000DE000000}"/>
    <cellStyle name="Note 5" xfId="221" xr:uid="{00000000-0005-0000-0000-0000DF000000}"/>
    <cellStyle name="Note 5 2" xfId="222" xr:uid="{00000000-0005-0000-0000-0000E0000000}"/>
    <cellStyle name="Note 6" xfId="223" xr:uid="{00000000-0005-0000-0000-0000E1000000}"/>
    <cellStyle name="Note 6 2" xfId="224" xr:uid="{00000000-0005-0000-0000-0000E2000000}"/>
    <cellStyle name="Note 7" xfId="225" xr:uid="{00000000-0005-0000-0000-0000E3000000}"/>
    <cellStyle name="Note 7 2" xfId="226" xr:uid="{00000000-0005-0000-0000-0000E4000000}"/>
    <cellStyle name="Note 8" xfId="227" xr:uid="{00000000-0005-0000-0000-0000E5000000}"/>
    <cellStyle name="Note 8 2" xfId="228" xr:uid="{00000000-0005-0000-0000-0000E6000000}"/>
    <cellStyle name="Number" xfId="229" xr:uid="{00000000-0005-0000-0000-0000E7000000}"/>
    <cellStyle name="Output 2" xfId="230" xr:uid="{00000000-0005-0000-0000-0000E8000000}"/>
    <cellStyle name="Percent" xfId="252" builtinId="5"/>
    <cellStyle name="Percent 2" xfId="231" xr:uid="{00000000-0005-0000-0000-0000E9000000}"/>
    <cellStyle name="Percent 2 2" xfId="232" xr:uid="{00000000-0005-0000-0000-0000EA000000}"/>
    <cellStyle name="Percent 3" xfId="233" xr:uid="{00000000-0005-0000-0000-0000EB000000}"/>
    <cellStyle name="Percent 3 2" xfId="234" xr:uid="{00000000-0005-0000-0000-0000EC000000}"/>
    <cellStyle name="Percent 4" xfId="235" xr:uid="{00000000-0005-0000-0000-0000ED000000}"/>
    <cellStyle name="provisional PN158/97" xfId="236" xr:uid="{00000000-0005-0000-0000-0000EE000000}"/>
    <cellStyle name="Style 1" xfId="237" xr:uid="{00000000-0005-0000-0000-0000EF000000}"/>
    <cellStyle name="style1456487729786" xfId="238" xr:uid="{00000000-0005-0000-0000-0000F0000000}"/>
    <cellStyle name="style1456487878690" xfId="239" xr:uid="{00000000-0005-0000-0000-0000F1000000}"/>
    <cellStyle name="sub" xfId="240" xr:uid="{00000000-0005-0000-0000-0000F2000000}"/>
    <cellStyle name="sub 2" xfId="241" xr:uid="{00000000-0005-0000-0000-0000F3000000}"/>
    <cellStyle name="table imported" xfId="242" xr:uid="{00000000-0005-0000-0000-0000F4000000}"/>
    <cellStyle name="table sum" xfId="243" xr:uid="{00000000-0005-0000-0000-0000F5000000}"/>
    <cellStyle name="table values" xfId="244" xr:uid="{00000000-0005-0000-0000-0000F6000000}"/>
    <cellStyle name="Title 2" xfId="245" xr:uid="{00000000-0005-0000-0000-0000F7000000}"/>
    <cellStyle name="TitleStyle" xfId="5" xr:uid="{00000000-0005-0000-0000-0000F8000000}"/>
    <cellStyle name="TitleStyle 2" xfId="246" xr:uid="{00000000-0005-0000-0000-0000F9000000}"/>
    <cellStyle name="TitleStyle 3" xfId="247" xr:uid="{00000000-0005-0000-0000-0000FA000000}"/>
    <cellStyle name="Total 2" xfId="248" xr:uid="{00000000-0005-0000-0000-0000FB000000}"/>
    <cellStyle name="u5shares" xfId="249" xr:uid="{00000000-0005-0000-0000-0000FC000000}"/>
    <cellStyle name="Variable assumptions" xfId="250" xr:uid="{00000000-0005-0000-0000-0000FD000000}"/>
    <cellStyle name="Warning Text 2" xfId="251" xr:uid="{00000000-0005-0000-0000-0000FE000000}"/>
  </cellStyles>
  <dxfs count="0"/>
  <tableStyles count="0" defaultTableStyle="TableStyleMedium2" defaultPivotStyle="PivotStyleLight16"/>
  <colors>
    <mruColors>
      <color rgb="FFD00070"/>
      <color rgb="FFFFFFCC"/>
      <color rgb="FF99FF66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240197</xdr:colOff>
      <xdr:row>0</xdr:row>
      <xdr:rowOff>91111</xdr:rowOff>
    </xdr:from>
    <xdr:to>
      <xdr:col>11</xdr:col>
      <xdr:colOff>1868099</xdr:colOff>
      <xdr:row>3</xdr:row>
      <xdr:rowOff>93861</xdr:rowOff>
    </xdr:to>
    <xdr:pic>
      <xdr:nvPicPr>
        <xdr:cNvPr id="46" name="Picture 1" descr="Logo for Birmingham City Council " title="Birmingham City Council Logo">
          <a:extLst>
            <a:ext uri="{FF2B5EF4-FFF2-40B4-BE49-F238E27FC236}">
              <a16:creationId xmlns:a16="http://schemas.microsoft.com/office/drawing/2014/main" id="{C54C7785-BDDD-A9CE-7301-1134DD2420E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6088" y="91111"/>
          <a:ext cx="2526703" cy="574250"/>
        </a:xfrm>
        <a:prstGeom prst="rect">
          <a:avLst/>
        </a:prstGeom>
      </xdr:spPr>
    </xdr:pic>
    <xdr:clientData/>
  </xdr:twoCellAnchor>
  <xdr:twoCellAnchor>
    <xdr:from>
      <xdr:col>5</xdr:col>
      <xdr:colOff>681982</xdr:colOff>
      <xdr:row>4</xdr:row>
      <xdr:rowOff>168458</xdr:rowOff>
    </xdr:from>
    <xdr:to>
      <xdr:col>11</xdr:col>
      <xdr:colOff>1847897</xdr:colOff>
      <xdr:row>6</xdr:row>
      <xdr:rowOff>95250</xdr:rowOff>
    </xdr:to>
    <xdr:grpSp>
      <xdr:nvGrpSpPr>
        <xdr:cNvPr id="89" name="Group 2" descr="Birmingham City Council Reset Reshape Restart logo " title="Reset Reshape Restart Logo ">
          <a:extLst>
            <a:ext uri="{FF2B5EF4-FFF2-40B4-BE49-F238E27FC236}">
              <a16:creationId xmlns:a16="http://schemas.microsoft.com/office/drawing/2014/main" id="{4655BDA5-D3CD-FE4F-D4D2-249438E55FFD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pSpPr/>
      </xdr:nvGrpSpPr>
      <xdr:grpSpPr>
        <a:xfrm>
          <a:off x="7421660" y="902518"/>
          <a:ext cx="2095344" cy="289589"/>
          <a:chOff x="0" y="0"/>
          <a:chExt cx="5388008" cy="695486"/>
        </a:xfrm>
      </xdr:grpSpPr>
      <xdr:sp macro="" textlink="">
        <xdr:nvSpPr>
          <xdr:cNvPr id="90" name="Shape 1788">
            <a:extLst>
              <a:ext uri="{FF2B5EF4-FFF2-40B4-BE49-F238E27FC236}">
                <a16:creationId xmlns:a16="http://schemas.microsoft.com/office/drawing/2014/main" id="{7162ABA9-6C47-7D88-F853-579E163D5165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4" y="695486"/>
            <a:ext cx="5388001" cy="0"/>
          </a:xfrm>
          <a:custGeom>
            <a:avLst/>
            <a:gdLst/>
            <a:ahLst/>
            <a:cxnLst/>
            <a:rect l="0" t="0" r="0" b="0"/>
            <a:pathLst>
              <a:path w="5388001">
                <a:moveTo>
                  <a:pt x="0" y="0"/>
                </a:moveTo>
                <a:lnTo>
                  <a:pt x="5388001" y="0"/>
                </a:lnTo>
              </a:path>
            </a:pathLst>
          </a:custGeom>
          <a:ln w="12700" cap="flat">
            <a:miter lim="100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91" name="Shape 1830">
            <a:extLst>
              <a:ext uri="{FF2B5EF4-FFF2-40B4-BE49-F238E27FC236}">
                <a16:creationId xmlns:a16="http://schemas.microsoft.com/office/drawing/2014/main" id="{7DC7A604-968D-18FE-BDE5-F4A01316BEB4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7229" y="27210"/>
            <a:ext cx="1650175" cy="440055"/>
          </a:xfrm>
          <a:custGeom>
            <a:avLst/>
            <a:gdLst/>
            <a:ahLst/>
            <a:cxnLst/>
            <a:rect l="0" t="0" r="0" b="0"/>
            <a:pathLst>
              <a:path w="1650175" h="440055">
                <a:moveTo>
                  <a:pt x="218389" y="0"/>
                </a:moveTo>
                <a:lnTo>
                  <a:pt x="1431785" y="0"/>
                </a:lnTo>
                <a:cubicBezTo>
                  <a:pt x="1552397" y="0"/>
                  <a:pt x="1650175" y="97777"/>
                  <a:pt x="1650175" y="218402"/>
                </a:cubicBezTo>
                <a:lnTo>
                  <a:pt x="1650175" y="221666"/>
                </a:lnTo>
                <a:cubicBezTo>
                  <a:pt x="1650175" y="342278"/>
                  <a:pt x="1552397" y="440055"/>
                  <a:pt x="1431785" y="440055"/>
                </a:cubicBezTo>
                <a:lnTo>
                  <a:pt x="218389" y="440055"/>
                </a:lnTo>
                <a:cubicBezTo>
                  <a:pt x="97777" y="440055"/>
                  <a:pt x="0" y="342278"/>
                  <a:pt x="0" y="221666"/>
                </a:cubicBezTo>
                <a:lnTo>
                  <a:pt x="0" y="218402"/>
                </a:lnTo>
                <a:cubicBezTo>
                  <a:pt x="0" y="97777"/>
                  <a:pt x="97777" y="0"/>
                  <a:pt x="218389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D20072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92" name="Shape 1831">
            <a:extLst>
              <a:ext uri="{FF2B5EF4-FFF2-40B4-BE49-F238E27FC236}">
                <a16:creationId xmlns:a16="http://schemas.microsoft.com/office/drawing/2014/main" id="{0EDB93FE-281C-2D08-6CD4-D5F17641516B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0" y="0"/>
            <a:ext cx="852316" cy="494487"/>
          </a:xfrm>
          <a:custGeom>
            <a:avLst/>
            <a:gdLst/>
            <a:ahLst/>
            <a:cxnLst/>
            <a:rect l="0" t="0" r="0" b="0"/>
            <a:pathLst>
              <a:path w="852316" h="494487">
                <a:moveTo>
                  <a:pt x="245618" y="0"/>
                </a:moveTo>
                <a:lnTo>
                  <a:pt x="852316" y="0"/>
                </a:lnTo>
                <a:lnTo>
                  <a:pt x="852316" y="27216"/>
                </a:lnTo>
                <a:lnTo>
                  <a:pt x="245618" y="27216"/>
                </a:lnTo>
                <a:cubicBezTo>
                  <a:pt x="125006" y="27216"/>
                  <a:pt x="27229" y="124994"/>
                  <a:pt x="27229" y="245605"/>
                </a:cubicBezTo>
                <a:lnTo>
                  <a:pt x="27229" y="248869"/>
                </a:lnTo>
                <a:cubicBezTo>
                  <a:pt x="27229" y="369494"/>
                  <a:pt x="125006" y="467271"/>
                  <a:pt x="245618" y="467271"/>
                </a:cubicBezTo>
                <a:lnTo>
                  <a:pt x="852316" y="467271"/>
                </a:lnTo>
                <a:lnTo>
                  <a:pt x="852316" y="494487"/>
                </a:lnTo>
                <a:lnTo>
                  <a:pt x="245618" y="494487"/>
                </a:lnTo>
                <a:cubicBezTo>
                  <a:pt x="110185" y="494487"/>
                  <a:pt x="0" y="384302"/>
                  <a:pt x="0" y="248869"/>
                </a:cubicBezTo>
                <a:lnTo>
                  <a:pt x="0" y="245605"/>
                </a:lnTo>
                <a:cubicBezTo>
                  <a:pt x="0" y="110173"/>
                  <a:pt x="110185" y="0"/>
                  <a:pt x="24561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93" name="Shape 1832">
            <a:extLst>
              <a:ext uri="{FF2B5EF4-FFF2-40B4-BE49-F238E27FC236}">
                <a16:creationId xmlns:a16="http://schemas.microsoft.com/office/drawing/2014/main" id="{AF35FA1C-D639-17FD-4689-C741EF7FE15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852316" y="0"/>
            <a:ext cx="852316" cy="494487"/>
          </a:xfrm>
          <a:custGeom>
            <a:avLst/>
            <a:gdLst/>
            <a:ahLst/>
            <a:cxnLst/>
            <a:rect l="0" t="0" r="0" b="0"/>
            <a:pathLst>
              <a:path w="852316" h="494487">
                <a:moveTo>
                  <a:pt x="0" y="0"/>
                </a:moveTo>
                <a:lnTo>
                  <a:pt x="606698" y="0"/>
                </a:lnTo>
                <a:cubicBezTo>
                  <a:pt x="742131" y="0"/>
                  <a:pt x="852316" y="110173"/>
                  <a:pt x="852316" y="245605"/>
                </a:cubicBezTo>
                <a:lnTo>
                  <a:pt x="852316" y="248869"/>
                </a:lnTo>
                <a:cubicBezTo>
                  <a:pt x="852316" y="384302"/>
                  <a:pt x="742131" y="494487"/>
                  <a:pt x="606698" y="494487"/>
                </a:cubicBezTo>
                <a:lnTo>
                  <a:pt x="0" y="494487"/>
                </a:lnTo>
                <a:lnTo>
                  <a:pt x="0" y="467271"/>
                </a:lnTo>
                <a:lnTo>
                  <a:pt x="606698" y="467271"/>
                </a:lnTo>
                <a:cubicBezTo>
                  <a:pt x="727310" y="467271"/>
                  <a:pt x="825087" y="369494"/>
                  <a:pt x="825087" y="248869"/>
                </a:cubicBezTo>
                <a:lnTo>
                  <a:pt x="825087" y="245605"/>
                </a:lnTo>
                <a:cubicBezTo>
                  <a:pt x="825087" y="124994"/>
                  <a:pt x="727310" y="27216"/>
                  <a:pt x="606698" y="27216"/>
                </a:cubicBezTo>
                <a:lnTo>
                  <a:pt x="0" y="272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94" name="Shape 1833">
            <a:extLst>
              <a:ext uri="{FF2B5EF4-FFF2-40B4-BE49-F238E27FC236}">
                <a16:creationId xmlns:a16="http://schemas.microsoft.com/office/drawing/2014/main" id="{F84FB03B-6A25-14C2-664B-3DD68D0B2D8C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558782" y="133581"/>
            <a:ext cx="91904" cy="224181"/>
          </a:xfrm>
          <a:custGeom>
            <a:avLst/>
            <a:gdLst/>
            <a:ahLst/>
            <a:cxnLst/>
            <a:rect l="0" t="0" r="0" b="0"/>
            <a:pathLst>
              <a:path w="91904" h="224181">
                <a:moveTo>
                  <a:pt x="49682" y="0"/>
                </a:moveTo>
                <a:lnTo>
                  <a:pt x="91904" y="0"/>
                </a:lnTo>
                <a:lnTo>
                  <a:pt x="91904" y="31674"/>
                </a:lnTo>
                <a:lnTo>
                  <a:pt x="81039" y="31674"/>
                </a:lnTo>
                <a:lnTo>
                  <a:pt x="65824" y="100609"/>
                </a:lnTo>
                <a:lnTo>
                  <a:pt x="81356" y="100609"/>
                </a:lnTo>
                <a:lnTo>
                  <a:pt x="91904" y="97855"/>
                </a:lnTo>
                <a:lnTo>
                  <a:pt x="91904" y="224181"/>
                </a:lnTo>
                <a:lnTo>
                  <a:pt x="85700" y="224181"/>
                </a:lnTo>
                <a:lnTo>
                  <a:pt x="78867" y="131343"/>
                </a:lnTo>
                <a:cubicBezTo>
                  <a:pt x="72034" y="132588"/>
                  <a:pt x="65507" y="132270"/>
                  <a:pt x="58992" y="132270"/>
                </a:cubicBezTo>
                <a:lnTo>
                  <a:pt x="38494" y="224181"/>
                </a:lnTo>
                <a:lnTo>
                  <a:pt x="0" y="224181"/>
                </a:lnTo>
                <a:lnTo>
                  <a:pt x="496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95" name="Shape 1834">
            <a:extLst>
              <a:ext uri="{FF2B5EF4-FFF2-40B4-BE49-F238E27FC236}">
                <a16:creationId xmlns:a16="http://schemas.microsoft.com/office/drawing/2014/main" id="{AB1C7F79-3D6B-FEFD-58E7-AD638084149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650686" y="133581"/>
            <a:ext cx="65208" cy="224181"/>
          </a:xfrm>
          <a:custGeom>
            <a:avLst/>
            <a:gdLst/>
            <a:ahLst/>
            <a:cxnLst/>
            <a:rect l="0" t="0" r="0" b="0"/>
            <a:pathLst>
              <a:path w="65208" h="224181">
                <a:moveTo>
                  <a:pt x="0" y="0"/>
                </a:moveTo>
                <a:lnTo>
                  <a:pt x="13354" y="0"/>
                </a:lnTo>
                <a:cubicBezTo>
                  <a:pt x="47822" y="0"/>
                  <a:pt x="65208" y="13348"/>
                  <a:pt x="65208" y="42545"/>
                </a:cubicBezTo>
                <a:cubicBezTo>
                  <a:pt x="65208" y="72352"/>
                  <a:pt x="51543" y="111468"/>
                  <a:pt x="22676" y="122657"/>
                </a:cubicBezTo>
                <a:lnTo>
                  <a:pt x="32912" y="224181"/>
                </a:lnTo>
                <a:lnTo>
                  <a:pt x="0" y="224181"/>
                </a:lnTo>
                <a:lnTo>
                  <a:pt x="0" y="97855"/>
                </a:lnTo>
                <a:lnTo>
                  <a:pt x="8036" y="95756"/>
                </a:lnTo>
                <a:cubicBezTo>
                  <a:pt x="12964" y="92612"/>
                  <a:pt x="16612" y="88030"/>
                  <a:pt x="18942" y="82283"/>
                </a:cubicBezTo>
                <a:cubicBezTo>
                  <a:pt x="23908" y="69863"/>
                  <a:pt x="26079" y="59309"/>
                  <a:pt x="26079" y="50305"/>
                </a:cubicBezTo>
                <a:cubicBezTo>
                  <a:pt x="26079" y="36957"/>
                  <a:pt x="19869" y="31674"/>
                  <a:pt x="2178" y="31674"/>
                </a:cubicBezTo>
                <a:lnTo>
                  <a:pt x="0" y="316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96" name="Shape 1835">
            <a:extLst>
              <a:ext uri="{FF2B5EF4-FFF2-40B4-BE49-F238E27FC236}">
                <a16:creationId xmlns:a16="http://schemas.microsoft.com/office/drawing/2014/main" id="{BB472148-CD3F-8ED8-32F5-8476B7B5D1AB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714017" y="133581"/>
            <a:ext cx="152768" cy="224181"/>
          </a:xfrm>
          <a:custGeom>
            <a:avLst/>
            <a:gdLst/>
            <a:ahLst/>
            <a:cxnLst/>
            <a:rect l="0" t="0" r="0" b="0"/>
            <a:pathLst>
              <a:path w="152768" h="224181">
                <a:moveTo>
                  <a:pt x="49682" y="0"/>
                </a:moveTo>
                <a:lnTo>
                  <a:pt x="152768" y="0"/>
                </a:lnTo>
                <a:lnTo>
                  <a:pt x="145313" y="33541"/>
                </a:lnTo>
                <a:lnTo>
                  <a:pt x="80734" y="33541"/>
                </a:lnTo>
                <a:lnTo>
                  <a:pt x="68009" y="91288"/>
                </a:lnTo>
                <a:lnTo>
                  <a:pt x="117678" y="91288"/>
                </a:lnTo>
                <a:lnTo>
                  <a:pt x="110236" y="124828"/>
                </a:lnTo>
                <a:lnTo>
                  <a:pt x="60554" y="124828"/>
                </a:lnTo>
                <a:lnTo>
                  <a:pt x="45961" y="190652"/>
                </a:lnTo>
                <a:lnTo>
                  <a:pt x="114884" y="190652"/>
                </a:lnTo>
                <a:lnTo>
                  <a:pt x="107442" y="224181"/>
                </a:lnTo>
                <a:lnTo>
                  <a:pt x="0" y="224181"/>
                </a:lnTo>
                <a:lnTo>
                  <a:pt x="496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97" name="Shape 1836">
            <a:extLst>
              <a:ext uri="{FF2B5EF4-FFF2-40B4-BE49-F238E27FC236}">
                <a16:creationId xmlns:a16="http://schemas.microsoft.com/office/drawing/2014/main" id="{2AE3DA8F-5C64-2EF8-4E81-D799B6192BEE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853733" y="130480"/>
            <a:ext cx="143764" cy="230391"/>
          </a:xfrm>
          <a:custGeom>
            <a:avLst/>
            <a:gdLst/>
            <a:ahLst/>
            <a:cxnLst/>
            <a:rect l="0" t="0" r="0" b="0"/>
            <a:pathLst>
              <a:path w="143764" h="230391">
                <a:moveTo>
                  <a:pt x="101841" y="0"/>
                </a:moveTo>
                <a:cubicBezTo>
                  <a:pt x="128550" y="0"/>
                  <a:pt x="143764" y="16459"/>
                  <a:pt x="143764" y="44399"/>
                </a:cubicBezTo>
                <a:cubicBezTo>
                  <a:pt x="143764" y="46266"/>
                  <a:pt x="143459" y="49682"/>
                  <a:pt x="143142" y="54331"/>
                </a:cubicBezTo>
                <a:lnTo>
                  <a:pt x="105880" y="58369"/>
                </a:lnTo>
                <a:cubicBezTo>
                  <a:pt x="106198" y="57442"/>
                  <a:pt x="106502" y="55270"/>
                  <a:pt x="106502" y="51854"/>
                </a:cubicBezTo>
                <a:cubicBezTo>
                  <a:pt x="106502" y="40056"/>
                  <a:pt x="99987" y="33528"/>
                  <a:pt x="90665" y="33528"/>
                </a:cubicBezTo>
                <a:cubicBezTo>
                  <a:pt x="74829" y="33528"/>
                  <a:pt x="65824" y="48743"/>
                  <a:pt x="65824" y="61786"/>
                </a:cubicBezTo>
                <a:cubicBezTo>
                  <a:pt x="65824" y="74524"/>
                  <a:pt x="75146" y="85382"/>
                  <a:pt x="93155" y="104013"/>
                </a:cubicBezTo>
                <a:cubicBezTo>
                  <a:pt x="115507" y="127000"/>
                  <a:pt x="120472" y="142837"/>
                  <a:pt x="120472" y="158356"/>
                </a:cubicBezTo>
                <a:cubicBezTo>
                  <a:pt x="120472" y="194691"/>
                  <a:pt x="92215" y="230391"/>
                  <a:pt x="45339" y="230391"/>
                </a:cubicBezTo>
                <a:cubicBezTo>
                  <a:pt x="17704" y="230391"/>
                  <a:pt x="0" y="211760"/>
                  <a:pt x="0" y="182270"/>
                </a:cubicBezTo>
                <a:cubicBezTo>
                  <a:pt x="0" y="177610"/>
                  <a:pt x="622" y="171704"/>
                  <a:pt x="1245" y="168288"/>
                </a:cubicBezTo>
                <a:lnTo>
                  <a:pt x="39129" y="163017"/>
                </a:lnTo>
                <a:cubicBezTo>
                  <a:pt x="38507" y="167043"/>
                  <a:pt x="38189" y="170777"/>
                  <a:pt x="38189" y="174498"/>
                </a:cubicBezTo>
                <a:cubicBezTo>
                  <a:pt x="38189" y="188786"/>
                  <a:pt x="44399" y="196863"/>
                  <a:pt x="54953" y="196863"/>
                </a:cubicBezTo>
                <a:cubicBezTo>
                  <a:pt x="72035" y="196863"/>
                  <a:pt x="82283" y="185369"/>
                  <a:pt x="82283" y="168288"/>
                </a:cubicBezTo>
                <a:cubicBezTo>
                  <a:pt x="82283" y="158356"/>
                  <a:pt x="76695" y="146558"/>
                  <a:pt x="63030" y="132893"/>
                </a:cubicBezTo>
                <a:cubicBezTo>
                  <a:pt x="29807" y="99670"/>
                  <a:pt x="27940" y="85700"/>
                  <a:pt x="27940" y="71412"/>
                </a:cubicBezTo>
                <a:cubicBezTo>
                  <a:pt x="27940" y="37884"/>
                  <a:pt x="50927" y="0"/>
                  <a:pt x="10184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98" name="Shape 1837">
            <a:extLst>
              <a:ext uri="{FF2B5EF4-FFF2-40B4-BE49-F238E27FC236}">
                <a16:creationId xmlns:a16="http://schemas.microsoft.com/office/drawing/2014/main" id="{192203AB-BEE5-3F3B-32BE-9A9CFAF7484F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989728" y="133581"/>
            <a:ext cx="152768" cy="224181"/>
          </a:xfrm>
          <a:custGeom>
            <a:avLst/>
            <a:gdLst/>
            <a:ahLst/>
            <a:cxnLst/>
            <a:rect l="0" t="0" r="0" b="0"/>
            <a:pathLst>
              <a:path w="152768" h="224181">
                <a:moveTo>
                  <a:pt x="49682" y="0"/>
                </a:moveTo>
                <a:lnTo>
                  <a:pt x="152768" y="0"/>
                </a:lnTo>
                <a:lnTo>
                  <a:pt x="145313" y="33541"/>
                </a:lnTo>
                <a:lnTo>
                  <a:pt x="80734" y="33541"/>
                </a:lnTo>
                <a:lnTo>
                  <a:pt x="67996" y="91288"/>
                </a:lnTo>
                <a:lnTo>
                  <a:pt x="117678" y="91288"/>
                </a:lnTo>
                <a:lnTo>
                  <a:pt x="110223" y="124828"/>
                </a:lnTo>
                <a:lnTo>
                  <a:pt x="60541" y="124828"/>
                </a:lnTo>
                <a:lnTo>
                  <a:pt x="45949" y="190652"/>
                </a:lnTo>
                <a:lnTo>
                  <a:pt x="114884" y="190652"/>
                </a:lnTo>
                <a:lnTo>
                  <a:pt x="107429" y="224181"/>
                </a:lnTo>
                <a:lnTo>
                  <a:pt x="0" y="224181"/>
                </a:lnTo>
                <a:lnTo>
                  <a:pt x="496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99" name="Shape 1838">
            <a:extLst>
              <a:ext uri="{FF2B5EF4-FFF2-40B4-BE49-F238E27FC236}">
                <a16:creationId xmlns:a16="http://schemas.microsoft.com/office/drawing/2014/main" id="{CA3761A1-8F10-7D57-6312-AAD9D8BA7E6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1149939" y="133581"/>
            <a:ext cx="125438" cy="224181"/>
          </a:xfrm>
          <a:custGeom>
            <a:avLst/>
            <a:gdLst/>
            <a:ahLst/>
            <a:cxnLst/>
            <a:rect l="0" t="0" r="0" b="0"/>
            <a:pathLst>
              <a:path w="125438" h="224181">
                <a:moveTo>
                  <a:pt x="12421" y="0"/>
                </a:moveTo>
                <a:lnTo>
                  <a:pt x="125438" y="0"/>
                </a:lnTo>
                <a:lnTo>
                  <a:pt x="117983" y="33541"/>
                </a:lnTo>
                <a:lnTo>
                  <a:pt x="80721" y="33541"/>
                </a:lnTo>
                <a:lnTo>
                  <a:pt x="38494" y="224181"/>
                </a:lnTo>
                <a:lnTo>
                  <a:pt x="0" y="224181"/>
                </a:lnTo>
                <a:lnTo>
                  <a:pt x="42227" y="33541"/>
                </a:lnTo>
                <a:lnTo>
                  <a:pt x="4966" y="33541"/>
                </a:lnTo>
                <a:lnTo>
                  <a:pt x="12421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00" name="Shape 1839">
            <a:extLst>
              <a:ext uri="{FF2B5EF4-FFF2-40B4-BE49-F238E27FC236}">
                <a16:creationId xmlns:a16="http://schemas.microsoft.com/office/drawing/2014/main" id="{8CBA8D02-FBED-066D-D76F-716F882D2AEB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124253" y="142456"/>
            <a:ext cx="267564" cy="249301"/>
          </a:xfrm>
          <a:custGeom>
            <a:avLst/>
            <a:gdLst/>
            <a:ahLst/>
            <a:cxnLst/>
            <a:rect l="0" t="0" r="0" b="0"/>
            <a:pathLst>
              <a:path w="267564" h="249301">
                <a:moveTo>
                  <a:pt x="77599" y="2853"/>
                </a:moveTo>
                <a:cubicBezTo>
                  <a:pt x="81798" y="3880"/>
                  <a:pt x="85604" y="6490"/>
                  <a:pt x="88024" y="10439"/>
                </a:cubicBezTo>
                <a:cubicBezTo>
                  <a:pt x="92812" y="18288"/>
                  <a:pt x="90234" y="28512"/>
                  <a:pt x="82258" y="33223"/>
                </a:cubicBezTo>
                <a:cubicBezTo>
                  <a:pt x="51905" y="51257"/>
                  <a:pt x="33807" y="82804"/>
                  <a:pt x="33807" y="117589"/>
                </a:cubicBezTo>
                <a:cubicBezTo>
                  <a:pt x="33807" y="171869"/>
                  <a:pt x="78664" y="216027"/>
                  <a:pt x="133807" y="216027"/>
                </a:cubicBezTo>
                <a:cubicBezTo>
                  <a:pt x="188951" y="216027"/>
                  <a:pt x="233807" y="171869"/>
                  <a:pt x="233807" y="117589"/>
                </a:cubicBezTo>
                <a:cubicBezTo>
                  <a:pt x="233807" y="82804"/>
                  <a:pt x="215659" y="51257"/>
                  <a:pt x="185306" y="33223"/>
                </a:cubicBezTo>
                <a:cubicBezTo>
                  <a:pt x="177330" y="28512"/>
                  <a:pt x="174752" y="18288"/>
                  <a:pt x="179591" y="10439"/>
                </a:cubicBezTo>
                <a:cubicBezTo>
                  <a:pt x="184379" y="2540"/>
                  <a:pt x="194767" y="0"/>
                  <a:pt x="202743" y="4763"/>
                </a:cubicBezTo>
                <a:cubicBezTo>
                  <a:pt x="243332" y="28816"/>
                  <a:pt x="267564" y="71006"/>
                  <a:pt x="267564" y="117589"/>
                </a:cubicBezTo>
                <a:cubicBezTo>
                  <a:pt x="267564" y="190208"/>
                  <a:pt x="207582" y="249301"/>
                  <a:pt x="133807" y="249301"/>
                </a:cubicBezTo>
                <a:cubicBezTo>
                  <a:pt x="60033" y="249301"/>
                  <a:pt x="0" y="190208"/>
                  <a:pt x="0" y="117589"/>
                </a:cubicBezTo>
                <a:cubicBezTo>
                  <a:pt x="0" y="71006"/>
                  <a:pt x="24232" y="28816"/>
                  <a:pt x="64821" y="4763"/>
                </a:cubicBezTo>
                <a:cubicBezTo>
                  <a:pt x="68809" y="2381"/>
                  <a:pt x="73400" y="1826"/>
                  <a:pt x="77599" y="2853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01" name="Shape 1840">
            <a:extLst>
              <a:ext uri="{FF2B5EF4-FFF2-40B4-BE49-F238E27FC236}">
                <a16:creationId xmlns:a16="http://schemas.microsoft.com/office/drawing/2014/main" id="{737D1B39-33D4-5DCC-D8C1-9119EEC494F4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41131" y="87719"/>
            <a:ext cx="33807" cy="184277"/>
          </a:xfrm>
          <a:custGeom>
            <a:avLst/>
            <a:gdLst/>
            <a:ahLst/>
            <a:cxnLst/>
            <a:rect l="0" t="0" r="0" b="0"/>
            <a:pathLst>
              <a:path w="33807" h="184277">
                <a:moveTo>
                  <a:pt x="16929" y="0"/>
                </a:moveTo>
                <a:cubicBezTo>
                  <a:pt x="26238" y="0"/>
                  <a:pt x="33807" y="7493"/>
                  <a:pt x="33807" y="16662"/>
                </a:cubicBezTo>
                <a:lnTo>
                  <a:pt x="33807" y="167665"/>
                </a:lnTo>
                <a:cubicBezTo>
                  <a:pt x="33807" y="176835"/>
                  <a:pt x="26238" y="184277"/>
                  <a:pt x="16929" y="184277"/>
                </a:cubicBezTo>
                <a:cubicBezTo>
                  <a:pt x="7569" y="184277"/>
                  <a:pt x="0" y="176835"/>
                  <a:pt x="0" y="167665"/>
                </a:cubicBezTo>
                <a:lnTo>
                  <a:pt x="0" y="16662"/>
                </a:lnTo>
                <a:cubicBezTo>
                  <a:pt x="0" y="7493"/>
                  <a:pt x="7569" y="0"/>
                  <a:pt x="16929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02" name="Shape 1841">
            <a:extLst>
              <a:ext uri="{FF2B5EF4-FFF2-40B4-BE49-F238E27FC236}">
                <a16:creationId xmlns:a16="http://schemas.microsoft.com/office/drawing/2014/main" id="{71E891DB-83B5-2DB1-A726-3A5E4CE89328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1847635" y="27210"/>
            <a:ext cx="1650187" cy="440055"/>
          </a:xfrm>
          <a:custGeom>
            <a:avLst/>
            <a:gdLst/>
            <a:ahLst/>
            <a:cxnLst/>
            <a:rect l="0" t="0" r="0" b="0"/>
            <a:pathLst>
              <a:path w="1650187" h="440055">
                <a:moveTo>
                  <a:pt x="218402" y="0"/>
                </a:moveTo>
                <a:lnTo>
                  <a:pt x="1431798" y="0"/>
                </a:lnTo>
                <a:cubicBezTo>
                  <a:pt x="1552410" y="0"/>
                  <a:pt x="1650187" y="97777"/>
                  <a:pt x="1650187" y="218402"/>
                </a:cubicBezTo>
                <a:lnTo>
                  <a:pt x="1650187" y="221666"/>
                </a:lnTo>
                <a:cubicBezTo>
                  <a:pt x="1650187" y="342278"/>
                  <a:pt x="1552410" y="440055"/>
                  <a:pt x="1431798" y="440055"/>
                </a:cubicBezTo>
                <a:lnTo>
                  <a:pt x="218402" y="440055"/>
                </a:lnTo>
                <a:cubicBezTo>
                  <a:pt x="97790" y="440055"/>
                  <a:pt x="0" y="342278"/>
                  <a:pt x="0" y="221666"/>
                </a:cubicBezTo>
                <a:lnTo>
                  <a:pt x="0" y="218402"/>
                </a:lnTo>
                <a:cubicBezTo>
                  <a:pt x="0" y="97777"/>
                  <a:pt x="97790" y="0"/>
                  <a:pt x="218402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8AB0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03" name="Shape 1842">
            <a:extLst>
              <a:ext uri="{FF2B5EF4-FFF2-40B4-BE49-F238E27FC236}">
                <a16:creationId xmlns:a16="http://schemas.microsoft.com/office/drawing/2014/main" id="{AAA50115-8B57-3453-5C01-6A891BDF80E4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1820419" y="0"/>
            <a:ext cx="852310" cy="494487"/>
          </a:xfrm>
          <a:custGeom>
            <a:avLst/>
            <a:gdLst/>
            <a:ahLst/>
            <a:cxnLst/>
            <a:rect l="0" t="0" r="0" b="0"/>
            <a:pathLst>
              <a:path w="852310" h="494487">
                <a:moveTo>
                  <a:pt x="245618" y="0"/>
                </a:moveTo>
                <a:lnTo>
                  <a:pt x="852310" y="0"/>
                </a:lnTo>
                <a:lnTo>
                  <a:pt x="852310" y="27216"/>
                </a:lnTo>
                <a:lnTo>
                  <a:pt x="245618" y="27216"/>
                </a:lnTo>
                <a:cubicBezTo>
                  <a:pt x="125006" y="27216"/>
                  <a:pt x="27216" y="124994"/>
                  <a:pt x="27216" y="245605"/>
                </a:cubicBezTo>
                <a:lnTo>
                  <a:pt x="27216" y="248869"/>
                </a:lnTo>
                <a:cubicBezTo>
                  <a:pt x="27216" y="369494"/>
                  <a:pt x="125006" y="467271"/>
                  <a:pt x="245618" y="467271"/>
                </a:cubicBezTo>
                <a:lnTo>
                  <a:pt x="852310" y="467271"/>
                </a:lnTo>
                <a:lnTo>
                  <a:pt x="852310" y="494487"/>
                </a:lnTo>
                <a:lnTo>
                  <a:pt x="245618" y="494487"/>
                </a:lnTo>
                <a:cubicBezTo>
                  <a:pt x="110185" y="494487"/>
                  <a:pt x="0" y="384302"/>
                  <a:pt x="0" y="248869"/>
                </a:cubicBezTo>
                <a:lnTo>
                  <a:pt x="0" y="245605"/>
                </a:lnTo>
                <a:cubicBezTo>
                  <a:pt x="0" y="110173"/>
                  <a:pt x="110185" y="0"/>
                  <a:pt x="24561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04" name="Shape 1843">
            <a:extLst>
              <a:ext uri="{FF2B5EF4-FFF2-40B4-BE49-F238E27FC236}">
                <a16:creationId xmlns:a16="http://schemas.microsoft.com/office/drawing/2014/main" id="{EABFCCAC-027B-2614-02DF-43AD6E1B778D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672729" y="0"/>
            <a:ext cx="852322" cy="494487"/>
          </a:xfrm>
          <a:custGeom>
            <a:avLst/>
            <a:gdLst/>
            <a:ahLst/>
            <a:cxnLst/>
            <a:rect l="0" t="0" r="0" b="0"/>
            <a:pathLst>
              <a:path w="852322" h="494487">
                <a:moveTo>
                  <a:pt x="0" y="0"/>
                </a:moveTo>
                <a:lnTo>
                  <a:pt x="606704" y="0"/>
                </a:lnTo>
                <a:cubicBezTo>
                  <a:pt x="742137" y="0"/>
                  <a:pt x="852322" y="110173"/>
                  <a:pt x="852322" y="245605"/>
                </a:cubicBezTo>
                <a:lnTo>
                  <a:pt x="852322" y="248869"/>
                </a:lnTo>
                <a:cubicBezTo>
                  <a:pt x="852322" y="384302"/>
                  <a:pt x="742137" y="494487"/>
                  <a:pt x="606704" y="494487"/>
                </a:cubicBezTo>
                <a:lnTo>
                  <a:pt x="0" y="494487"/>
                </a:lnTo>
                <a:lnTo>
                  <a:pt x="0" y="467271"/>
                </a:lnTo>
                <a:lnTo>
                  <a:pt x="606704" y="467271"/>
                </a:lnTo>
                <a:cubicBezTo>
                  <a:pt x="727316" y="467271"/>
                  <a:pt x="825094" y="369494"/>
                  <a:pt x="825094" y="248869"/>
                </a:cubicBezTo>
                <a:lnTo>
                  <a:pt x="825094" y="245605"/>
                </a:lnTo>
                <a:cubicBezTo>
                  <a:pt x="825094" y="124994"/>
                  <a:pt x="727316" y="27216"/>
                  <a:pt x="606704" y="27216"/>
                </a:cubicBezTo>
                <a:lnTo>
                  <a:pt x="0" y="272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05" name="Shape 1844">
            <a:extLst>
              <a:ext uri="{FF2B5EF4-FFF2-40B4-BE49-F238E27FC236}">
                <a16:creationId xmlns:a16="http://schemas.microsoft.com/office/drawing/2014/main" id="{E4E00F00-7829-B425-03B3-0267CC7A318A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336752" y="133581"/>
            <a:ext cx="91904" cy="224181"/>
          </a:xfrm>
          <a:custGeom>
            <a:avLst/>
            <a:gdLst/>
            <a:ahLst/>
            <a:cxnLst/>
            <a:rect l="0" t="0" r="0" b="0"/>
            <a:pathLst>
              <a:path w="91904" h="224181">
                <a:moveTo>
                  <a:pt x="49682" y="0"/>
                </a:moveTo>
                <a:lnTo>
                  <a:pt x="91904" y="0"/>
                </a:lnTo>
                <a:lnTo>
                  <a:pt x="91904" y="31674"/>
                </a:lnTo>
                <a:lnTo>
                  <a:pt x="81039" y="31674"/>
                </a:lnTo>
                <a:lnTo>
                  <a:pt x="65824" y="100609"/>
                </a:lnTo>
                <a:lnTo>
                  <a:pt x="81343" y="100609"/>
                </a:lnTo>
                <a:lnTo>
                  <a:pt x="91904" y="97853"/>
                </a:lnTo>
                <a:lnTo>
                  <a:pt x="91904" y="224181"/>
                </a:lnTo>
                <a:lnTo>
                  <a:pt x="85700" y="224181"/>
                </a:lnTo>
                <a:lnTo>
                  <a:pt x="78867" y="131343"/>
                </a:lnTo>
                <a:cubicBezTo>
                  <a:pt x="72034" y="132588"/>
                  <a:pt x="65506" y="132270"/>
                  <a:pt x="58991" y="132270"/>
                </a:cubicBezTo>
                <a:lnTo>
                  <a:pt x="38494" y="224181"/>
                </a:lnTo>
                <a:lnTo>
                  <a:pt x="0" y="224181"/>
                </a:lnTo>
                <a:lnTo>
                  <a:pt x="496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06" name="Shape 1845">
            <a:extLst>
              <a:ext uri="{FF2B5EF4-FFF2-40B4-BE49-F238E27FC236}">
                <a16:creationId xmlns:a16="http://schemas.microsoft.com/office/drawing/2014/main" id="{23DE4E91-27A9-4D8D-61BA-6E8DD44D4FD9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428655" y="133581"/>
            <a:ext cx="65208" cy="224181"/>
          </a:xfrm>
          <a:custGeom>
            <a:avLst/>
            <a:gdLst/>
            <a:ahLst/>
            <a:cxnLst/>
            <a:rect l="0" t="0" r="0" b="0"/>
            <a:pathLst>
              <a:path w="65208" h="224181">
                <a:moveTo>
                  <a:pt x="0" y="0"/>
                </a:moveTo>
                <a:lnTo>
                  <a:pt x="13354" y="0"/>
                </a:lnTo>
                <a:cubicBezTo>
                  <a:pt x="47822" y="0"/>
                  <a:pt x="65208" y="13348"/>
                  <a:pt x="65208" y="42545"/>
                </a:cubicBezTo>
                <a:cubicBezTo>
                  <a:pt x="65208" y="72352"/>
                  <a:pt x="51543" y="111468"/>
                  <a:pt x="22676" y="122657"/>
                </a:cubicBezTo>
                <a:lnTo>
                  <a:pt x="32912" y="224181"/>
                </a:lnTo>
                <a:lnTo>
                  <a:pt x="0" y="224181"/>
                </a:lnTo>
                <a:lnTo>
                  <a:pt x="0" y="97853"/>
                </a:lnTo>
                <a:lnTo>
                  <a:pt x="8034" y="95756"/>
                </a:lnTo>
                <a:cubicBezTo>
                  <a:pt x="12964" y="92612"/>
                  <a:pt x="16612" y="88030"/>
                  <a:pt x="18942" y="82283"/>
                </a:cubicBezTo>
                <a:cubicBezTo>
                  <a:pt x="23908" y="69863"/>
                  <a:pt x="26079" y="59309"/>
                  <a:pt x="26079" y="50305"/>
                </a:cubicBezTo>
                <a:cubicBezTo>
                  <a:pt x="26079" y="36957"/>
                  <a:pt x="19869" y="31674"/>
                  <a:pt x="2178" y="31674"/>
                </a:cubicBezTo>
                <a:lnTo>
                  <a:pt x="0" y="316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07" name="Shape 1846">
            <a:extLst>
              <a:ext uri="{FF2B5EF4-FFF2-40B4-BE49-F238E27FC236}">
                <a16:creationId xmlns:a16="http://schemas.microsoft.com/office/drawing/2014/main" id="{D07DCBDF-A2D6-FBBE-A50A-0F28D9C92D33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491985" y="133581"/>
            <a:ext cx="152768" cy="224181"/>
          </a:xfrm>
          <a:custGeom>
            <a:avLst/>
            <a:gdLst/>
            <a:ahLst/>
            <a:cxnLst/>
            <a:rect l="0" t="0" r="0" b="0"/>
            <a:pathLst>
              <a:path w="152768" h="224181">
                <a:moveTo>
                  <a:pt x="49682" y="0"/>
                </a:moveTo>
                <a:lnTo>
                  <a:pt x="152768" y="0"/>
                </a:lnTo>
                <a:lnTo>
                  <a:pt x="145313" y="33541"/>
                </a:lnTo>
                <a:lnTo>
                  <a:pt x="80734" y="33541"/>
                </a:lnTo>
                <a:lnTo>
                  <a:pt x="68008" y="91288"/>
                </a:lnTo>
                <a:lnTo>
                  <a:pt x="117678" y="91288"/>
                </a:lnTo>
                <a:lnTo>
                  <a:pt x="110236" y="124828"/>
                </a:lnTo>
                <a:lnTo>
                  <a:pt x="60554" y="124828"/>
                </a:lnTo>
                <a:lnTo>
                  <a:pt x="45961" y="190652"/>
                </a:lnTo>
                <a:lnTo>
                  <a:pt x="114884" y="190652"/>
                </a:lnTo>
                <a:lnTo>
                  <a:pt x="107442" y="224181"/>
                </a:lnTo>
                <a:lnTo>
                  <a:pt x="0" y="224181"/>
                </a:lnTo>
                <a:lnTo>
                  <a:pt x="496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08" name="Shape 1847">
            <a:extLst>
              <a:ext uri="{FF2B5EF4-FFF2-40B4-BE49-F238E27FC236}">
                <a16:creationId xmlns:a16="http://schemas.microsoft.com/office/drawing/2014/main" id="{27F40316-B8FC-6258-EF89-A626BE278A1B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631703" y="130480"/>
            <a:ext cx="143764" cy="230391"/>
          </a:xfrm>
          <a:custGeom>
            <a:avLst/>
            <a:gdLst/>
            <a:ahLst/>
            <a:cxnLst/>
            <a:rect l="0" t="0" r="0" b="0"/>
            <a:pathLst>
              <a:path w="143764" h="230391">
                <a:moveTo>
                  <a:pt x="101841" y="0"/>
                </a:moveTo>
                <a:cubicBezTo>
                  <a:pt x="128550" y="0"/>
                  <a:pt x="143764" y="16459"/>
                  <a:pt x="143764" y="44399"/>
                </a:cubicBezTo>
                <a:cubicBezTo>
                  <a:pt x="143764" y="46266"/>
                  <a:pt x="143459" y="49682"/>
                  <a:pt x="143142" y="54331"/>
                </a:cubicBezTo>
                <a:lnTo>
                  <a:pt x="105880" y="58369"/>
                </a:lnTo>
                <a:cubicBezTo>
                  <a:pt x="106197" y="57442"/>
                  <a:pt x="106502" y="55270"/>
                  <a:pt x="106502" y="51854"/>
                </a:cubicBezTo>
                <a:cubicBezTo>
                  <a:pt x="106502" y="40056"/>
                  <a:pt x="99987" y="33528"/>
                  <a:pt x="90665" y="33528"/>
                </a:cubicBezTo>
                <a:cubicBezTo>
                  <a:pt x="74828" y="33528"/>
                  <a:pt x="65824" y="48743"/>
                  <a:pt x="65824" y="61786"/>
                </a:cubicBezTo>
                <a:cubicBezTo>
                  <a:pt x="65824" y="74524"/>
                  <a:pt x="75146" y="85382"/>
                  <a:pt x="93155" y="104013"/>
                </a:cubicBezTo>
                <a:cubicBezTo>
                  <a:pt x="115507" y="127000"/>
                  <a:pt x="120472" y="142837"/>
                  <a:pt x="120472" y="158356"/>
                </a:cubicBezTo>
                <a:cubicBezTo>
                  <a:pt x="120472" y="194691"/>
                  <a:pt x="92215" y="230391"/>
                  <a:pt x="45326" y="230391"/>
                </a:cubicBezTo>
                <a:cubicBezTo>
                  <a:pt x="17704" y="230391"/>
                  <a:pt x="0" y="211760"/>
                  <a:pt x="0" y="182270"/>
                </a:cubicBezTo>
                <a:cubicBezTo>
                  <a:pt x="0" y="177610"/>
                  <a:pt x="622" y="171704"/>
                  <a:pt x="1245" y="168288"/>
                </a:cubicBezTo>
                <a:lnTo>
                  <a:pt x="39129" y="163017"/>
                </a:lnTo>
                <a:cubicBezTo>
                  <a:pt x="38507" y="167043"/>
                  <a:pt x="38189" y="170777"/>
                  <a:pt x="38189" y="174498"/>
                </a:cubicBezTo>
                <a:cubicBezTo>
                  <a:pt x="38189" y="188786"/>
                  <a:pt x="44399" y="196863"/>
                  <a:pt x="54953" y="196863"/>
                </a:cubicBezTo>
                <a:cubicBezTo>
                  <a:pt x="72034" y="196863"/>
                  <a:pt x="82283" y="185369"/>
                  <a:pt x="82283" y="168288"/>
                </a:cubicBezTo>
                <a:cubicBezTo>
                  <a:pt x="82283" y="158356"/>
                  <a:pt x="76695" y="146558"/>
                  <a:pt x="63030" y="132893"/>
                </a:cubicBezTo>
                <a:cubicBezTo>
                  <a:pt x="29807" y="99670"/>
                  <a:pt x="27940" y="85700"/>
                  <a:pt x="27940" y="71412"/>
                </a:cubicBezTo>
                <a:cubicBezTo>
                  <a:pt x="27940" y="37884"/>
                  <a:pt x="50927" y="0"/>
                  <a:pt x="10184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09" name="Shape 1848">
            <a:extLst>
              <a:ext uri="{FF2B5EF4-FFF2-40B4-BE49-F238E27FC236}">
                <a16:creationId xmlns:a16="http://schemas.microsoft.com/office/drawing/2014/main" id="{11DC95BB-1A4B-D890-59C7-526E85E7DEDA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767687" y="133581"/>
            <a:ext cx="167678" cy="224181"/>
          </a:xfrm>
          <a:custGeom>
            <a:avLst/>
            <a:gdLst/>
            <a:ahLst/>
            <a:cxnLst/>
            <a:rect l="0" t="0" r="0" b="0"/>
            <a:pathLst>
              <a:path w="167678" h="224181">
                <a:moveTo>
                  <a:pt x="49682" y="0"/>
                </a:moveTo>
                <a:lnTo>
                  <a:pt x="88189" y="0"/>
                </a:lnTo>
                <a:lnTo>
                  <a:pt x="68009" y="91288"/>
                </a:lnTo>
                <a:lnTo>
                  <a:pt x="108991" y="91288"/>
                </a:lnTo>
                <a:lnTo>
                  <a:pt x="129172" y="0"/>
                </a:lnTo>
                <a:lnTo>
                  <a:pt x="167678" y="0"/>
                </a:lnTo>
                <a:lnTo>
                  <a:pt x="117996" y="224181"/>
                </a:lnTo>
                <a:lnTo>
                  <a:pt x="79489" y="224181"/>
                </a:lnTo>
                <a:lnTo>
                  <a:pt x="101536" y="124828"/>
                </a:lnTo>
                <a:lnTo>
                  <a:pt x="60554" y="124828"/>
                </a:lnTo>
                <a:lnTo>
                  <a:pt x="38507" y="224181"/>
                </a:lnTo>
                <a:lnTo>
                  <a:pt x="0" y="224181"/>
                </a:lnTo>
                <a:lnTo>
                  <a:pt x="496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10" name="Shape 1849">
            <a:extLst>
              <a:ext uri="{FF2B5EF4-FFF2-40B4-BE49-F238E27FC236}">
                <a16:creationId xmlns:a16="http://schemas.microsoft.com/office/drawing/2014/main" id="{A25026BF-4C84-A41A-2CFF-F59DD7DD37CE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908025" y="144283"/>
            <a:ext cx="86639" cy="213478"/>
          </a:xfrm>
          <a:custGeom>
            <a:avLst/>
            <a:gdLst/>
            <a:ahLst/>
            <a:cxnLst/>
            <a:rect l="0" t="0" r="0" b="0"/>
            <a:pathLst>
              <a:path w="86639" h="213478">
                <a:moveTo>
                  <a:pt x="86639" y="0"/>
                </a:moveTo>
                <a:lnTo>
                  <a:pt x="86639" y="81324"/>
                </a:lnTo>
                <a:lnTo>
                  <a:pt x="68008" y="130268"/>
                </a:lnTo>
                <a:lnTo>
                  <a:pt x="86639" y="130268"/>
                </a:lnTo>
                <a:lnTo>
                  <a:pt x="86639" y="163808"/>
                </a:lnTo>
                <a:lnTo>
                  <a:pt x="54965" y="163808"/>
                </a:lnTo>
                <a:lnTo>
                  <a:pt x="37262" y="213478"/>
                </a:lnTo>
                <a:lnTo>
                  <a:pt x="0" y="213478"/>
                </a:lnTo>
                <a:lnTo>
                  <a:pt x="86639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11" name="Shape 1850">
            <a:extLst>
              <a:ext uri="{FF2B5EF4-FFF2-40B4-BE49-F238E27FC236}">
                <a16:creationId xmlns:a16="http://schemas.microsoft.com/office/drawing/2014/main" id="{74EC4F03-C39A-6E51-5716-20D41957ED21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2994663" y="133581"/>
            <a:ext cx="52159" cy="224181"/>
          </a:xfrm>
          <a:custGeom>
            <a:avLst/>
            <a:gdLst/>
            <a:ahLst/>
            <a:cxnLst/>
            <a:rect l="0" t="0" r="0" b="0"/>
            <a:pathLst>
              <a:path w="52159" h="224181">
                <a:moveTo>
                  <a:pt x="4344" y="0"/>
                </a:moveTo>
                <a:lnTo>
                  <a:pt x="52159" y="0"/>
                </a:lnTo>
                <a:lnTo>
                  <a:pt x="43777" y="224181"/>
                </a:lnTo>
                <a:lnTo>
                  <a:pt x="6515" y="224181"/>
                </a:lnTo>
                <a:lnTo>
                  <a:pt x="10554" y="174511"/>
                </a:lnTo>
                <a:lnTo>
                  <a:pt x="0" y="174511"/>
                </a:lnTo>
                <a:lnTo>
                  <a:pt x="0" y="140970"/>
                </a:lnTo>
                <a:lnTo>
                  <a:pt x="12408" y="140970"/>
                </a:lnTo>
                <a:lnTo>
                  <a:pt x="18631" y="44717"/>
                </a:lnTo>
                <a:lnTo>
                  <a:pt x="18009" y="44717"/>
                </a:lnTo>
                <a:lnTo>
                  <a:pt x="0" y="92027"/>
                </a:lnTo>
                <a:lnTo>
                  <a:pt x="0" y="10702"/>
                </a:lnTo>
                <a:lnTo>
                  <a:pt x="434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12" name="Shape 1851">
            <a:extLst>
              <a:ext uri="{FF2B5EF4-FFF2-40B4-BE49-F238E27FC236}">
                <a16:creationId xmlns:a16="http://schemas.microsoft.com/office/drawing/2014/main" id="{C165CCF8-05EE-67DA-3808-9F2349EF6BDD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3060788" y="133581"/>
            <a:ext cx="94704" cy="224181"/>
          </a:xfrm>
          <a:custGeom>
            <a:avLst/>
            <a:gdLst/>
            <a:ahLst/>
            <a:cxnLst/>
            <a:rect l="0" t="0" r="0" b="0"/>
            <a:pathLst>
              <a:path w="94704" h="224181">
                <a:moveTo>
                  <a:pt x="49682" y="0"/>
                </a:moveTo>
                <a:lnTo>
                  <a:pt x="94704" y="0"/>
                </a:lnTo>
                <a:lnTo>
                  <a:pt x="94704" y="31674"/>
                </a:lnTo>
                <a:lnTo>
                  <a:pt x="81038" y="31674"/>
                </a:lnTo>
                <a:lnTo>
                  <a:pt x="65824" y="100609"/>
                </a:lnTo>
                <a:lnTo>
                  <a:pt x="79489" y="100609"/>
                </a:lnTo>
                <a:lnTo>
                  <a:pt x="94704" y="99347"/>
                </a:lnTo>
                <a:lnTo>
                  <a:pt x="94704" y="129547"/>
                </a:lnTo>
                <a:lnTo>
                  <a:pt x="75768" y="132270"/>
                </a:lnTo>
                <a:lnTo>
                  <a:pt x="58991" y="132270"/>
                </a:lnTo>
                <a:lnTo>
                  <a:pt x="38506" y="224181"/>
                </a:lnTo>
                <a:lnTo>
                  <a:pt x="0" y="224181"/>
                </a:lnTo>
                <a:lnTo>
                  <a:pt x="496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13" name="Shape 1852">
            <a:extLst>
              <a:ext uri="{FF2B5EF4-FFF2-40B4-BE49-F238E27FC236}">
                <a16:creationId xmlns:a16="http://schemas.microsoft.com/office/drawing/2014/main" id="{CF12394D-CA6A-C51D-773F-8B96DA880B5A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3155492" y="133581"/>
            <a:ext cx="67995" cy="129547"/>
          </a:xfrm>
          <a:custGeom>
            <a:avLst/>
            <a:gdLst/>
            <a:ahLst/>
            <a:cxnLst/>
            <a:rect l="0" t="0" r="0" b="0"/>
            <a:pathLst>
              <a:path w="67995" h="129547">
                <a:moveTo>
                  <a:pt x="0" y="0"/>
                </a:moveTo>
                <a:lnTo>
                  <a:pt x="11798" y="0"/>
                </a:lnTo>
                <a:cubicBezTo>
                  <a:pt x="49365" y="0"/>
                  <a:pt x="67995" y="12738"/>
                  <a:pt x="67995" y="42850"/>
                </a:cubicBezTo>
                <a:cubicBezTo>
                  <a:pt x="67995" y="62725"/>
                  <a:pt x="60553" y="95326"/>
                  <a:pt x="40983" y="113957"/>
                </a:cubicBezTo>
                <a:cubicBezTo>
                  <a:pt x="35554" y="119081"/>
                  <a:pt x="27946" y="123660"/>
                  <a:pt x="18010" y="126957"/>
                </a:cubicBezTo>
                <a:lnTo>
                  <a:pt x="0" y="129547"/>
                </a:lnTo>
                <a:lnTo>
                  <a:pt x="0" y="99347"/>
                </a:lnTo>
                <a:lnTo>
                  <a:pt x="242" y="99327"/>
                </a:lnTo>
                <a:cubicBezTo>
                  <a:pt x="12787" y="96822"/>
                  <a:pt x="17383" y="90821"/>
                  <a:pt x="21107" y="82906"/>
                </a:cubicBezTo>
                <a:cubicBezTo>
                  <a:pt x="26073" y="72352"/>
                  <a:pt x="28880" y="58382"/>
                  <a:pt x="28880" y="50610"/>
                </a:cubicBezTo>
                <a:cubicBezTo>
                  <a:pt x="28880" y="37579"/>
                  <a:pt x="22669" y="31674"/>
                  <a:pt x="1867" y="31674"/>
                </a:cubicBezTo>
                <a:lnTo>
                  <a:pt x="0" y="316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14" name="Shape 1853">
            <a:extLst>
              <a:ext uri="{FF2B5EF4-FFF2-40B4-BE49-F238E27FC236}">
                <a16:creationId xmlns:a16="http://schemas.microsoft.com/office/drawing/2014/main" id="{EAB87991-6B87-0BD9-DFC7-BC34D6ABAA9B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3216026" y="133581"/>
            <a:ext cx="152768" cy="224181"/>
          </a:xfrm>
          <a:custGeom>
            <a:avLst/>
            <a:gdLst/>
            <a:ahLst/>
            <a:cxnLst/>
            <a:rect l="0" t="0" r="0" b="0"/>
            <a:pathLst>
              <a:path w="152768" h="224181">
                <a:moveTo>
                  <a:pt x="49682" y="0"/>
                </a:moveTo>
                <a:lnTo>
                  <a:pt x="152768" y="0"/>
                </a:lnTo>
                <a:lnTo>
                  <a:pt x="145326" y="33541"/>
                </a:lnTo>
                <a:lnTo>
                  <a:pt x="80734" y="33541"/>
                </a:lnTo>
                <a:lnTo>
                  <a:pt x="67996" y="91288"/>
                </a:lnTo>
                <a:lnTo>
                  <a:pt x="117678" y="91288"/>
                </a:lnTo>
                <a:lnTo>
                  <a:pt x="110236" y="124828"/>
                </a:lnTo>
                <a:lnTo>
                  <a:pt x="60554" y="124828"/>
                </a:lnTo>
                <a:lnTo>
                  <a:pt x="45961" y="190652"/>
                </a:lnTo>
                <a:lnTo>
                  <a:pt x="114884" y="190652"/>
                </a:lnTo>
                <a:lnTo>
                  <a:pt x="107442" y="224181"/>
                </a:lnTo>
                <a:lnTo>
                  <a:pt x="0" y="224181"/>
                </a:lnTo>
                <a:lnTo>
                  <a:pt x="496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15" name="Shape 1854">
            <a:extLst>
              <a:ext uri="{FF2B5EF4-FFF2-40B4-BE49-F238E27FC236}">
                <a16:creationId xmlns:a16="http://schemas.microsoft.com/office/drawing/2014/main" id="{5D6186FA-C83B-9FB3-4228-0D491B097499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1946261" y="102551"/>
            <a:ext cx="316967" cy="289205"/>
          </a:xfrm>
          <a:custGeom>
            <a:avLst/>
            <a:gdLst/>
            <a:ahLst/>
            <a:cxnLst/>
            <a:rect l="0" t="0" r="0" b="0"/>
            <a:pathLst>
              <a:path w="316967" h="289205">
                <a:moveTo>
                  <a:pt x="169229" y="203"/>
                </a:moveTo>
                <a:cubicBezTo>
                  <a:pt x="197907" y="810"/>
                  <a:pt x="225793" y="9761"/>
                  <a:pt x="249873" y="26391"/>
                </a:cubicBezTo>
                <a:cubicBezTo>
                  <a:pt x="281966" y="48553"/>
                  <a:pt x="303378" y="81674"/>
                  <a:pt x="310185" y="119635"/>
                </a:cubicBezTo>
                <a:cubicBezTo>
                  <a:pt x="316967" y="157582"/>
                  <a:pt x="308318" y="195911"/>
                  <a:pt x="285839" y="227547"/>
                </a:cubicBezTo>
                <a:cubicBezTo>
                  <a:pt x="263347" y="259208"/>
                  <a:pt x="229768" y="280315"/>
                  <a:pt x="191275" y="286995"/>
                </a:cubicBezTo>
                <a:cubicBezTo>
                  <a:pt x="182702" y="288481"/>
                  <a:pt x="174155" y="289205"/>
                  <a:pt x="165735" y="289205"/>
                </a:cubicBezTo>
                <a:cubicBezTo>
                  <a:pt x="96012" y="289205"/>
                  <a:pt x="34049" y="239828"/>
                  <a:pt x="21501" y="169813"/>
                </a:cubicBezTo>
                <a:cubicBezTo>
                  <a:pt x="15316" y="135027"/>
                  <a:pt x="22263" y="99632"/>
                  <a:pt x="40640" y="69864"/>
                </a:cubicBezTo>
                <a:lnTo>
                  <a:pt x="13475" y="74588"/>
                </a:lnTo>
                <a:cubicBezTo>
                  <a:pt x="8699" y="75426"/>
                  <a:pt x="4115" y="72277"/>
                  <a:pt x="3264" y="67565"/>
                </a:cubicBezTo>
                <a:lnTo>
                  <a:pt x="419" y="51830"/>
                </a:lnTo>
                <a:cubicBezTo>
                  <a:pt x="0" y="49556"/>
                  <a:pt x="533" y="47219"/>
                  <a:pt x="1867" y="45327"/>
                </a:cubicBezTo>
                <a:cubicBezTo>
                  <a:pt x="3213" y="43435"/>
                  <a:pt x="5258" y="42139"/>
                  <a:pt x="7557" y="41733"/>
                </a:cubicBezTo>
                <a:lnTo>
                  <a:pt x="87351" y="27852"/>
                </a:lnTo>
                <a:cubicBezTo>
                  <a:pt x="89662" y="27471"/>
                  <a:pt x="92024" y="27979"/>
                  <a:pt x="93929" y="29300"/>
                </a:cubicBezTo>
                <a:cubicBezTo>
                  <a:pt x="95847" y="30621"/>
                  <a:pt x="97155" y="32640"/>
                  <a:pt x="97561" y="34913"/>
                </a:cubicBezTo>
                <a:lnTo>
                  <a:pt x="111633" y="113577"/>
                </a:lnTo>
                <a:cubicBezTo>
                  <a:pt x="112039" y="115850"/>
                  <a:pt x="111519" y="118187"/>
                  <a:pt x="110173" y="120079"/>
                </a:cubicBezTo>
                <a:cubicBezTo>
                  <a:pt x="108826" y="121972"/>
                  <a:pt x="106782" y="123254"/>
                  <a:pt x="104470" y="123648"/>
                </a:cubicBezTo>
                <a:lnTo>
                  <a:pt x="88519" y="126404"/>
                </a:lnTo>
                <a:cubicBezTo>
                  <a:pt x="83731" y="127242"/>
                  <a:pt x="79159" y="124067"/>
                  <a:pt x="78321" y="119356"/>
                </a:cubicBezTo>
                <a:lnTo>
                  <a:pt x="71933" y="83681"/>
                </a:lnTo>
                <a:cubicBezTo>
                  <a:pt x="56210" y="107227"/>
                  <a:pt x="49873" y="136119"/>
                  <a:pt x="54826" y="163996"/>
                </a:cubicBezTo>
                <a:cubicBezTo>
                  <a:pt x="60046" y="193180"/>
                  <a:pt x="76518" y="218644"/>
                  <a:pt x="101206" y="235687"/>
                </a:cubicBezTo>
                <a:cubicBezTo>
                  <a:pt x="125908" y="252743"/>
                  <a:pt x="155816" y="259297"/>
                  <a:pt x="185433" y="254141"/>
                </a:cubicBezTo>
                <a:cubicBezTo>
                  <a:pt x="215036" y="248997"/>
                  <a:pt x="240868" y="232754"/>
                  <a:pt x="258153" y="208421"/>
                </a:cubicBezTo>
                <a:cubicBezTo>
                  <a:pt x="275438" y="184087"/>
                  <a:pt x="282080" y="154598"/>
                  <a:pt x="276860" y="125413"/>
                </a:cubicBezTo>
                <a:cubicBezTo>
                  <a:pt x="271640" y="96216"/>
                  <a:pt x="255168" y="70752"/>
                  <a:pt x="230467" y="53709"/>
                </a:cubicBezTo>
                <a:cubicBezTo>
                  <a:pt x="205778" y="36653"/>
                  <a:pt x="175882" y="30100"/>
                  <a:pt x="146253" y="35256"/>
                </a:cubicBezTo>
                <a:cubicBezTo>
                  <a:pt x="143955" y="35650"/>
                  <a:pt x="141580" y="35142"/>
                  <a:pt x="139662" y="33821"/>
                </a:cubicBezTo>
                <a:cubicBezTo>
                  <a:pt x="137757" y="32487"/>
                  <a:pt x="136449" y="30468"/>
                  <a:pt x="136042" y="28195"/>
                </a:cubicBezTo>
                <a:lnTo>
                  <a:pt x="133248" y="12472"/>
                </a:lnTo>
                <a:cubicBezTo>
                  <a:pt x="132410" y="7748"/>
                  <a:pt x="135611" y="3239"/>
                  <a:pt x="140399" y="2401"/>
                </a:cubicBezTo>
                <a:cubicBezTo>
                  <a:pt x="150022" y="725"/>
                  <a:pt x="159669" y="0"/>
                  <a:pt x="169229" y="203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16" name="Shape 1855">
            <a:extLst>
              <a:ext uri="{FF2B5EF4-FFF2-40B4-BE49-F238E27FC236}">
                <a16:creationId xmlns:a16="http://schemas.microsoft.com/office/drawing/2014/main" id="{271900D3-4B35-A897-C6E3-21BCC6356FF3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3710592" y="27210"/>
            <a:ext cx="1650187" cy="440055"/>
          </a:xfrm>
          <a:custGeom>
            <a:avLst/>
            <a:gdLst/>
            <a:ahLst/>
            <a:cxnLst/>
            <a:rect l="0" t="0" r="0" b="0"/>
            <a:pathLst>
              <a:path w="1650187" h="440055">
                <a:moveTo>
                  <a:pt x="218402" y="0"/>
                </a:moveTo>
                <a:lnTo>
                  <a:pt x="1431798" y="0"/>
                </a:lnTo>
                <a:cubicBezTo>
                  <a:pt x="1552410" y="0"/>
                  <a:pt x="1650187" y="97777"/>
                  <a:pt x="1650187" y="218402"/>
                </a:cubicBezTo>
                <a:lnTo>
                  <a:pt x="1650187" y="221666"/>
                </a:lnTo>
                <a:cubicBezTo>
                  <a:pt x="1650187" y="342278"/>
                  <a:pt x="1552410" y="440055"/>
                  <a:pt x="1431798" y="440055"/>
                </a:cubicBezTo>
                <a:lnTo>
                  <a:pt x="218402" y="440055"/>
                </a:lnTo>
                <a:cubicBezTo>
                  <a:pt x="97790" y="440055"/>
                  <a:pt x="0" y="342278"/>
                  <a:pt x="0" y="221666"/>
                </a:cubicBezTo>
                <a:lnTo>
                  <a:pt x="0" y="218402"/>
                </a:lnTo>
                <a:cubicBezTo>
                  <a:pt x="0" y="97777"/>
                  <a:pt x="97790" y="0"/>
                  <a:pt x="218402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76B72A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17" name="Shape 1856">
            <a:extLst>
              <a:ext uri="{FF2B5EF4-FFF2-40B4-BE49-F238E27FC236}">
                <a16:creationId xmlns:a16="http://schemas.microsoft.com/office/drawing/2014/main" id="{6EDE203F-F890-830D-8E26-438E8D42C8E8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3683376" y="0"/>
            <a:ext cx="852310" cy="494487"/>
          </a:xfrm>
          <a:custGeom>
            <a:avLst/>
            <a:gdLst/>
            <a:ahLst/>
            <a:cxnLst/>
            <a:rect l="0" t="0" r="0" b="0"/>
            <a:pathLst>
              <a:path w="852310" h="494487">
                <a:moveTo>
                  <a:pt x="245618" y="0"/>
                </a:moveTo>
                <a:lnTo>
                  <a:pt x="852310" y="0"/>
                </a:lnTo>
                <a:lnTo>
                  <a:pt x="852310" y="27216"/>
                </a:lnTo>
                <a:lnTo>
                  <a:pt x="245618" y="27216"/>
                </a:lnTo>
                <a:cubicBezTo>
                  <a:pt x="125006" y="27216"/>
                  <a:pt x="27216" y="124994"/>
                  <a:pt x="27216" y="245605"/>
                </a:cubicBezTo>
                <a:lnTo>
                  <a:pt x="27216" y="248869"/>
                </a:lnTo>
                <a:cubicBezTo>
                  <a:pt x="27216" y="369494"/>
                  <a:pt x="125006" y="467271"/>
                  <a:pt x="245618" y="467271"/>
                </a:cubicBezTo>
                <a:lnTo>
                  <a:pt x="852310" y="467271"/>
                </a:lnTo>
                <a:lnTo>
                  <a:pt x="852310" y="494487"/>
                </a:lnTo>
                <a:lnTo>
                  <a:pt x="245618" y="494487"/>
                </a:lnTo>
                <a:cubicBezTo>
                  <a:pt x="110185" y="494487"/>
                  <a:pt x="0" y="384302"/>
                  <a:pt x="0" y="248869"/>
                </a:cubicBezTo>
                <a:lnTo>
                  <a:pt x="0" y="245605"/>
                </a:lnTo>
                <a:cubicBezTo>
                  <a:pt x="0" y="110173"/>
                  <a:pt x="110185" y="0"/>
                  <a:pt x="245618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18" name="Shape 1857">
            <a:extLst>
              <a:ext uri="{FF2B5EF4-FFF2-40B4-BE49-F238E27FC236}">
                <a16:creationId xmlns:a16="http://schemas.microsoft.com/office/drawing/2014/main" id="{4068C85C-7061-67F8-58EA-F6D8405C5C65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4535686" y="0"/>
            <a:ext cx="852322" cy="494487"/>
          </a:xfrm>
          <a:custGeom>
            <a:avLst/>
            <a:gdLst/>
            <a:ahLst/>
            <a:cxnLst/>
            <a:rect l="0" t="0" r="0" b="0"/>
            <a:pathLst>
              <a:path w="852322" h="494487">
                <a:moveTo>
                  <a:pt x="0" y="0"/>
                </a:moveTo>
                <a:lnTo>
                  <a:pt x="606704" y="0"/>
                </a:lnTo>
                <a:cubicBezTo>
                  <a:pt x="742137" y="0"/>
                  <a:pt x="852322" y="110173"/>
                  <a:pt x="852322" y="245605"/>
                </a:cubicBezTo>
                <a:lnTo>
                  <a:pt x="852322" y="248869"/>
                </a:lnTo>
                <a:cubicBezTo>
                  <a:pt x="852322" y="384302"/>
                  <a:pt x="742137" y="494487"/>
                  <a:pt x="606704" y="494487"/>
                </a:cubicBezTo>
                <a:lnTo>
                  <a:pt x="0" y="494487"/>
                </a:lnTo>
                <a:lnTo>
                  <a:pt x="0" y="467271"/>
                </a:lnTo>
                <a:lnTo>
                  <a:pt x="606704" y="467271"/>
                </a:lnTo>
                <a:cubicBezTo>
                  <a:pt x="727316" y="467271"/>
                  <a:pt x="825094" y="369494"/>
                  <a:pt x="825094" y="248869"/>
                </a:cubicBezTo>
                <a:lnTo>
                  <a:pt x="825094" y="245605"/>
                </a:lnTo>
                <a:cubicBezTo>
                  <a:pt x="825094" y="124994"/>
                  <a:pt x="727316" y="27216"/>
                  <a:pt x="606704" y="27216"/>
                </a:cubicBezTo>
                <a:lnTo>
                  <a:pt x="0" y="272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19" name="Shape 1858">
            <a:extLst>
              <a:ext uri="{FF2B5EF4-FFF2-40B4-BE49-F238E27FC236}">
                <a16:creationId xmlns:a16="http://schemas.microsoft.com/office/drawing/2014/main" id="{3CFEBD5F-AABF-3C8B-9DBF-A765E2C84705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3846453" y="102082"/>
            <a:ext cx="122790" cy="289674"/>
          </a:xfrm>
          <a:custGeom>
            <a:avLst/>
            <a:gdLst/>
            <a:ahLst/>
            <a:cxnLst/>
            <a:rect l="0" t="0" r="0" b="0"/>
            <a:pathLst>
              <a:path w="122790" h="289674">
                <a:moveTo>
                  <a:pt x="7265" y="2540"/>
                </a:moveTo>
                <a:cubicBezTo>
                  <a:pt x="11761" y="0"/>
                  <a:pt x="17297" y="0"/>
                  <a:pt x="21793" y="2540"/>
                </a:cubicBezTo>
                <a:lnTo>
                  <a:pt x="122790" y="59506"/>
                </a:lnTo>
                <a:lnTo>
                  <a:pt x="122790" y="92297"/>
                </a:lnTo>
                <a:lnTo>
                  <a:pt x="29058" y="39434"/>
                </a:lnTo>
                <a:lnTo>
                  <a:pt x="29058" y="250876"/>
                </a:lnTo>
                <a:lnTo>
                  <a:pt x="122790" y="198019"/>
                </a:lnTo>
                <a:lnTo>
                  <a:pt x="122790" y="230810"/>
                </a:lnTo>
                <a:lnTo>
                  <a:pt x="21793" y="287769"/>
                </a:lnTo>
                <a:cubicBezTo>
                  <a:pt x="19545" y="289039"/>
                  <a:pt x="17031" y="289674"/>
                  <a:pt x="14529" y="289674"/>
                </a:cubicBezTo>
                <a:cubicBezTo>
                  <a:pt x="12014" y="289674"/>
                  <a:pt x="9513" y="289039"/>
                  <a:pt x="7265" y="287769"/>
                </a:cubicBezTo>
                <a:cubicBezTo>
                  <a:pt x="2769" y="285242"/>
                  <a:pt x="0" y="280543"/>
                  <a:pt x="0" y="275476"/>
                </a:cubicBezTo>
                <a:lnTo>
                  <a:pt x="0" y="14846"/>
                </a:lnTo>
                <a:cubicBezTo>
                  <a:pt x="0" y="9779"/>
                  <a:pt x="2769" y="5080"/>
                  <a:pt x="7265" y="254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20" name="Shape 1859">
            <a:extLst>
              <a:ext uri="{FF2B5EF4-FFF2-40B4-BE49-F238E27FC236}">
                <a16:creationId xmlns:a16="http://schemas.microsoft.com/office/drawing/2014/main" id="{42AADB98-7273-0531-4820-50D9B1396BF3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3969243" y="161588"/>
            <a:ext cx="137332" cy="171304"/>
          </a:xfrm>
          <a:custGeom>
            <a:avLst/>
            <a:gdLst/>
            <a:ahLst/>
            <a:cxnLst/>
            <a:rect l="0" t="0" r="0" b="0"/>
            <a:pathLst>
              <a:path w="137332" h="171304">
                <a:moveTo>
                  <a:pt x="0" y="0"/>
                </a:moveTo>
                <a:lnTo>
                  <a:pt x="130067" y="73362"/>
                </a:lnTo>
                <a:cubicBezTo>
                  <a:pt x="134563" y="75889"/>
                  <a:pt x="137332" y="80575"/>
                  <a:pt x="137332" y="85655"/>
                </a:cubicBezTo>
                <a:cubicBezTo>
                  <a:pt x="137332" y="90735"/>
                  <a:pt x="134563" y="95422"/>
                  <a:pt x="130067" y="97949"/>
                </a:cubicBezTo>
                <a:lnTo>
                  <a:pt x="0" y="171304"/>
                </a:lnTo>
                <a:lnTo>
                  <a:pt x="0" y="138513"/>
                </a:lnTo>
                <a:lnTo>
                  <a:pt x="93732" y="85655"/>
                </a:lnTo>
                <a:lnTo>
                  <a:pt x="0" y="327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21" name="Shape 1860">
            <a:extLst>
              <a:ext uri="{FF2B5EF4-FFF2-40B4-BE49-F238E27FC236}">
                <a16:creationId xmlns:a16="http://schemas.microsoft.com/office/drawing/2014/main" id="{5E66AF04-16AC-C15E-B37F-F2B023A486D3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4193261" y="133581"/>
            <a:ext cx="91910" cy="224181"/>
          </a:xfrm>
          <a:custGeom>
            <a:avLst/>
            <a:gdLst/>
            <a:ahLst/>
            <a:cxnLst/>
            <a:rect l="0" t="0" r="0" b="0"/>
            <a:pathLst>
              <a:path w="91910" h="224181">
                <a:moveTo>
                  <a:pt x="49669" y="0"/>
                </a:moveTo>
                <a:lnTo>
                  <a:pt x="91910" y="0"/>
                </a:lnTo>
                <a:lnTo>
                  <a:pt x="91910" y="31674"/>
                </a:lnTo>
                <a:lnTo>
                  <a:pt x="81038" y="31674"/>
                </a:lnTo>
                <a:lnTo>
                  <a:pt x="65824" y="100609"/>
                </a:lnTo>
                <a:lnTo>
                  <a:pt x="81356" y="100609"/>
                </a:lnTo>
                <a:lnTo>
                  <a:pt x="91910" y="97853"/>
                </a:lnTo>
                <a:lnTo>
                  <a:pt x="91910" y="224181"/>
                </a:lnTo>
                <a:lnTo>
                  <a:pt x="85699" y="224181"/>
                </a:lnTo>
                <a:lnTo>
                  <a:pt x="78867" y="131343"/>
                </a:lnTo>
                <a:cubicBezTo>
                  <a:pt x="72034" y="132588"/>
                  <a:pt x="65506" y="132270"/>
                  <a:pt x="58991" y="132270"/>
                </a:cubicBezTo>
                <a:lnTo>
                  <a:pt x="38506" y="224181"/>
                </a:lnTo>
                <a:lnTo>
                  <a:pt x="0" y="224181"/>
                </a:lnTo>
                <a:lnTo>
                  <a:pt x="49669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22" name="Shape 1861">
            <a:extLst>
              <a:ext uri="{FF2B5EF4-FFF2-40B4-BE49-F238E27FC236}">
                <a16:creationId xmlns:a16="http://schemas.microsoft.com/office/drawing/2014/main" id="{297A7BCB-BBEB-BA6C-5738-0A248F5AB100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4285171" y="133581"/>
            <a:ext cx="65202" cy="224181"/>
          </a:xfrm>
          <a:custGeom>
            <a:avLst/>
            <a:gdLst/>
            <a:ahLst/>
            <a:cxnLst/>
            <a:rect l="0" t="0" r="0" b="0"/>
            <a:pathLst>
              <a:path w="65202" h="224181">
                <a:moveTo>
                  <a:pt x="0" y="0"/>
                </a:moveTo>
                <a:lnTo>
                  <a:pt x="13348" y="0"/>
                </a:lnTo>
                <a:cubicBezTo>
                  <a:pt x="47815" y="0"/>
                  <a:pt x="65202" y="13348"/>
                  <a:pt x="65202" y="42545"/>
                </a:cubicBezTo>
                <a:cubicBezTo>
                  <a:pt x="65202" y="72352"/>
                  <a:pt x="51536" y="111468"/>
                  <a:pt x="22657" y="122657"/>
                </a:cubicBezTo>
                <a:lnTo>
                  <a:pt x="32906" y="224181"/>
                </a:lnTo>
                <a:lnTo>
                  <a:pt x="0" y="224181"/>
                </a:lnTo>
                <a:lnTo>
                  <a:pt x="0" y="97853"/>
                </a:lnTo>
                <a:lnTo>
                  <a:pt x="8029" y="95756"/>
                </a:lnTo>
                <a:cubicBezTo>
                  <a:pt x="12957" y="92612"/>
                  <a:pt x="16605" y="88030"/>
                  <a:pt x="18936" y="82283"/>
                </a:cubicBezTo>
                <a:cubicBezTo>
                  <a:pt x="23901" y="69863"/>
                  <a:pt x="26086" y="59309"/>
                  <a:pt x="26086" y="50305"/>
                </a:cubicBezTo>
                <a:cubicBezTo>
                  <a:pt x="26086" y="36957"/>
                  <a:pt x="19876" y="31674"/>
                  <a:pt x="2172" y="31674"/>
                </a:cubicBezTo>
                <a:lnTo>
                  <a:pt x="0" y="316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23" name="Shape 1862">
            <a:extLst>
              <a:ext uri="{FF2B5EF4-FFF2-40B4-BE49-F238E27FC236}">
                <a16:creationId xmlns:a16="http://schemas.microsoft.com/office/drawing/2014/main" id="{E00788F9-69A7-A98B-33F0-C0B099065BCB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4348498" y="133581"/>
            <a:ext cx="152768" cy="224181"/>
          </a:xfrm>
          <a:custGeom>
            <a:avLst/>
            <a:gdLst/>
            <a:ahLst/>
            <a:cxnLst/>
            <a:rect l="0" t="0" r="0" b="0"/>
            <a:pathLst>
              <a:path w="152768" h="224181">
                <a:moveTo>
                  <a:pt x="49682" y="0"/>
                </a:moveTo>
                <a:lnTo>
                  <a:pt x="152768" y="0"/>
                </a:lnTo>
                <a:lnTo>
                  <a:pt x="145326" y="33541"/>
                </a:lnTo>
                <a:lnTo>
                  <a:pt x="80734" y="33541"/>
                </a:lnTo>
                <a:lnTo>
                  <a:pt x="67996" y="91288"/>
                </a:lnTo>
                <a:lnTo>
                  <a:pt x="117678" y="91288"/>
                </a:lnTo>
                <a:lnTo>
                  <a:pt x="110236" y="124828"/>
                </a:lnTo>
                <a:lnTo>
                  <a:pt x="60554" y="124828"/>
                </a:lnTo>
                <a:lnTo>
                  <a:pt x="45961" y="190652"/>
                </a:lnTo>
                <a:lnTo>
                  <a:pt x="114884" y="190652"/>
                </a:lnTo>
                <a:lnTo>
                  <a:pt x="107442" y="224181"/>
                </a:lnTo>
                <a:lnTo>
                  <a:pt x="0" y="224181"/>
                </a:lnTo>
                <a:lnTo>
                  <a:pt x="496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24" name="Shape 1863">
            <a:extLst>
              <a:ext uri="{FF2B5EF4-FFF2-40B4-BE49-F238E27FC236}">
                <a16:creationId xmlns:a16="http://schemas.microsoft.com/office/drawing/2014/main" id="{3C07EB0B-9429-975F-665B-5F91CD0971DE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4488214" y="130480"/>
            <a:ext cx="143764" cy="230391"/>
          </a:xfrm>
          <a:custGeom>
            <a:avLst/>
            <a:gdLst/>
            <a:ahLst/>
            <a:cxnLst/>
            <a:rect l="0" t="0" r="0" b="0"/>
            <a:pathLst>
              <a:path w="143764" h="230391">
                <a:moveTo>
                  <a:pt x="101841" y="0"/>
                </a:moveTo>
                <a:cubicBezTo>
                  <a:pt x="128550" y="0"/>
                  <a:pt x="143764" y="16459"/>
                  <a:pt x="143764" y="44399"/>
                </a:cubicBezTo>
                <a:cubicBezTo>
                  <a:pt x="143764" y="46266"/>
                  <a:pt x="143459" y="49682"/>
                  <a:pt x="143142" y="54331"/>
                </a:cubicBezTo>
                <a:lnTo>
                  <a:pt x="105880" y="58369"/>
                </a:lnTo>
                <a:cubicBezTo>
                  <a:pt x="106197" y="57442"/>
                  <a:pt x="106502" y="55270"/>
                  <a:pt x="106502" y="51854"/>
                </a:cubicBezTo>
                <a:cubicBezTo>
                  <a:pt x="106502" y="40056"/>
                  <a:pt x="99987" y="33528"/>
                  <a:pt x="90665" y="33528"/>
                </a:cubicBezTo>
                <a:cubicBezTo>
                  <a:pt x="74828" y="33528"/>
                  <a:pt x="65824" y="48743"/>
                  <a:pt x="65824" y="61786"/>
                </a:cubicBezTo>
                <a:cubicBezTo>
                  <a:pt x="65824" y="74524"/>
                  <a:pt x="75146" y="85382"/>
                  <a:pt x="93155" y="104013"/>
                </a:cubicBezTo>
                <a:cubicBezTo>
                  <a:pt x="115507" y="127000"/>
                  <a:pt x="120472" y="142837"/>
                  <a:pt x="120472" y="158356"/>
                </a:cubicBezTo>
                <a:cubicBezTo>
                  <a:pt x="120472" y="194691"/>
                  <a:pt x="92215" y="230391"/>
                  <a:pt x="45339" y="230391"/>
                </a:cubicBezTo>
                <a:cubicBezTo>
                  <a:pt x="17704" y="230391"/>
                  <a:pt x="0" y="211760"/>
                  <a:pt x="0" y="182270"/>
                </a:cubicBezTo>
                <a:cubicBezTo>
                  <a:pt x="0" y="177610"/>
                  <a:pt x="622" y="171704"/>
                  <a:pt x="1245" y="168288"/>
                </a:cubicBezTo>
                <a:lnTo>
                  <a:pt x="39129" y="163017"/>
                </a:lnTo>
                <a:cubicBezTo>
                  <a:pt x="38507" y="167043"/>
                  <a:pt x="38189" y="170777"/>
                  <a:pt x="38189" y="174498"/>
                </a:cubicBezTo>
                <a:cubicBezTo>
                  <a:pt x="38189" y="188786"/>
                  <a:pt x="44399" y="196863"/>
                  <a:pt x="54966" y="196863"/>
                </a:cubicBezTo>
                <a:cubicBezTo>
                  <a:pt x="72034" y="196863"/>
                  <a:pt x="82283" y="185369"/>
                  <a:pt x="82283" y="168288"/>
                </a:cubicBezTo>
                <a:cubicBezTo>
                  <a:pt x="82283" y="158356"/>
                  <a:pt x="76695" y="146558"/>
                  <a:pt x="63030" y="132893"/>
                </a:cubicBezTo>
                <a:cubicBezTo>
                  <a:pt x="29807" y="99670"/>
                  <a:pt x="27940" y="85700"/>
                  <a:pt x="27940" y="71412"/>
                </a:cubicBezTo>
                <a:cubicBezTo>
                  <a:pt x="27940" y="37884"/>
                  <a:pt x="50914" y="0"/>
                  <a:pt x="101841" y="0"/>
                </a:cubicBez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25" name="Shape 1864">
            <a:extLst>
              <a:ext uri="{FF2B5EF4-FFF2-40B4-BE49-F238E27FC236}">
                <a16:creationId xmlns:a16="http://schemas.microsoft.com/office/drawing/2014/main" id="{3F4143AC-519E-8488-7092-27AAA27F2B72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4646556" y="133581"/>
            <a:ext cx="125450" cy="224181"/>
          </a:xfrm>
          <a:custGeom>
            <a:avLst/>
            <a:gdLst/>
            <a:ahLst/>
            <a:cxnLst/>
            <a:rect l="0" t="0" r="0" b="0"/>
            <a:pathLst>
              <a:path w="125450" h="224181">
                <a:moveTo>
                  <a:pt x="12421" y="0"/>
                </a:moveTo>
                <a:lnTo>
                  <a:pt x="125450" y="0"/>
                </a:lnTo>
                <a:lnTo>
                  <a:pt x="117996" y="33541"/>
                </a:lnTo>
                <a:lnTo>
                  <a:pt x="80734" y="33541"/>
                </a:lnTo>
                <a:lnTo>
                  <a:pt x="38506" y="224181"/>
                </a:lnTo>
                <a:lnTo>
                  <a:pt x="0" y="224181"/>
                </a:lnTo>
                <a:lnTo>
                  <a:pt x="42240" y="33541"/>
                </a:lnTo>
                <a:lnTo>
                  <a:pt x="4966" y="33541"/>
                </a:lnTo>
                <a:lnTo>
                  <a:pt x="12421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26" name="Shape 1865">
            <a:extLst>
              <a:ext uri="{FF2B5EF4-FFF2-40B4-BE49-F238E27FC236}">
                <a16:creationId xmlns:a16="http://schemas.microsoft.com/office/drawing/2014/main" id="{F811328D-632D-B9FF-9A98-CDEDC2DF6C09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4724483" y="144283"/>
            <a:ext cx="86639" cy="213478"/>
          </a:xfrm>
          <a:custGeom>
            <a:avLst/>
            <a:gdLst/>
            <a:ahLst/>
            <a:cxnLst/>
            <a:rect l="0" t="0" r="0" b="0"/>
            <a:pathLst>
              <a:path w="86639" h="213478">
                <a:moveTo>
                  <a:pt x="86639" y="0"/>
                </a:moveTo>
                <a:lnTo>
                  <a:pt x="86639" y="81324"/>
                </a:lnTo>
                <a:lnTo>
                  <a:pt x="68008" y="130268"/>
                </a:lnTo>
                <a:lnTo>
                  <a:pt x="86639" y="130268"/>
                </a:lnTo>
                <a:lnTo>
                  <a:pt x="86639" y="163808"/>
                </a:lnTo>
                <a:lnTo>
                  <a:pt x="54965" y="163808"/>
                </a:lnTo>
                <a:lnTo>
                  <a:pt x="37262" y="213478"/>
                </a:lnTo>
                <a:lnTo>
                  <a:pt x="0" y="213478"/>
                </a:lnTo>
                <a:lnTo>
                  <a:pt x="86639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27" name="Shape 1866">
            <a:extLst>
              <a:ext uri="{FF2B5EF4-FFF2-40B4-BE49-F238E27FC236}">
                <a16:creationId xmlns:a16="http://schemas.microsoft.com/office/drawing/2014/main" id="{590E8DB3-5BD2-93FE-F304-C2CD70AFF553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4811122" y="133581"/>
            <a:ext cx="52159" cy="224181"/>
          </a:xfrm>
          <a:custGeom>
            <a:avLst/>
            <a:gdLst/>
            <a:ahLst/>
            <a:cxnLst/>
            <a:rect l="0" t="0" r="0" b="0"/>
            <a:pathLst>
              <a:path w="52159" h="224181">
                <a:moveTo>
                  <a:pt x="4344" y="0"/>
                </a:moveTo>
                <a:lnTo>
                  <a:pt x="52159" y="0"/>
                </a:lnTo>
                <a:lnTo>
                  <a:pt x="43777" y="224181"/>
                </a:lnTo>
                <a:lnTo>
                  <a:pt x="6515" y="224181"/>
                </a:lnTo>
                <a:lnTo>
                  <a:pt x="10554" y="174511"/>
                </a:lnTo>
                <a:lnTo>
                  <a:pt x="0" y="174511"/>
                </a:lnTo>
                <a:lnTo>
                  <a:pt x="0" y="140970"/>
                </a:lnTo>
                <a:lnTo>
                  <a:pt x="12408" y="140970"/>
                </a:lnTo>
                <a:lnTo>
                  <a:pt x="18631" y="44717"/>
                </a:lnTo>
                <a:lnTo>
                  <a:pt x="18009" y="44717"/>
                </a:lnTo>
                <a:lnTo>
                  <a:pt x="0" y="92027"/>
                </a:lnTo>
                <a:lnTo>
                  <a:pt x="0" y="10702"/>
                </a:lnTo>
                <a:lnTo>
                  <a:pt x="4344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28" name="Shape 1867">
            <a:extLst>
              <a:ext uri="{FF2B5EF4-FFF2-40B4-BE49-F238E27FC236}">
                <a16:creationId xmlns:a16="http://schemas.microsoft.com/office/drawing/2014/main" id="{F2958830-2F87-B584-17C3-FB411AC7FBC1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4877247" y="133581"/>
            <a:ext cx="91910" cy="224181"/>
          </a:xfrm>
          <a:custGeom>
            <a:avLst/>
            <a:gdLst/>
            <a:ahLst/>
            <a:cxnLst/>
            <a:rect l="0" t="0" r="0" b="0"/>
            <a:pathLst>
              <a:path w="91910" h="224181">
                <a:moveTo>
                  <a:pt x="49682" y="0"/>
                </a:moveTo>
                <a:lnTo>
                  <a:pt x="91910" y="0"/>
                </a:lnTo>
                <a:lnTo>
                  <a:pt x="91910" y="31674"/>
                </a:lnTo>
                <a:lnTo>
                  <a:pt x="81038" y="31674"/>
                </a:lnTo>
                <a:lnTo>
                  <a:pt x="65824" y="100609"/>
                </a:lnTo>
                <a:lnTo>
                  <a:pt x="81356" y="100609"/>
                </a:lnTo>
                <a:lnTo>
                  <a:pt x="91910" y="97853"/>
                </a:lnTo>
                <a:lnTo>
                  <a:pt x="91910" y="224181"/>
                </a:lnTo>
                <a:lnTo>
                  <a:pt x="85699" y="224181"/>
                </a:lnTo>
                <a:lnTo>
                  <a:pt x="78867" y="131343"/>
                </a:lnTo>
                <a:cubicBezTo>
                  <a:pt x="72034" y="132588"/>
                  <a:pt x="65519" y="132270"/>
                  <a:pt x="58991" y="132270"/>
                </a:cubicBezTo>
                <a:lnTo>
                  <a:pt x="38506" y="224181"/>
                </a:lnTo>
                <a:lnTo>
                  <a:pt x="0" y="224181"/>
                </a:lnTo>
                <a:lnTo>
                  <a:pt x="49682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29" name="Shape 1868">
            <a:extLst>
              <a:ext uri="{FF2B5EF4-FFF2-40B4-BE49-F238E27FC236}">
                <a16:creationId xmlns:a16="http://schemas.microsoft.com/office/drawing/2014/main" id="{8B1C3DDB-52C8-37A8-ACA8-A51C5341B973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4969157" y="133581"/>
            <a:ext cx="65202" cy="224181"/>
          </a:xfrm>
          <a:custGeom>
            <a:avLst/>
            <a:gdLst/>
            <a:ahLst/>
            <a:cxnLst/>
            <a:rect l="0" t="0" r="0" b="0"/>
            <a:pathLst>
              <a:path w="65202" h="224181">
                <a:moveTo>
                  <a:pt x="0" y="0"/>
                </a:moveTo>
                <a:lnTo>
                  <a:pt x="13348" y="0"/>
                </a:lnTo>
                <a:cubicBezTo>
                  <a:pt x="47815" y="0"/>
                  <a:pt x="65202" y="13348"/>
                  <a:pt x="65202" y="42545"/>
                </a:cubicBezTo>
                <a:cubicBezTo>
                  <a:pt x="65202" y="72352"/>
                  <a:pt x="51536" y="111468"/>
                  <a:pt x="22657" y="122657"/>
                </a:cubicBezTo>
                <a:lnTo>
                  <a:pt x="32918" y="224181"/>
                </a:lnTo>
                <a:lnTo>
                  <a:pt x="0" y="224181"/>
                </a:lnTo>
                <a:lnTo>
                  <a:pt x="0" y="97853"/>
                </a:lnTo>
                <a:lnTo>
                  <a:pt x="8029" y="95756"/>
                </a:lnTo>
                <a:cubicBezTo>
                  <a:pt x="12957" y="92612"/>
                  <a:pt x="16605" y="88030"/>
                  <a:pt x="18936" y="82283"/>
                </a:cubicBezTo>
                <a:cubicBezTo>
                  <a:pt x="23901" y="69863"/>
                  <a:pt x="26086" y="59309"/>
                  <a:pt x="26086" y="50305"/>
                </a:cubicBezTo>
                <a:cubicBezTo>
                  <a:pt x="26086" y="36957"/>
                  <a:pt x="19876" y="31674"/>
                  <a:pt x="2172" y="31674"/>
                </a:cubicBezTo>
                <a:lnTo>
                  <a:pt x="0" y="316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  <xdr:sp macro="" textlink="">
        <xdr:nvSpPr>
          <xdr:cNvPr id="130" name="Shape 1869">
            <a:extLst>
              <a:ext uri="{FF2B5EF4-FFF2-40B4-BE49-F238E27FC236}">
                <a16:creationId xmlns:a16="http://schemas.microsoft.com/office/drawing/2014/main" id="{2FD7A020-6C80-2A36-B462-FAA8A718A899}"/>
              </a:ext>
              <a:ext uri="{C183D7F6-B498-43B3-948B-1728B52AA6E4}">
                <adec:decorative xmlns:adec="http://schemas.microsoft.com/office/drawing/2017/decorative" val="1"/>
              </a:ext>
            </a:extLst>
          </xdr:cNvPr>
          <xdr:cNvSpPr/>
        </xdr:nvSpPr>
        <xdr:spPr>
          <a:xfrm>
            <a:off x="5054845" y="133581"/>
            <a:ext cx="125438" cy="224181"/>
          </a:xfrm>
          <a:custGeom>
            <a:avLst/>
            <a:gdLst/>
            <a:ahLst/>
            <a:cxnLst/>
            <a:rect l="0" t="0" r="0" b="0"/>
            <a:pathLst>
              <a:path w="125438" h="224181">
                <a:moveTo>
                  <a:pt x="12408" y="0"/>
                </a:moveTo>
                <a:lnTo>
                  <a:pt x="125438" y="0"/>
                </a:lnTo>
                <a:lnTo>
                  <a:pt x="117983" y="33541"/>
                </a:lnTo>
                <a:lnTo>
                  <a:pt x="80721" y="33541"/>
                </a:lnTo>
                <a:lnTo>
                  <a:pt x="38494" y="224181"/>
                </a:lnTo>
                <a:lnTo>
                  <a:pt x="0" y="224181"/>
                </a:lnTo>
                <a:lnTo>
                  <a:pt x="42228" y="33541"/>
                </a:lnTo>
                <a:lnTo>
                  <a:pt x="4953" y="33541"/>
                </a:lnTo>
                <a:lnTo>
                  <a:pt x="12408" y="0"/>
                </a:lnTo>
                <a:close/>
              </a:path>
            </a:pathLst>
          </a:custGeom>
          <a:ln w="0" cap="flat">
            <a:miter lim="100000"/>
          </a:ln>
        </xdr:spPr>
        <xdr:style>
          <a:lnRef idx="0">
            <a:srgbClr val="000000">
              <a:alpha val="0"/>
            </a:srgbClr>
          </a:lnRef>
          <a:fillRef idx="1">
            <a:srgbClr val="FFFFF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GB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3"/>
  <sheetViews>
    <sheetView showGridLines="0" tabSelected="1" zoomScale="90" zoomScaleNormal="90" workbookViewId="0">
      <pane xSplit="3" ySplit="9" topLeftCell="D10" activePane="bottomRight" state="frozen"/>
      <selection pane="topRight"/>
      <selection pane="bottomLeft"/>
      <selection pane="bottomRight" activeCell="B1" sqref="B1:C1"/>
    </sheetView>
  </sheetViews>
  <sheetFormatPr defaultColWidth="9.77734375" defaultRowHeight="12"/>
  <cols>
    <col min="1" max="1" width="9.77734375" style="39" hidden="1" customWidth="1"/>
    <col min="2" max="2" width="9.77734375" style="88"/>
    <col min="3" max="3" width="61.44140625" style="39" bestFit="1" customWidth="1"/>
    <col min="4" max="6" width="13.5546875" style="90" bestFit="1" customWidth="1"/>
    <col min="7" max="7" width="13.5546875" style="90" hidden="1" customWidth="1"/>
    <col min="8" max="11" width="0" style="39" hidden="1" customWidth="1"/>
    <col min="12" max="12" width="30.21875" style="50" customWidth="1"/>
    <col min="13" max="13" width="9.77734375" style="50"/>
    <col min="14" max="14" width="11.21875" style="37" bestFit="1" customWidth="1"/>
    <col min="15" max="15" width="9.77734375" style="39"/>
    <col min="16" max="17" width="12.5546875" style="39" bestFit="1" customWidth="1"/>
    <col min="18" max="18" width="11.21875" style="39" bestFit="1" customWidth="1"/>
    <col min="19" max="19" width="12.5546875" style="39" bestFit="1" customWidth="1"/>
    <col min="20" max="16384" width="9.77734375" style="39"/>
  </cols>
  <sheetData>
    <row r="1" spans="1:21" s="35" customFormat="1" ht="15" customHeight="1">
      <c r="B1" s="309" t="s">
        <v>0</v>
      </c>
      <c r="C1" s="299"/>
      <c r="D1" s="213"/>
      <c r="E1" s="213"/>
      <c r="F1" s="213"/>
      <c r="G1" s="298"/>
      <c r="H1" s="299"/>
      <c r="I1" s="300"/>
      <c r="J1" s="214"/>
      <c r="K1" s="214"/>
      <c r="L1" s="215"/>
      <c r="M1" s="37"/>
    </row>
    <row r="2" spans="1:21" s="35" customFormat="1" ht="14.4">
      <c r="B2" s="216"/>
      <c r="C2" s="217"/>
      <c r="D2" s="217"/>
      <c r="E2" s="217"/>
      <c r="F2" s="217"/>
      <c r="G2" s="301"/>
      <c r="H2" s="301"/>
      <c r="I2" s="302"/>
      <c r="J2" s="214"/>
      <c r="K2" s="214"/>
      <c r="L2" s="215"/>
      <c r="M2" s="37"/>
    </row>
    <row r="3" spans="1:21" s="35" customFormat="1" ht="14.4">
      <c r="B3" s="218" t="s">
        <v>1</v>
      </c>
      <c r="C3" s="219" t="s">
        <v>645</v>
      </c>
      <c r="D3" s="219"/>
      <c r="E3" s="219"/>
      <c r="F3" s="219"/>
      <c r="G3" s="301"/>
      <c r="H3" s="301"/>
      <c r="I3" s="302"/>
      <c r="J3" s="214"/>
      <c r="K3" s="214"/>
      <c r="L3" s="215"/>
      <c r="M3" s="37"/>
    </row>
    <row r="4" spans="1:21" s="35" customFormat="1" ht="14.4">
      <c r="B4" s="218" t="s">
        <v>3</v>
      </c>
      <c r="C4" s="220" t="str">
        <f>VLOOKUP($C$3,'Lookup 2'!$B:$C,2,FALSE)</f>
        <v>0000</v>
      </c>
      <c r="D4" s="220"/>
      <c r="E4" s="220"/>
      <c r="F4" s="220"/>
      <c r="G4" s="301"/>
      <c r="H4" s="301"/>
      <c r="I4" s="302"/>
      <c r="J4" s="214"/>
      <c r="K4" s="214"/>
      <c r="L4" s="215"/>
      <c r="M4" s="37"/>
    </row>
    <row r="5" spans="1:21" s="35" customFormat="1" ht="14.4">
      <c r="B5" s="216"/>
      <c r="C5" s="219"/>
      <c r="D5" s="219"/>
      <c r="E5" s="219"/>
      <c r="F5" s="219"/>
      <c r="G5" s="301"/>
      <c r="H5" s="301"/>
      <c r="I5" s="302"/>
      <c r="J5" s="214"/>
      <c r="K5" s="214"/>
      <c r="L5" s="215"/>
      <c r="M5" s="37"/>
    </row>
    <row r="6" spans="1:21" s="35" customFormat="1" ht="15" customHeight="1">
      <c r="B6" s="216"/>
      <c r="C6" s="219"/>
      <c r="D6" s="219"/>
      <c r="E6" s="219"/>
      <c r="F6" s="219"/>
      <c r="G6" s="301"/>
      <c r="H6" s="301"/>
      <c r="I6" s="302"/>
      <c r="J6" s="214"/>
      <c r="K6" s="214"/>
      <c r="L6" s="215"/>
      <c r="M6" s="37"/>
    </row>
    <row r="7" spans="1:21" s="35" customFormat="1" ht="8.1" customHeight="1" thickBot="1">
      <c r="B7" s="221"/>
      <c r="C7" s="222"/>
      <c r="D7" s="222"/>
      <c r="E7" s="222"/>
      <c r="F7" s="222"/>
      <c r="G7" s="303"/>
      <c r="H7" s="303"/>
      <c r="I7" s="304"/>
      <c r="J7" s="214"/>
      <c r="K7" s="214"/>
      <c r="L7" s="223"/>
      <c r="M7" s="37"/>
    </row>
    <row r="8" spans="1:21" s="38" customFormat="1" ht="14.4">
      <c r="B8" s="305"/>
      <c r="C8" s="305"/>
      <c r="D8" s="305"/>
      <c r="E8" s="305"/>
      <c r="F8" s="305"/>
      <c r="G8" s="305"/>
      <c r="H8" s="306"/>
      <c r="I8" s="306"/>
      <c r="J8" s="140"/>
      <c r="K8" s="140"/>
      <c r="L8" s="36"/>
      <c r="M8" s="36"/>
      <c r="N8" s="37"/>
    </row>
    <row r="9" spans="1:21" ht="72">
      <c r="B9" s="40"/>
      <c r="C9" s="41" t="s">
        <v>4</v>
      </c>
      <c r="D9" s="42" t="s">
        <v>5</v>
      </c>
      <c r="E9" s="42" t="s">
        <v>6</v>
      </c>
      <c r="F9" s="42" t="s">
        <v>7</v>
      </c>
      <c r="G9" s="42" t="s">
        <v>8</v>
      </c>
      <c r="H9" s="42" t="s">
        <v>9</v>
      </c>
      <c r="I9" s="42" t="s">
        <v>10</v>
      </c>
      <c r="J9" s="42" t="s">
        <v>11</v>
      </c>
      <c r="K9" s="42" t="s">
        <v>12</v>
      </c>
      <c r="L9" s="42" t="s">
        <v>13</v>
      </c>
      <c r="M9" s="43"/>
      <c r="N9" s="43"/>
    </row>
    <row r="10" spans="1:21" ht="17.399999999999999">
      <c r="B10" s="44" t="s">
        <v>14</v>
      </c>
      <c r="C10" s="45"/>
      <c r="D10" s="46"/>
      <c r="E10" s="46"/>
      <c r="F10" s="46"/>
      <c r="G10" s="46"/>
      <c r="H10" s="46"/>
      <c r="I10" s="46"/>
      <c r="J10" s="49"/>
      <c r="K10" s="49"/>
      <c r="L10" s="47"/>
      <c r="M10" s="43"/>
      <c r="N10" s="43"/>
    </row>
    <row r="11" spans="1:21" ht="12" customHeight="1">
      <c r="B11" s="48" t="e">
        <f>VLOOKUP(C6,Lookup!H:J,2,FALSE)</f>
        <v>#N/A</v>
      </c>
      <c r="C11" s="48" t="e">
        <f>VLOOKUP(C6,Lookup!H:J,3,FALSE)</f>
        <v>#N/A</v>
      </c>
      <c r="D11" s="49"/>
      <c r="E11" s="49"/>
      <c r="F11" s="49"/>
      <c r="G11" s="49"/>
      <c r="H11" s="49"/>
      <c r="I11" s="49"/>
      <c r="J11" s="49"/>
      <c r="K11" s="49"/>
      <c r="L11" s="47"/>
      <c r="M11" s="43"/>
      <c r="N11" s="43"/>
    </row>
    <row r="12" spans="1:21" ht="15" customHeight="1">
      <c r="B12" s="307" t="s">
        <v>15</v>
      </c>
      <c r="C12" s="308"/>
      <c r="D12" s="261">
        <f>IFERROR(ROUND(VLOOKUP($C$4,'Outturn 2023-24 BY BCC'!$A:$CO,23,FALSE),2),0)+IFERROR(ROUND(VLOOKUP($C$4,'Outturn 2023-24 BY BCC'!$A:$CO,24,FALSE),2),0)</f>
        <v>0</v>
      </c>
      <c r="E12" s="261">
        <f>IFERROR(ROUND(VLOOKUP($C$4,'Outturn 2023-24 BY BCC FINAL'!$B:$CO,23,FALSE),2),0)+IFERROR(ROUND(VLOOKUP($C$4,'Outturn 2023-24 BY BCC FINAL'!$B:$CO,24,FALSE),2),0)</f>
        <v>0</v>
      </c>
      <c r="F12" s="261">
        <f>IFERROR(ROUND(VLOOKUP($C$4,'Outturn 2023-24 BY BCC FINAL'!$B:$CO,23,FALSE),2),0)+IFERROR(ROUND(VLOOKUP($C$4,'Outturn 2023-24 BY BCC FINAL'!$B:$CO,24,FALSE),2),0)</f>
        <v>0</v>
      </c>
      <c r="G12" s="142">
        <f>IFERROR(ROUND(VLOOKUP($C$4,'Outturn 2023-24 BY BCC'!$A:$CO,23,FALSE),2),0)+IFERROR(ROUND(VLOOKUP($C$4,'Outturn 2023-24 BY BCC'!$A:$CO,24,FALSE),2),0)</f>
        <v>0</v>
      </c>
      <c r="H12" s="142">
        <f>IFERROR(ROUND(VLOOKUP($C$4,'Outturn 2023-24 BY BCC'!$A:$CO,23,FALSE),2),0)+IFERROR(ROUND(VLOOKUP($C$4,'Outturn 2023-24 BY BCC'!$A:$CO,24,FALSE),2),0)</f>
        <v>0</v>
      </c>
      <c r="I12" s="142">
        <f>IFERROR(ROUND(VLOOKUP($C$4,'Outturn 2023-24 BY BCC'!$A:$CO,23,FALSE),2),0)+IFERROR(ROUND(VLOOKUP($C$4,'Outturn 2023-24 BY BCC'!$A:$CO,24,FALSE),2),0)</f>
        <v>0</v>
      </c>
      <c r="J12" s="142">
        <f>IFERROR(ROUND(VLOOKUP($C$4,'Outturn 2023-24 BY BCC'!$A:$CO,23,FALSE),2),0)+IFERROR(ROUND(VLOOKUP($C$4,'Outturn 2023-24 BY BCC'!$A:$CO,24,FALSE),2),0)</f>
        <v>0</v>
      </c>
      <c r="K12" s="142">
        <f>IFERROR(ROUND(VLOOKUP($C$4,'Outturn 2023-24 BY BCC'!$A:$CO,23,FALSE),2),0)+IFERROR(ROUND(VLOOKUP($C$4,'Outturn 2023-24 BY BCC'!$A:$CO,24,FALSE),2),0)</f>
        <v>0</v>
      </c>
      <c r="L12" s="92"/>
      <c r="N12" s="50"/>
      <c r="O12" s="51"/>
    </row>
    <row r="13" spans="1:21">
      <c r="B13" s="52"/>
      <c r="C13" s="53"/>
      <c r="D13" s="254"/>
      <c r="E13" s="254"/>
      <c r="F13" s="254"/>
      <c r="G13" s="20"/>
      <c r="H13" s="20"/>
      <c r="I13" s="20"/>
      <c r="J13" s="20"/>
      <c r="K13" s="20"/>
      <c r="L13" s="6"/>
      <c r="N13" s="50"/>
      <c r="O13" s="51"/>
    </row>
    <row r="14" spans="1:21">
      <c r="B14" s="52"/>
      <c r="C14" s="53" t="s">
        <v>16</v>
      </c>
      <c r="D14" s="255"/>
      <c r="E14" s="255"/>
      <c r="F14" s="255"/>
      <c r="G14" s="58"/>
      <c r="H14" s="58"/>
      <c r="I14" s="58"/>
      <c r="J14" s="58"/>
      <c r="K14" s="58"/>
      <c r="L14" s="6"/>
    </row>
    <row r="15" spans="1:21">
      <c r="A15" s="52" t="s">
        <v>17</v>
      </c>
      <c r="B15" s="52" t="s">
        <v>17</v>
      </c>
      <c r="C15" s="55" t="s">
        <v>18</v>
      </c>
      <c r="D15" s="255">
        <f>IFERROR(ROUND(VLOOKUP($C$4,'Outturn 2023-24 BY BCC'!$A:$CO,26,FALSE),2),0)</f>
        <v>0</v>
      </c>
      <c r="E15" s="255">
        <f>IFERROR(ROUND(VLOOKUP($C$4,'Outturn 2023-24 BY BCC FINAL'!$B:$CO,26,FALSE),2),0)</f>
        <v>0</v>
      </c>
      <c r="F15" s="255">
        <f>E15</f>
        <v>0</v>
      </c>
      <c r="G15" s="91"/>
      <c r="H15" s="91"/>
      <c r="I15" s="91"/>
      <c r="J15" s="225">
        <f>G15-D15</f>
        <v>0</v>
      </c>
      <c r="K15" s="226" t="str">
        <f>IFERROR(G15/D15,"")</f>
        <v/>
      </c>
      <c r="L15" s="95"/>
      <c r="N15" s="50"/>
      <c r="O15" s="51"/>
      <c r="U15" s="56"/>
    </row>
    <row r="16" spans="1:21">
      <c r="A16" s="52" t="s">
        <v>19</v>
      </c>
      <c r="B16" s="52" t="s">
        <v>19</v>
      </c>
      <c r="C16" s="55" t="s">
        <v>20</v>
      </c>
      <c r="D16" s="255">
        <f>IFERROR(ROUND(VLOOKUP($C$4,'Outturn 2023-24 BY BCC'!$A:$CO,27,FALSE),2),0)</f>
        <v>0</v>
      </c>
      <c r="E16" s="255">
        <f>IFERROR(ROUND(VLOOKUP($C$4,'Outturn 2023-24 BY BCC FINAL'!$B:$CO,27,FALSE),2),0)</f>
        <v>0</v>
      </c>
      <c r="F16" s="255">
        <f t="shared" ref="F16:F31" si="0">E16</f>
        <v>0</v>
      </c>
      <c r="G16" s="91"/>
      <c r="H16" s="91"/>
      <c r="I16" s="91"/>
      <c r="J16" s="225">
        <f>G16-D16</f>
        <v>0</v>
      </c>
      <c r="K16" s="226" t="str">
        <f t="shared" ref="K16:K31" si="1">IFERROR(G16/D16,"")</f>
        <v/>
      </c>
      <c r="L16" s="95"/>
      <c r="N16" s="50"/>
      <c r="O16" s="51"/>
    </row>
    <row r="17" spans="1:15">
      <c r="A17" s="52" t="s">
        <v>21</v>
      </c>
      <c r="B17" s="52" t="s">
        <v>21</v>
      </c>
      <c r="C17" s="55" t="s">
        <v>22</v>
      </c>
      <c r="D17" s="255">
        <f>IFERROR(ROUND(VLOOKUP($C$4,'Outturn 2023-24 BY BCC'!$A:$CO,28,FALSE),2),0)</f>
        <v>0</v>
      </c>
      <c r="E17" s="255">
        <f>IFERROR(ROUND(VLOOKUP($C$4,'Outturn 2023-24 BY BCC FINAL'!$B:$CO,28,FALSE),2),0)</f>
        <v>0</v>
      </c>
      <c r="F17" s="255">
        <f t="shared" si="0"/>
        <v>0</v>
      </c>
      <c r="G17" s="91"/>
      <c r="H17" s="91"/>
      <c r="I17" s="91"/>
      <c r="J17" s="225">
        <f t="shared" ref="J17:J32" si="2">G17-D17</f>
        <v>0</v>
      </c>
      <c r="K17" s="226" t="str">
        <f t="shared" si="1"/>
        <v/>
      </c>
      <c r="L17" s="95"/>
      <c r="N17" s="50"/>
      <c r="O17" s="51"/>
    </row>
    <row r="18" spans="1:15">
      <c r="A18" s="52" t="s">
        <v>23</v>
      </c>
      <c r="B18" s="52" t="s">
        <v>24</v>
      </c>
      <c r="C18" s="55" t="s">
        <v>25</v>
      </c>
      <c r="D18" s="255">
        <f>IFERROR(ROUND(VLOOKUP($C$4,'Outturn 2023-24 BY BCC'!$A:$CO,29,FALSE),2),0)</f>
        <v>0</v>
      </c>
      <c r="E18" s="255">
        <f>IFERROR(ROUND(VLOOKUP($C$4,'Outturn 2023-24 BY BCC FINAL'!$B:$CO,29,FALSE),2),0)</f>
        <v>0</v>
      </c>
      <c r="F18" s="255">
        <f t="shared" si="0"/>
        <v>0</v>
      </c>
      <c r="G18" s="91"/>
      <c r="H18" s="91"/>
      <c r="I18" s="91"/>
      <c r="J18" s="225">
        <f t="shared" si="2"/>
        <v>0</v>
      </c>
      <c r="K18" s="226" t="str">
        <f t="shared" si="1"/>
        <v/>
      </c>
      <c r="L18" s="95"/>
      <c r="N18" s="50"/>
      <c r="O18" s="51"/>
    </row>
    <row r="19" spans="1:15">
      <c r="A19" s="52" t="s">
        <v>26</v>
      </c>
      <c r="B19" s="52" t="s">
        <v>23</v>
      </c>
      <c r="C19" s="55" t="s">
        <v>27</v>
      </c>
      <c r="D19" s="255">
        <f>IFERROR(ROUND(VLOOKUP($C$4,'Outturn 2023-24 BY BCC'!$A:$CO,30,FALSE),2),0)</f>
        <v>0</v>
      </c>
      <c r="E19" s="255">
        <f>IFERROR(ROUND(VLOOKUP($C$4,'Outturn 2023-24 BY BCC FINAL'!$B:$CO,30,FALSE),2),0)</f>
        <v>0</v>
      </c>
      <c r="F19" s="255">
        <f t="shared" si="0"/>
        <v>0</v>
      </c>
      <c r="G19" s="91"/>
      <c r="H19" s="91"/>
      <c r="I19" s="91"/>
      <c r="J19" s="225">
        <f t="shared" si="2"/>
        <v>0</v>
      </c>
      <c r="K19" s="226" t="str">
        <f t="shared" si="1"/>
        <v/>
      </c>
      <c r="L19" s="95"/>
      <c r="N19" s="50"/>
      <c r="O19" s="51"/>
    </row>
    <row r="20" spans="1:15">
      <c r="A20" s="52" t="s">
        <v>28</v>
      </c>
      <c r="B20" s="52" t="s">
        <v>26</v>
      </c>
      <c r="C20" s="55" t="s">
        <v>29</v>
      </c>
      <c r="D20" s="255">
        <f>IFERROR(ROUND(VLOOKUP($C$4,'Outturn 2023-24 BY BCC'!$A:$CO,31,FALSE),2),0)</f>
        <v>0</v>
      </c>
      <c r="E20" s="255">
        <f>IFERROR(ROUND(VLOOKUP($C$4,'Outturn 2023-24 BY BCC FINAL'!$B:$CO,31,FALSE),2),0)</f>
        <v>0</v>
      </c>
      <c r="F20" s="255">
        <f t="shared" si="0"/>
        <v>0</v>
      </c>
      <c r="G20" s="91"/>
      <c r="H20" s="91"/>
      <c r="I20" s="91"/>
      <c r="J20" s="225">
        <f t="shared" si="2"/>
        <v>0</v>
      </c>
      <c r="K20" s="226" t="str">
        <f t="shared" si="1"/>
        <v/>
      </c>
      <c r="L20" s="95"/>
      <c r="N20" s="50"/>
      <c r="O20" s="51"/>
    </row>
    <row r="21" spans="1:15">
      <c r="A21" s="52" t="s">
        <v>30</v>
      </c>
      <c r="B21" s="52" t="s">
        <v>28</v>
      </c>
      <c r="C21" s="55" t="s">
        <v>31</v>
      </c>
      <c r="D21" s="255">
        <f>IFERROR(ROUND(VLOOKUP($C$4,'Outturn 2023-24 BY BCC'!$A:$CO,32,FALSE),2),0)</f>
        <v>0</v>
      </c>
      <c r="E21" s="255">
        <f>IFERROR(ROUND(VLOOKUP($C$4,'Outturn 2023-24 BY BCC FINAL'!$B:$CO,32,FALSE),2),0)</f>
        <v>0</v>
      </c>
      <c r="F21" s="255">
        <f t="shared" si="0"/>
        <v>0</v>
      </c>
      <c r="G21" s="91"/>
      <c r="H21" s="91"/>
      <c r="I21" s="91"/>
      <c r="J21" s="225">
        <f t="shared" si="2"/>
        <v>0</v>
      </c>
      <c r="K21" s="226" t="str">
        <f t="shared" si="1"/>
        <v/>
      </c>
      <c r="L21" s="95"/>
      <c r="N21" s="50"/>
      <c r="O21" s="51"/>
    </row>
    <row r="22" spans="1:15">
      <c r="A22" s="52"/>
      <c r="B22" s="52" t="s">
        <v>32</v>
      </c>
      <c r="C22" s="55" t="s">
        <v>33</v>
      </c>
      <c r="D22" s="255">
        <f>IFERROR(ROUND(VLOOKUP($C$4,'Outturn 2023-24 BY BCC'!$A:$CO,33,FALSE),2),0)</f>
        <v>0</v>
      </c>
      <c r="E22" s="255">
        <f>IFERROR(ROUND(VLOOKUP($C$4,'Outturn 2023-24 BY BCC FINAL'!$B:$CO,33,FALSE),2),0)</f>
        <v>0</v>
      </c>
      <c r="F22" s="255">
        <f t="shared" si="0"/>
        <v>0</v>
      </c>
      <c r="G22" s="91"/>
      <c r="H22" s="91"/>
      <c r="I22" s="91"/>
      <c r="J22" s="225">
        <f t="shared" si="2"/>
        <v>0</v>
      </c>
      <c r="K22" s="226" t="str">
        <f t="shared" si="1"/>
        <v/>
      </c>
      <c r="L22" s="95"/>
      <c r="N22" s="50"/>
      <c r="O22" s="51"/>
    </row>
    <row r="23" spans="1:15">
      <c r="A23" s="52" t="s">
        <v>34</v>
      </c>
      <c r="B23" s="52" t="s">
        <v>35</v>
      </c>
      <c r="C23" s="55" t="s">
        <v>36</v>
      </c>
      <c r="D23" s="255">
        <f>IFERROR(ROUND(VLOOKUP($C$4,'Outturn 2023-24 BY BCC'!$A:$CO,34,FALSE),2),0)</f>
        <v>0</v>
      </c>
      <c r="E23" s="255">
        <f>IFERROR(ROUND(VLOOKUP($C$4,'Outturn 2023-24 BY BCC FINAL'!$B:$CO,34,FALSE),2),0)</f>
        <v>0</v>
      </c>
      <c r="F23" s="255">
        <f t="shared" si="0"/>
        <v>0</v>
      </c>
      <c r="G23" s="91"/>
      <c r="H23" s="91"/>
      <c r="I23" s="91"/>
      <c r="J23" s="225">
        <f t="shared" si="2"/>
        <v>0</v>
      </c>
      <c r="K23" s="226" t="str">
        <f t="shared" si="1"/>
        <v/>
      </c>
      <c r="L23" s="95"/>
      <c r="N23" s="50"/>
      <c r="O23" s="51"/>
    </row>
    <row r="24" spans="1:15">
      <c r="A24" s="52" t="s">
        <v>37</v>
      </c>
      <c r="B24" s="52" t="s">
        <v>34</v>
      </c>
      <c r="C24" s="55" t="s">
        <v>38</v>
      </c>
      <c r="D24" s="255">
        <f>IFERROR(ROUND(VLOOKUP($C$4,'Outturn 2023-24 BY BCC'!$A:$CO,35,FALSE),2),0)</f>
        <v>0</v>
      </c>
      <c r="E24" s="255">
        <f>IFERROR(ROUND(VLOOKUP($C$4,'Outturn 2023-24 BY BCC FINAL'!$B:$CO,35,FALSE),2),0)</f>
        <v>0</v>
      </c>
      <c r="F24" s="255">
        <f t="shared" si="0"/>
        <v>0</v>
      </c>
      <c r="G24" s="91"/>
      <c r="H24" s="91"/>
      <c r="I24" s="91"/>
      <c r="J24" s="225">
        <f t="shared" si="2"/>
        <v>0</v>
      </c>
      <c r="K24" s="226" t="str">
        <f t="shared" si="1"/>
        <v/>
      </c>
      <c r="L24" s="95"/>
      <c r="N24" s="50"/>
      <c r="O24" s="51"/>
    </row>
    <row r="25" spans="1:15">
      <c r="A25" s="52" t="s">
        <v>39</v>
      </c>
      <c r="B25" s="52" t="s">
        <v>37</v>
      </c>
      <c r="C25" s="55" t="s">
        <v>40</v>
      </c>
      <c r="D25" s="255">
        <f>IFERROR(ROUND(VLOOKUP($C$4,'Outturn 2023-24 BY BCC'!$A:$CO,36,FALSE),2),0)</f>
        <v>0</v>
      </c>
      <c r="E25" s="255">
        <f>IFERROR(ROUND(VLOOKUP($C$4,'Outturn 2023-24 BY BCC FINAL'!$B:$CO,36,FALSE),2),0)</f>
        <v>0</v>
      </c>
      <c r="F25" s="255">
        <f t="shared" si="0"/>
        <v>0</v>
      </c>
      <c r="G25" s="91"/>
      <c r="H25" s="91"/>
      <c r="I25" s="91"/>
      <c r="J25" s="225">
        <f t="shared" si="2"/>
        <v>0</v>
      </c>
      <c r="K25" s="226" t="str">
        <f t="shared" si="1"/>
        <v/>
      </c>
      <c r="L25" s="95"/>
      <c r="N25" s="50"/>
      <c r="O25" s="51"/>
    </row>
    <row r="26" spans="1:15">
      <c r="A26" s="52" t="s">
        <v>41</v>
      </c>
      <c r="B26" s="52" t="s">
        <v>39</v>
      </c>
      <c r="C26" s="55" t="s">
        <v>42</v>
      </c>
      <c r="D26" s="255">
        <f>IFERROR(ROUND(VLOOKUP($C$4,'Outturn 2023-24 BY BCC'!$A:$CO,37,FALSE),2),0)</f>
        <v>0</v>
      </c>
      <c r="E26" s="255">
        <f>IFERROR(ROUND(VLOOKUP($C$4,'Outturn 2023-24 BY BCC FINAL'!$B:$CO,37,FALSE),2),0)</f>
        <v>0</v>
      </c>
      <c r="F26" s="255">
        <f t="shared" si="0"/>
        <v>0</v>
      </c>
      <c r="G26" s="91"/>
      <c r="H26" s="91"/>
      <c r="I26" s="91"/>
      <c r="J26" s="225">
        <f t="shared" si="2"/>
        <v>0</v>
      </c>
      <c r="K26" s="226" t="str">
        <f t="shared" si="1"/>
        <v/>
      </c>
      <c r="L26" s="95"/>
      <c r="N26" s="50"/>
      <c r="O26" s="51"/>
    </row>
    <row r="27" spans="1:15">
      <c r="A27" s="52" t="s">
        <v>43</v>
      </c>
      <c r="B27" s="52" t="s">
        <v>41</v>
      </c>
      <c r="C27" s="55" t="s">
        <v>44</v>
      </c>
      <c r="D27" s="255">
        <f>IFERROR(ROUND(VLOOKUP($C$4,'Outturn 2023-24 BY BCC'!$A:$CO,38,FALSE),2),0)</f>
        <v>0</v>
      </c>
      <c r="E27" s="255">
        <f>IFERROR(ROUND(VLOOKUP($C$4,'Outturn 2023-24 BY BCC FINAL'!$B:$CO,38,FALSE),2),0)</f>
        <v>0</v>
      </c>
      <c r="F27" s="255">
        <f t="shared" si="0"/>
        <v>0</v>
      </c>
      <c r="G27" s="91"/>
      <c r="H27" s="91"/>
      <c r="I27" s="91"/>
      <c r="J27" s="225">
        <f t="shared" si="2"/>
        <v>0</v>
      </c>
      <c r="K27" s="226" t="str">
        <f t="shared" si="1"/>
        <v/>
      </c>
      <c r="L27" s="95"/>
      <c r="N27" s="50"/>
      <c r="O27" s="51"/>
    </row>
    <row r="28" spans="1:15">
      <c r="A28" s="52" t="s">
        <v>45</v>
      </c>
      <c r="B28" s="52" t="s">
        <v>43</v>
      </c>
      <c r="C28" s="55" t="s">
        <v>46</v>
      </c>
      <c r="D28" s="255">
        <f>IFERROR(ROUND(VLOOKUP($C$4,'Outturn 2023-24 BY BCC'!$A:$CO,39,FALSE),2),0)</f>
        <v>0</v>
      </c>
      <c r="E28" s="255">
        <f>IFERROR(ROUND(VLOOKUP($C$4,'Outturn 2023-24 BY BCC FINAL'!$B:$CO,39,FALSE),2),0)</f>
        <v>0</v>
      </c>
      <c r="F28" s="255">
        <f t="shared" si="0"/>
        <v>0</v>
      </c>
      <c r="G28" s="91"/>
      <c r="H28" s="91"/>
      <c r="I28" s="91"/>
      <c r="J28" s="225">
        <f t="shared" si="2"/>
        <v>0</v>
      </c>
      <c r="K28" s="226" t="str">
        <f t="shared" si="1"/>
        <v/>
      </c>
      <c r="L28" s="95"/>
      <c r="N28" s="50"/>
      <c r="O28" s="51"/>
    </row>
    <row r="29" spans="1:15">
      <c r="A29" s="52"/>
      <c r="B29" s="52" t="s">
        <v>45</v>
      </c>
      <c r="C29" s="55" t="s">
        <v>47</v>
      </c>
      <c r="D29" s="255">
        <f>IFERROR(ROUND(VLOOKUP($C$4,'Outturn 2023-24 BY BCC'!$A:$CO,40,FALSE),2),0)</f>
        <v>0</v>
      </c>
      <c r="E29" s="255">
        <f>IFERROR(ROUND(VLOOKUP($C$4,'Outturn 2023-24 BY BCC FINAL'!$B:$CO,40,FALSE),2),0)</f>
        <v>0</v>
      </c>
      <c r="F29" s="255">
        <f t="shared" si="0"/>
        <v>0</v>
      </c>
      <c r="G29" s="91"/>
      <c r="H29" s="91"/>
      <c r="I29" s="91"/>
      <c r="J29" s="225">
        <f t="shared" si="2"/>
        <v>0</v>
      </c>
      <c r="K29" s="226" t="str">
        <f t="shared" si="1"/>
        <v/>
      </c>
      <c r="L29" s="95"/>
      <c r="N29" s="50"/>
      <c r="O29" s="51"/>
    </row>
    <row r="30" spans="1:15">
      <c r="A30" s="52" t="s">
        <v>48</v>
      </c>
      <c r="B30" s="52" t="s">
        <v>49</v>
      </c>
      <c r="C30" s="55" t="s">
        <v>50</v>
      </c>
      <c r="D30" s="255">
        <f>IFERROR(ROUND(VLOOKUP($C$4,'Outturn 2023-24 BY BCC'!$A:$CO,45,FALSE),2),0)</f>
        <v>0</v>
      </c>
      <c r="E30" s="255">
        <f>IFERROR(ROUND(VLOOKUP($C$4,'Outturn 2023-24 BY BCC FINAL'!$B:$CO,45,FALSE),2),0)</f>
        <v>0</v>
      </c>
      <c r="F30" s="255">
        <f t="shared" si="0"/>
        <v>0</v>
      </c>
      <c r="G30" s="91"/>
      <c r="H30" s="91"/>
      <c r="I30" s="91"/>
      <c r="J30" s="225">
        <f t="shared" si="2"/>
        <v>0</v>
      </c>
      <c r="K30" s="226" t="str">
        <f t="shared" si="1"/>
        <v/>
      </c>
      <c r="L30" s="95"/>
      <c r="N30" s="50"/>
      <c r="O30" s="51"/>
    </row>
    <row r="31" spans="1:15">
      <c r="A31" s="138"/>
      <c r="B31" s="74" t="s">
        <v>51</v>
      </c>
      <c r="C31" s="139" t="s">
        <v>52</v>
      </c>
      <c r="D31" s="255">
        <f>IFERROR(ROUND(VLOOKUP($C$4,'Outturn 2023-24 BY BCC'!$A:$CO,46,FALSE),2),0)</f>
        <v>0</v>
      </c>
      <c r="E31" s="255">
        <f>IFERROR(ROUND(VLOOKUP($C$4,'Outturn 2023-24 BY BCC FINAL'!$B:$CO,46,FALSE),2),0)</f>
        <v>0</v>
      </c>
      <c r="F31" s="255">
        <f t="shared" si="0"/>
        <v>0</v>
      </c>
      <c r="G31" s="91"/>
      <c r="H31" s="91"/>
      <c r="I31" s="91"/>
      <c r="J31" s="225">
        <f t="shared" si="2"/>
        <v>0</v>
      </c>
      <c r="K31" s="226" t="str">
        <f t="shared" si="1"/>
        <v/>
      </c>
      <c r="L31" s="95"/>
      <c r="N31" s="50"/>
      <c r="O31" s="51"/>
    </row>
    <row r="32" spans="1:15">
      <c r="B32" s="307" t="s">
        <v>53</v>
      </c>
      <c r="C32" s="308"/>
      <c r="D32" s="261">
        <f>SUM(D15:D31)</f>
        <v>0</v>
      </c>
      <c r="E32" s="261">
        <f t="shared" ref="E32:F32" si="3">SUM(E15:E31)</f>
        <v>0</v>
      </c>
      <c r="F32" s="261">
        <f t="shared" si="3"/>
        <v>0</v>
      </c>
      <c r="G32" s="26">
        <f>SUM(G15:G31)</f>
        <v>0</v>
      </c>
      <c r="H32" s="26">
        <f>SUM(H15:H31)</f>
        <v>0</v>
      </c>
      <c r="I32" s="26">
        <f>SUM(I15:I31)</f>
        <v>0</v>
      </c>
      <c r="J32" s="26">
        <f t="shared" si="2"/>
        <v>0</v>
      </c>
      <c r="K32" s="26"/>
      <c r="L32" s="92"/>
      <c r="O32" s="51"/>
    </row>
    <row r="33" spans="1:15">
      <c r="B33" s="52"/>
      <c r="C33" s="57"/>
      <c r="D33" s="256"/>
      <c r="E33" s="256"/>
      <c r="F33" s="256"/>
      <c r="G33" s="54"/>
      <c r="H33" s="54"/>
      <c r="I33" s="54"/>
      <c r="J33" s="54"/>
      <c r="K33" s="54"/>
      <c r="L33" s="6"/>
      <c r="O33" s="51"/>
    </row>
    <row r="34" spans="1:15">
      <c r="B34" s="52"/>
      <c r="C34" s="53" t="s">
        <v>54</v>
      </c>
      <c r="D34" s="255"/>
      <c r="E34" s="255"/>
      <c r="F34" s="255"/>
      <c r="G34" s="58"/>
      <c r="H34" s="58"/>
      <c r="I34" s="58"/>
      <c r="J34" s="58"/>
      <c r="K34" s="58"/>
      <c r="L34" s="9"/>
      <c r="O34" s="51"/>
    </row>
    <row r="35" spans="1:15" ht="11.4">
      <c r="A35" s="52" t="s">
        <v>55</v>
      </c>
      <c r="B35" s="52" t="s">
        <v>55</v>
      </c>
      <c r="C35" s="55" t="s">
        <v>56</v>
      </c>
      <c r="D35" s="257">
        <f>IFERROR(ROUND(VLOOKUP($C$4,'Outturn 2023-24 BY BCC'!$A:$CO,47,FALSE),2),0)</f>
        <v>0</v>
      </c>
      <c r="E35" s="257">
        <f>IFERROR(ROUND(VLOOKUP($C$4,'Outturn 2023-24 BY BCC FINAL'!$B:$CO,47,FALSE),2),0)</f>
        <v>0</v>
      </c>
      <c r="F35" s="257">
        <f>E35</f>
        <v>0</v>
      </c>
      <c r="G35" s="91"/>
      <c r="H35" s="91"/>
      <c r="I35" s="91"/>
      <c r="J35" s="225">
        <f t="shared" ref="J35:J65" si="4">G35-D35</f>
        <v>0</v>
      </c>
      <c r="K35" s="226" t="str">
        <f t="shared" ref="K35:K65" si="5">IFERROR(G35/D35,"")</f>
        <v/>
      </c>
      <c r="L35" s="96"/>
      <c r="N35" s="50"/>
      <c r="O35" s="51"/>
    </row>
    <row r="36" spans="1:15" ht="11.4">
      <c r="A36" s="52" t="s">
        <v>57</v>
      </c>
      <c r="B36" s="52" t="s">
        <v>57</v>
      </c>
      <c r="C36" s="55" t="s">
        <v>58</v>
      </c>
      <c r="D36" s="257">
        <f>IFERROR(ROUND(VLOOKUP($C$4,'Outturn 2023-24 BY BCC'!$A:$CO,48,FALSE),2),0)</f>
        <v>0</v>
      </c>
      <c r="E36" s="257">
        <f>IFERROR(ROUND(VLOOKUP($C$4,'Outturn 2023-24 BY BCC FINAL'!$B:$CO,48,FALSE),2),0)</f>
        <v>0</v>
      </c>
      <c r="F36" s="257">
        <f t="shared" ref="F36:F65" si="6">E36</f>
        <v>0</v>
      </c>
      <c r="G36" s="91"/>
      <c r="H36" s="91"/>
      <c r="I36" s="91"/>
      <c r="J36" s="225">
        <f t="shared" si="4"/>
        <v>0</v>
      </c>
      <c r="K36" s="226" t="str">
        <f t="shared" si="5"/>
        <v/>
      </c>
      <c r="L36" s="96"/>
      <c r="N36" s="50"/>
      <c r="O36" s="51"/>
    </row>
    <row r="37" spans="1:15" ht="11.4">
      <c r="A37" s="52" t="s">
        <v>59</v>
      </c>
      <c r="B37" s="52" t="s">
        <v>59</v>
      </c>
      <c r="C37" s="55" t="s">
        <v>60</v>
      </c>
      <c r="D37" s="257">
        <f>IFERROR(ROUND(VLOOKUP($C$4,'Outturn 2023-24 BY BCC'!$A:$CO,49,FALSE),2),0)</f>
        <v>0</v>
      </c>
      <c r="E37" s="257">
        <f>IFERROR(ROUND(VLOOKUP($C$4,'Outturn 2023-24 BY BCC FINAL'!$B:$CO,49,FALSE),2),0)</f>
        <v>0</v>
      </c>
      <c r="F37" s="257">
        <f t="shared" si="6"/>
        <v>0</v>
      </c>
      <c r="G37" s="91"/>
      <c r="H37" s="91"/>
      <c r="I37" s="91"/>
      <c r="J37" s="225">
        <f t="shared" si="4"/>
        <v>0</v>
      </c>
      <c r="K37" s="226" t="str">
        <f t="shared" si="5"/>
        <v/>
      </c>
      <c r="L37" s="96"/>
      <c r="N37" s="50"/>
      <c r="O37" s="51"/>
    </row>
    <row r="38" spans="1:15" ht="11.4">
      <c r="A38" s="52" t="s">
        <v>61</v>
      </c>
      <c r="B38" s="52" t="s">
        <v>61</v>
      </c>
      <c r="C38" s="55" t="s">
        <v>62</v>
      </c>
      <c r="D38" s="257">
        <f>IFERROR(ROUND(VLOOKUP($C$4,'Outturn 2023-24 BY BCC'!$A:$CO,50,FALSE),2),0)</f>
        <v>0</v>
      </c>
      <c r="E38" s="257">
        <f>IFERROR(ROUND(VLOOKUP($C$4,'Outturn 2023-24 BY BCC FINAL'!$B:$CO,50,FALSE),2),0)</f>
        <v>0</v>
      </c>
      <c r="F38" s="257">
        <f t="shared" si="6"/>
        <v>0</v>
      </c>
      <c r="G38" s="91"/>
      <c r="H38" s="91"/>
      <c r="I38" s="91"/>
      <c r="J38" s="225">
        <f t="shared" si="4"/>
        <v>0</v>
      </c>
      <c r="K38" s="226" t="str">
        <f t="shared" si="5"/>
        <v/>
      </c>
      <c r="L38" s="96"/>
      <c r="N38" s="50"/>
      <c r="O38" s="51"/>
    </row>
    <row r="39" spans="1:15" ht="11.4">
      <c r="A39" s="52" t="s">
        <v>63</v>
      </c>
      <c r="B39" s="52" t="s">
        <v>63</v>
      </c>
      <c r="C39" s="55" t="s">
        <v>64</v>
      </c>
      <c r="D39" s="257">
        <f>IFERROR(ROUND(VLOOKUP($C$4,'Outturn 2023-24 BY BCC'!$A:$CO,51,FALSE),2),0)</f>
        <v>0</v>
      </c>
      <c r="E39" s="257">
        <f>IFERROR(ROUND(VLOOKUP($C$4,'Outturn 2023-24 BY BCC FINAL'!$B:$CO,51,FALSE),2),0)</f>
        <v>0</v>
      </c>
      <c r="F39" s="257">
        <f t="shared" si="6"/>
        <v>0</v>
      </c>
      <c r="G39" s="91"/>
      <c r="H39" s="91"/>
      <c r="I39" s="91"/>
      <c r="J39" s="225">
        <f t="shared" si="4"/>
        <v>0</v>
      </c>
      <c r="K39" s="226" t="str">
        <f t="shared" si="5"/>
        <v/>
      </c>
      <c r="L39" s="96"/>
      <c r="N39" s="50"/>
      <c r="O39" s="51"/>
    </row>
    <row r="40" spans="1:15" ht="11.4">
      <c r="A40" s="52" t="s">
        <v>65</v>
      </c>
      <c r="B40" s="52" t="s">
        <v>65</v>
      </c>
      <c r="C40" s="55" t="s">
        <v>66</v>
      </c>
      <c r="D40" s="257">
        <f>IFERROR(ROUND(VLOOKUP($C$4,'Outturn 2023-24 BY BCC'!$A:$CO,52,FALSE),2),0)</f>
        <v>0</v>
      </c>
      <c r="E40" s="257">
        <f>IFERROR(ROUND(VLOOKUP($C$4,'Outturn 2023-24 BY BCC FINAL'!$B:$CO,52,FALSE),2),0)</f>
        <v>0</v>
      </c>
      <c r="F40" s="257">
        <f t="shared" si="6"/>
        <v>0</v>
      </c>
      <c r="G40" s="91"/>
      <c r="H40" s="91"/>
      <c r="I40" s="91"/>
      <c r="J40" s="225">
        <f t="shared" si="4"/>
        <v>0</v>
      </c>
      <c r="K40" s="226" t="str">
        <f t="shared" si="5"/>
        <v/>
      </c>
      <c r="L40" s="96"/>
      <c r="N40" s="50"/>
      <c r="O40" s="51"/>
    </row>
    <row r="41" spans="1:15" ht="11.4">
      <c r="A41" s="52" t="s">
        <v>67</v>
      </c>
      <c r="B41" s="52" t="s">
        <v>67</v>
      </c>
      <c r="C41" s="55" t="s">
        <v>68</v>
      </c>
      <c r="D41" s="257">
        <f>IFERROR(ROUND(VLOOKUP($C$4,'Outturn 2023-24 BY BCC'!$A:$CO,53,FALSE),2),0)</f>
        <v>0</v>
      </c>
      <c r="E41" s="257">
        <f>IFERROR(ROUND(VLOOKUP($C$4,'Outturn 2023-24 BY BCC FINAL'!$B:$CO,53,FALSE),2),0)</f>
        <v>0</v>
      </c>
      <c r="F41" s="257">
        <f t="shared" si="6"/>
        <v>0</v>
      </c>
      <c r="G41" s="91"/>
      <c r="H41" s="91"/>
      <c r="I41" s="91"/>
      <c r="J41" s="225">
        <f t="shared" si="4"/>
        <v>0</v>
      </c>
      <c r="K41" s="226" t="str">
        <f t="shared" si="5"/>
        <v/>
      </c>
      <c r="L41" s="96"/>
      <c r="N41" s="50"/>
      <c r="O41" s="51"/>
    </row>
    <row r="42" spans="1:15" ht="11.4">
      <c r="A42" s="52" t="s">
        <v>69</v>
      </c>
      <c r="B42" s="52" t="s">
        <v>69</v>
      </c>
      <c r="C42" s="55" t="s">
        <v>70</v>
      </c>
      <c r="D42" s="257">
        <f>IFERROR(ROUND(VLOOKUP($C$4,'Outturn 2023-24 BY BCC'!$A:$CO,54,FALSE),2),0)</f>
        <v>0</v>
      </c>
      <c r="E42" s="257">
        <f>IFERROR(ROUND(VLOOKUP($C$4,'Outturn 2023-24 BY BCC FINAL'!$B:$CO,54,FALSE),2),0)</f>
        <v>0</v>
      </c>
      <c r="F42" s="257">
        <f t="shared" si="6"/>
        <v>0</v>
      </c>
      <c r="G42" s="91"/>
      <c r="H42" s="91"/>
      <c r="I42" s="91"/>
      <c r="J42" s="225">
        <f t="shared" si="4"/>
        <v>0</v>
      </c>
      <c r="K42" s="226" t="str">
        <f t="shared" si="5"/>
        <v/>
      </c>
      <c r="L42" s="96"/>
      <c r="N42" s="50"/>
      <c r="O42" s="51"/>
    </row>
    <row r="43" spans="1:15" ht="11.4">
      <c r="A43" s="52" t="s">
        <v>71</v>
      </c>
      <c r="B43" s="52" t="s">
        <v>71</v>
      </c>
      <c r="C43" s="55" t="s">
        <v>72</v>
      </c>
      <c r="D43" s="257">
        <f>IFERROR(ROUND(VLOOKUP($C$4,'Outturn 2023-24 BY BCC'!$A:$CO,55,FALSE),2),0)</f>
        <v>0</v>
      </c>
      <c r="E43" s="257">
        <f>IFERROR(ROUND(VLOOKUP($C$4,'Outturn 2023-24 BY BCC FINAL'!$B:$CO,55,FALSE),2),0)</f>
        <v>0</v>
      </c>
      <c r="F43" s="257">
        <f t="shared" si="6"/>
        <v>0</v>
      </c>
      <c r="G43" s="91"/>
      <c r="H43" s="91"/>
      <c r="I43" s="91"/>
      <c r="J43" s="225">
        <f t="shared" si="4"/>
        <v>0</v>
      </c>
      <c r="K43" s="226" t="str">
        <f t="shared" si="5"/>
        <v/>
      </c>
      <c r="L43" s="96"/>
      <c r="N43" s="50"/>
      <c r="O43" s="51"/>
    </row>
    <row r="44" spans="1:15" ht="11.4">
      <c r="A44" s="52" t="s">
        <v>73</v>
      </c>
      <c r="B44" s="52" t="s">
        <v>73</v>
      </c>
      <c r="C44" s="55" t="s">
        <v>74</v>
      </c>
      <c r="D44" s="257">
        <f>IFERROR(ROUND(VLOOKUP($C$4,'Outturn 2023-24 BY BCC'!$A:$CO,56,FALSE),2),0)</f>
        <v>0</v>
      </c>
      <c r="E44" s="257">
        <f>IFERROR(ROUND(VLOOKUP($C$4,'Outturn 2023-24 BY BCC FINAL'!$B:$CO,56,FALSE),2),0)</f>
        <v>0</v>
      </c>
      <c r="F44" s="257">
        <f t="shared" si="6"/>
        <v>0</v>
      </c>
      <c r="G44" s="91"/>
      <c r="H44" s="91"/>
      <c r="I44" s="91"/>
      <c r="J44" s="225">
        <f t="shared" si="4"/>
        <v>0</v>
      </c>
      <c r="K44" s="226" t="str">
        <f t="shared" si="5"/>
        <v/>
      </c>
      <c r="L44" s="96"/>
      <c r="N44" s="50"/>
      <c r="O44" s="51"/>
    </row>
    <row r="45" spans="1:15" ht="11.4">
      <c r="A45" s="52" t="s">
        <v>75</v>
      </c>
      <c r="B45" s="52" t="s">
        <v>75</v>
      </c>
      <c r="C45" s="55" t="s">
        <v>76</v>
      </c>
      <c r="D45" s="257">
        <f>IFERROR(ROUND(VLOOKUP($C$4,'Outturn 2023-24 BY BCC'!$A:$CO,57,FALSE),2),0)</f>
        <v>0</v>
      </c>
      <c r="E45" s="257">
        <f>IFERROR(ROUND(VLOOKUP($C$4,'Outturn 2023-24 BY BCC FINAL'!$B:$CO,57,FALSE),2),0)</f>
        <v>0</v>
      </c>
      <c r="F45" s="257">
        <f t="shared" si="6"/>
        <v>0</v>
      </c>
      <c r="G45" s="91"/>
      <c r="H45" s="91"/>
      <c r="I45" s="91"/>
      <c r="J45" s="225">
        <f t="shared" si="4"/>
        <v>0</v>
      </c>
      <c r="K45" s="226" t="str">
        <f t="shared" si="5"/>
        <v/>
      </c>
      <c r="L45" s="96"/>
      <c r="N45" s="50"/>
      <c r="O45" s="51"/>
    </row>
    <row r="46" spans="1:15" ht="11.4">
      <c r="A46" s="52" t="s">
        <v>77</v>
      </c>
      <c r="B46" s="52" t="s">
        <v>77</v>
      </c>
      <c r="C46" s="55" t="s">
        <v>78</v>
      </c>
      <c r="D46" s="257">
        <f>IFERROR(ROUND(VLOOKUP($C$4,'Outturn 2023-24 BY BCC'!$A:$CO,58,FALSE),2),0)</f>
        <v>0</v>
      </c>
      <c r="E46" s="257">
        <f>IFERROR(ROUND(VLOOKUP($C$4,'Outturn 2023-24 BY BCC FINAL'!$B:$CO,58,FALSE),2),0)</f>
        <v>0</v>
      </c>
      <c r="F46" s="257">
        <f t="shared" si="6"/>
        <v>0</v>
      </c>
      <c r="G46" s="91"/>
      <c r="H46" s="91"/>
      <c r="I46" s="91"/>
      <c r="J46" s="225">
        <f t="shared" si="4"/>
        <v>0</v>
      </c>
      <c r="K46" s="226" t="str">
        <f t="shared" si="5"/>
        <v/>
      </c>
      <c r="L46" s="96"/>
      <c r="N46" s="50"/>
      <c r="O46" s="51"/>
    </row>
    <row r="47" spans="1:15" ht="11.4">
      <c r="A47" s="52" t="s">
        <v>79</v>
      </c>
      <c r="B47" s="52" t="s">
        <v>79</v>
      </c>
      <c r="C47" s="55" t="s">
        <v>80</v>
      </c>
      <c r="D47" s="257">
        <f>IFERROR(ROUND(VLOOKUP($C$4,'Outturn 2023-24 BY BCC'!$A:$CO,59,FALSE),2),0)</f>
        <v>0</v>
      </c>
      <c r="E47" s="257">
        <f>IFERROR(ROUND(VLOOKUP($C$4,'Outturn 2023-24 BY BCC FINAL'!$B:$CO,59,FALSE),2),0)</f>
        <v>0</v>
      </c>
      <c r="F47" s="257">
        <f t="shared" si="6"/>
        <v>0</v>
      </c>
      <c r="G47" s="91"/>
      <c r="H47" s="91"/>
      <c r="I47" s="91"/>
      <c r="J47" s="225">
        <f t="shared" si="4"/>
        <v>0</v>
      </c>
      <c r="K47" s="226" t="str">
        <f t="shared" si="5"/>
        <v/>
      </c>
      <c r="L47" s="96"/>
      <c r="N47" s="50"/>
      <c r="O47" s="51"/>
    </row>
    <row r="48" spans="1:15" ht="11.4">
      <c r="A48" s="52" t="s">
        <v>81</v>
      </c>
      <c r="B48" s="52" t="s">
        <v>81</v>
      </c>
      <c r="C48" s="55" t="s">
        <v>82</v>
      </c>
      <c r="D48" s="257">
        <f>IFERROR(ROUND(VLOOKUP($C$4,'Outturn 2023-24 BY BCC'!$A:$CO,60,FALSE),2),0)</f>
        <v>0</v>
      </c>
      <c r="E48" s="257">
        <f>IFERROR(ROUND(VLOOKUP($C$4,'Outturn 2023-24 BY BCC FINAL'!$B:$CO,60,FALSE),2),0)</f>
        <v>0</v>
      </c>
      <c r="F48" s="257">
        <f t="shared" si="6"/>
        <v>0</v>
      </c>
      <c r="G48" s="91"/>
      <c r="H48" s="91"/>
      <c r="I48" s="91"/>
      <c r="J48" s="225">
        <f t="shared" si="4"/>
        <v>0</v>
      </c>
      <c r="K48" s="226" t="str">
        <f t="shared" si="5"/>
        <v/>
      </c>
      <c r="L48" s="96"/>
      <c r="N48" s="50"/>
      <c r="O48" s="51"/>
    </row>
    <row r="49" spans="1:15" ht="11.4">
      <c r="A49" s="52" t="s">
        <v>83</v>
      </c>
      <c r="B49" s="52" t="s">
        <v>83</v>
      </c>
      <c r="C49" s="55" t="s">
        <v>84</v>
      </c>
      <c r="D49" s="257">
        <f>IFERROR(ROUND(VLOOKUP($C$4,'Outturn 2023-24 BY BCC'!$A:$CO,61,FALSE),2),0)</f>
        <v>0</v>
      </c>
      <c r="E49" s="257">
        <f>IFERROR(ROUND(VLOOKUP($C$4,'Outturn 2023-24 BY BCC FINAL'!$B:$CO,61,FALSE),2),0)</f>
        <v>0</v>
      </c>
      <c r="F49" s="257">
        <f t="shared" si="6"/>
        <v>0</v>
      </c>
      <c r="G49" s="91"/>
      <c r="H49" s="91"/>
      <c r="I49" s="91"/>
      <c r="J49" s="225">
        <f t="shared" si="4"/>
        <v>0</v>
      </c>
      <c r="K49" s="226" t="str">
        <f t="shared" si="5"/>
        <v/>
      </c>
      <c r="L49" s="96"/>
      <c r="N49" s="50"/>
      <c r="O49" s="51"/>
    </row>
    <row r="50" spans="1:15" ht="11.4">
      <c r="A50" s="52" t="s">
        <v>85</v>
      </c>
      <c r="B50" s="52" t="s">
        <v>85</v>
      </c>
      <c r="C50" s="55" t="s">
        <v>86</v>
      </c>
      <c r="D50" s="257">
        <f>IFERROR(ROUND(VLOOKUP($C$4,'Outturn 2023-24 BY BCC'!$A:$CO,62,FALSE),2),0)</f>
        <v>0</v>
      </c>
      <c r="E50" s="257">
        <f>IFERROR(ROUND(VLOOKUP($C$4,'Outturn 2023-24 BY BCC FINAL'!$B:$CO,62,FALSE),2),0)</f>
        <v>0</v>
      </c>
      <c r="F50" s="257">
        <f t="shared" si="6"/>
        <v>0</v>
      </c>
      <c r="G50" s="91"/>
      <c r="H50" s="91"/>
      <c r="I50" s="91"/>
      <c r="J50" s="225">
        <f t="shared" si="4"/>
        <v>0</v>
      </c>
      <c r="K50" s="226" t="str">
        <f t="shared" si="5"/>
        <v/>
      </c>
      <c r="L50" s="96"/>
      <c r="N50" s="50"/>
      <c r="O50" s="51"/>
    </row>
    <row r="51" spans="1:15" ht="11.4">
      <c r="A51" s="52" t="s">
        <v>87</v>
      </c>
      <c r="B51" s="52" t="s">
        <v>87</v>
      </c>
      <c r="C51" s="55" t="s">
        <v>88</v>
      </c>
      <c r="D51" s="257">
        <f>IFERROR(ROUND(VLOOKUP($C$4,'Outturn 2023-24 BY BCC'!$A:$CO,63,FALSE),2),0)</f>
        <v>0</v>
      </c>
      <c r="E51" s="257">
        <f>IFERROR(ROUND(VLOOKUP($C$4,'Outturn 2023-24 BY BCC FINAL'!$B:$CO,63,FALSE),2),0)</f>
        <v>0</v>
      </c>
      <c r="F51" s="257">
        <f t="shared" si="6"/>
        <v>0</v>
      </c>
      <c r="G51" s="91"/>
      <c r="H51" s="91"/>
      <c r="I51" s="91"/>
      <c r="J51" s="225">
        <f t="shared" si="4"/>
        <v>0</v>
      </c>
      <c r="K51" s="226" t="str">
        <f t="shared" si="5"/>
        <v/>
      </c>
      <c r="L51" s="96"/>
      <c r="N51" s="50"/>
      <c r="O51" s="51"/>
    </row>
    <row r="52" spans="1:15" ht="12.75" customHeight="1">
      <c r="A52" s="52" t="s">
        <v>89</v>
      </c>
      <c r="B52" s="52" t="s">
        <v>89</v>
      </c>
      <c r="C52" s="55" t="s">
        <v>90</v>
      </c>
      <c r="D52" s="257">
        <f>IFERROR(ROUND(VLOOKUP($C$4,'Outturn 2023-24 BY BCC'!$A:$CO,64,FALSE),2),0)</f>
        <v>0</v>
      </c>
      <c r="E52" s="257">
        <f>IFERROR(ROUND(VLOOKUP($C$4,'Outturn 2023-24 BY BCC FINAL'!$B:$CO,64,FALSE),2),0)</f>
        <v>0</v>
      </c>
      <c r="F52" s="257">
        <f t="shared" si="6"/>
        <v>0</v>
      </c>
      <c r="G52" s="91"/>
      <c r="H52" s="91"/>
      <c r="I52" s="91"/>
      <c r="J52" s="225">
        <f t="shared" si="4"/>
        <v>0</v>
      </c>
      <c r="K52" s="226" t="str">
        <f t="shared" si="5"/>
        <v/>
      </c>
      <c r="L52" s="96"/>
      <c r="N52" s="50"/>
      <c r="O52" s="51"/>
    </row>
    <row r="53" spans="1:15" ht="11.4">
      <c r="A53" s="52" t="s">
        <v>91</v>
      </c>
      <c r="B53" s="52" t="s">
        <v>91</v>
      </c>
      <c r="C53" s="55" t="s">
        <v>92</v>
      </c>
      <c r="D53" s="257">
        <f>IFERROR(ROUND(VLOOKUP($C$4,'Outturn 2023-24 BY BCC'!$A:$CO,65,FALSE),2),0)</f>
        <v>0</v>
      </c>
      <c r="E53" s="257">
        <f>IFERROR(ROUND(VLOOKUP($C$4,'Outturn 2023-24 BY BCC FINAL'!$B:$CO,65,FALSE),2),0)</f>
        <v>0</v>
      </c>
      <c r="F53" s="257">
        <f t="shared" si="6"/>
        <v>0</v>
      </c>
      <c r="G53" s="91"/>
      <c r="H53" s="91"/>
      <c r="I53" s="91"/>
      <c r="J53" s="225">
        <f t="shared" si="4"/>
        <v>0</v>
      </c>
      <c r="K53" s="226" t="str">
        <f t="shared" si="5"/>
        <v/>
      </c>
      <c r="L53" s="96"/>
      <c r="N53" s="50"/>
      <c r="O53" s="51"/>
    </row>
    <row r="54" spans="1:15" ht="11.4">
      <c r="A54" s="52" t="s">
        <v>93</v>
      </c>
      <c r="B54" s="52" t="s">
        <v>93</v>
      </c>
      <c r="C54" s="55" t="s">
        <v>94</v>
      </c>
      <c r="D54" s="257">
        <f>IFERROR(ROUND(VLOOKUP($C$4,'Outturn 2023-24 BY BCC'!$A:$CO,66,FALSE),2),0)</f>
        <v>0</v>
      </c>
      <c r="E54" s="257">
        <f>IFERROR(ROUND(VLOOKUP($C$4,'Outturn 2023-24 BY BCC FINAL'!$B:$CO,66,FALSE),2),0)</f>
        <v>0</v>
      </c>
      <c r="F54" s="257">
        <f t="shared" si="6"/>
        <v>0</v>
      </c>
      <c r="G54" s="91"/>
      <c r="H54" s="91"/>
      <c r="I54" s="91"/>
      <c r="J54" s="225">
        <f t="shared" si="4"/>
        <v>0</v>
      </c>
      <c r="K54" s="226" t="str">
        <f t="shared" si="5"/>
        <v/>
      </c>
      <c r="L54" s="96"/>
      <c r="N54" s="50"/>
      <c r="O54" s="51"/>
    </row>
    <row r="55" spans="1:15" ht="11.4">
      <c r="A55" s="52" t="s">
        <v>95</v>
      </c>
      <c r="B55" s="52" t="s">
        <v>95</v>
      </c>
      <c r="C55" s="55" t="s">
        <v>96</v>
      </c>
      <c r="D55" s="257">
        <f>IFERROR(ROUND(VLOOKUP($C$4,'Outturn 2023-24 BY BCC'!$A:$CO,67,FALSE),2),0)</f>
        <v>0</v>
      </c>
      <c r="E55" s="257">
        <f>IFERROR(ROUND(VLOOKUP($C$4,'Outturn 2023-24 BY BCC FINAL'!$B:$CO,67,FALSE),2),0)</f>
        <v>0</v>
      </c>
      <c r="F55" s="257">
        <f t="shared" si="6"/>
        <v>0</v>
      </c>
      <c r="G55" s="91"/>
      <c r="H55" s="91"/>
      <c r="I55" s="91"/>
      <c r="J55" s="225">
        <f t="shared" si="4"/>
        <v>0</v>
      </c>
      <c r="K55" s="226" t="str">
        <f t="shared" si="5"/>
        <v/>
      </c>
      <c r="L55" s="96"/>
      <c r="N55" s="50"/>
      <c r="O55" s="51"/>
    </row>
    <row r="56" spans="1:15" ht="11.4">
      <c r="A56" s="52" t="s">
        <v>97</v>
      </c>
      <c r="B56" s="52" t="s">
        <v>97</v>
      </c>
      <c r="C56" s="55" t="s">
        <v>98</v>
      </c>
      <c r="D56" s="257">
        <f>IFERROR(ROUND(VLOOKUP($C$4,'Outturn 2023-24 BY BCC'!$A:$CO,68,FALSE),2),0)</f>
        <v>0</v>
      </c>
      <c r="E56" s="257">
        <f>IFERROR(ROUND(VLOOKUP($C$4,'Outturn 2023-24 BY BCC FINAL'!$B:$CO,68,FALSE),2),0)</f>
        <v>0</v>
      </c>
      <c r="F56" s="257">
        <f t="shared" si="6"/>
        <v>0</v>
      </c>
      <c r="G56" s="91"/>
      <c r="H56" s="91"/>
      <c r="I56" s="91"/>
      <c r="J56" s="225">
        <f t="shared" si="4"/>
        <v>0</v>
      </c>
      <c r="K56" s="226" t="str">
        <f t="shared" si="5"/>
        <v/>
      </c>
      <c r="L56" s="96"/>
      <c r="N56" s="50"/>
      <c r="O56" s="51"/>
    </row>
    <row r="57" spans="1:15" ht="11.4">
      <c r="A57" s="52" t="s">
        <v>99</v>
      </c>
      <c r="B57" s="52" t="s">
        <v>99</v>
      </c>
      <c r="C57" s="55" t="s">
        <v>100</v>
      </c>
      <c r="D57" s="257">
        <f>IFERROR(ROUND(VLOOKUP($C$4,'Outturn 2023-24 BY BCC'!$A:$CO,69,FALSE),2),0)</f>
        <v>0</v>
      </c>
      <c r="E57" s="257">
        <f>IFERROR(ROUND(VLOOKUP($C$4,'Outturn 2023-24 BY BCC FINAL'!$B:$CO,69,FALSE),2),0)</f>
        <v>0</v>
      </c>
      <c r="F57" s="257">
        <f t="shared" si="6"/>
        <v>0</v>
      </c>
      <c r="G57" s="91"/>
      <c r="H57" s="91"/>
      <c r="I57" s="91"/>
      <c r="J57" s="225">
        <f t="shared" si="4"/>
        <v>0</v>
      </c>
      <c r="K57" s="226" t="str">
        <f t="shared" si="5"/>
        <v/>
      </c>
      <c r="L57" s="96"/>
      <c r="N57" s="50"/>
      <c r="O57" s="51"/>
    </row>
    <row r="58" spans="1:15" ht="11.4">
      <c r="A58" s="52" t="s">
        <v>101</v>
      </c>
      <c r="B58" s="52" t="s">
        <v>101</v>
      </c>
      <c r="C58" s="55" t="s">
        <v>102</v>
      </c>
      <c r="D58" s="257">
        <f>IFERROR(ROUND(VLOOKUP($C$4,'Outturn 2023-24 BY BCC'!$A:$CO,70,FALSE),2),0)</f>
        <v>0</v>
      </c>
      <c r="E58" s="257">
        <f>IFERROR(ROUND(VLOOKUP($C$4,'Outturn 2023-24 BY BCC FINAL'!$B:$CO,70,FALSE),2),0)</f>
        <v>0</v>
      </c>
      <c r="F58" s="257">
        <f t="shared" si="6"/>
        <v>0</v>
      </c>
      <c r="G58" s="91"/>
      <c r="H58" s="91"/>
      <c r="I58" s="91"/>
      <c r="J58" s="225">
        <f t="shared" si="4"/>
        <v>0</v>
      </c>
      <c r="K58" s="226" t="str">
        <f t="shared" si="5"/>
        <v/>
      </c>
      <c r="L58" s="96"/>
      <c r="N58" s="50"/>
      <c r="O58" s="51"/>
    </row>
    <row r="59" spans="1:15" ht="11.4">
      <c r="A59" s="52" t="s">
        <v>103</v>
      </c>
      <c r="B59" s="52" t="s">
        <v>103</v>
      </c>
      <c r="C59" s="55" t="s">
        <v>104</v>
      </c>
      <c r="D59" s="257">
        <f>IFERROR(ROUND(VLOOKUP($C$4,'Outturn 2023-24 BY BCC'!$A:$CO,71,FALSE),2),0)</f>
        <v>0</v>
      </c>
      <c r="E59" s="257">
        <f>IFERROR(ROUND(VLOOKUP($C$4,'Outturn 2023-24 BY BCC FINAL'!$B:$CO,71,FALSE),2),0)</f>
        <v>0</v>
      </c>
      <c r="F59" s="257">
        <f t="shared" si="6"/>
        <v>0</v>
      </c>
      <c r="G59" s="91"/>
      <c r="H59" s="91"/>
      <c r="I59" s="91"/>
      <c r="J59" s="225">
        <f t="shared" si="4"/>
        <v>0</v>
      </c>
      <c r="K59" s="226" t="str">
        <f t="shared" si="5"/>
        <v/>
      </c>
      <c r="L59" s="96"/>
      <c r="N59" s="50"/>
      <c r="O59" s="51"/>
    </row>
    <row r="60" spans="1:15" ht="11.4">
      <c r="A60" s="52" t="s">
        <v>105</v>
      </c>
      <c r="B60" s="52" t="s">
        <v>105</v>
      </c>
      <c r="C60" s="55" t="s">
        <v>106</v>
      </c>
      <c r="D60" s="257">
        <f>IFERROR(ROUND(VLOOKUP($C$4,'Outturn 2023-24 BY BCC'!$A:$CO,72,FALSE),2),0)</f>
        <v>0</v>
      </c>
      <c r="E60" s="257">
        <f>IFERROR(ROUND(VLOOKUP($C$4,'Outturn 2023-24 BY BCC FINAL'!$B:$CO,72,FALSE),2),0)</f>
        <v>0</v>
      </c>
      <c r="F60" s="257">
        <f t="shared" si="6"/>
        <v>0</v>
      </c>
      <c r="G60" s="91"/>
      <c r="H60" s="91"/>
      <c r="I60" s="91"/>
      <c r="J60" s="225">
        <f t="shared" si="4"/>
        <v>0</v>
      </c>
      <c r="K60" s="226" t="str">
        <f t="shared" si="5"/>
        <v/>
      </c>
      <c r="L60" s="96"/>
      <c r="N60" s="50"/>
      <c r="O60" s="51"/>
    </row>
    <row r="61" spans="1:15" ht="11.4">
      <c r="A61" s="52" t="s">
        <v>107</v>
      </c>
      <c r="B61" s="52" t="s">
        <v>107</v>
      </c>
      <c r="C61" s="55" t="s">
        <v>108</v>
      </c>
      <c r="D61" s="257">
        <f>IFERROR(ROUND(VLOOKUP($C$4,'Outturn 2023-24 BY BCC'!$A:$CO,73,FALSE),2),0)</f>
        <v>0</v>
      </c>
      <c r="E61" s="257">
        <f>IFERROR(ROUND(VLOOKUP($C$4,'Outturn 2023-24 BY BCC FINAL'!$B:$CO,73,FALSE),2),0)</f>
        <v>0</v>
      </c>
      <c r="F61" s="257">
        <f t="shared" si="6"/>
        <v>0</v>
      </c>
      <c r="G61" s="91"/>
      <c r="H61" s="91"/>
      <c r="I61" s="91"/>
      <c r="J61" s="225">
        <f t="shared" si="4"/>
        <v>0</v>
      </c>
      <c r="K61" s="226" t="str">
        <f t="shared" si="5"/>
        <v/>
      </c>
      <c r="L61" s="96"/>
      <c r="N61" s="50"/>
      <c r="O61" s="51"/>
    </row>
    <row r="62" spans="1:15" ht="11.4">
      <c r="A62" s="52" t="s">
        <v>109</v>
      </c>
      <c r="B62" s="52" t="s">
        <v>110</v>
      </c>
      <c r="C62" s="55" t="s">
        <v>111</v>
      </c>
      <c r="D62" s="257">
        <f>IFERROR(ROUND(VLOOKUP($C$4,'Outturn 2023-24 BY BCC'!$A:$CO,74,FALSE),2),0)</f>
        <v>0</v>
      </c>
      <c r="E62" s="257">
        <f>IFERROR(ROUND(VLOOKUP($C$4,'Outturn 2023-24 BY BCC FINAL'!$B:$CO,74,FALSE),2),0)</f>
        <v>0</v>
      </c>
      <c r="F62" s="257">
        <f t="shared" si="6"/>
        <v>0</v>
      </c>
      <c r="G62" s="91"/>
      <c r="H62" s="91"/>
      <c r="I62" s="91"/>
      <c r="J62" s="225">
        <f t="shared" si="4"/>
        <v>0</v>
      </c>
      <c r="K62" s="226" t="str">
        <f t="shared" si="5"/>
        <v/>
      </c>
      <c r="L62" s="96"/>
      <c r="N62" s="50"/>
      <c r="O62" s="51"/>
    </row>
    <row r="63" spans="1:15" ht="11.4">
      <c r="A63" s="52" t="s">
        <v>112</v>
      </c>
      <c r="B63" s="52" t="s">
        <v>113</v>
      </c>
      <c r="C63" s="55" t="s">
        <v>114</v>
      </c>
      <c r="D63" s="257">
        <f>IFERROR(ROUND(VLOOKUP($C$4,'Outturn 2023-24 BY BCC'!$A:$CO,75,FALSE),2),0)</f>
        <v>0</v>
      </c>
      <c r="E63" s="257">
        <f>IFERROR(ROUND(VLOOKUP($C$4,'Outturn 2023-24 BY BCC FINAL'!$B:$CO,75,FALSE),2),0)</f>
        <v>0</v>
      </c>
      <c r="F63" s="257">
        <f t="shared" si="6"/>
        <v>0</v>
      </c>
      <c r="G63" s="91"/>
      <c r="H63" s="91"/>
      <c r="I63" s="91"/>
      <c r="J63" s="225">
        <f t="shared" si="4"/>
        <v>0</v>
      </c>
      <c r="K63" s="226" t="str">
        <f t="shared" si="5"/>
        <v/>
      </c>
      <c r="L63" s="96"/>
      <c r="N63" s="50"/>
      <c r="O63" s="51"/>
    </row>
    <row r="64" spans="1:15" ht="11.4">
      <c r="A64" s="52" t="s">
        <v>115</v>
      </c>
      <c r="B64" s="52" t="s">
        <v>112</v>
      </c>
      <c r="C64" s="55" t="s">
        <v>116</v>
      </c>
      <c r="D64" s="257">
        <f>IFERROR(ROUND(VLOOKUP($C$4,'Outturn 2023-24 BY BCC'!$A:$CO,76,FALSE),2),0)</f>
        <v>0</v>
      </c>
      <c r="E64" s="257">
        <f>IFERROR(ROUND(VLOOKUP($C$4,'Outturn 2023-24 BY BCC FINAL'!$B:$CO,76,FALSE),2),0)</f>
        <v>0</v>
      </c>
      <c r="F64" s="257">
        <f t="shared" si="6"/>
        <v>0</v>
      </c>
      <c r="G64" s="91"/>
      <c r="H64" s="91"/>
      <c r="I64" s="91"/>
      <c r="J64" s="225">
        <f t="shared" si="4"/>
        <v>0</v>
      </c>
      <c r="K64" s="226" t="str">
        <f t="shared" si="5"/>
        <v/>
      </c>
      <c r="L64" s="96"/>
      <c r="N64" s="50"/>
      <c r="O64" s="51"/>
    </row>
    <row r="65" spans="1:19" ht="11.4">
      <c r="A65" s="138"/>
      <c r="B65" s="52" t="s">
        <v>115</v>
      </c>
      <c r="C65" s="55" t="s">
        <v>117</v>
      </c>
      <c r="D65" s="257">
        <f>IFERROR(ROUND(VLOOKUP($C$4,'Outturn 2023-24 BY BCC'!$A:$CO,77,FALSE),2),0)</f>
        <v>0</v>
      </c>
      <c r="E65" s="257">
        <f>IFERROR(ROUND(VLOOKUP($C$4,'Outturn 2023-24 BY BCC FINAL'!$B:$CO,77,FALSE),2),0)</f>
        <v>0</v>
      </c>
      <c r="F65" s="257">
        <f t="shared" si="6"/>
        <v>0</v>
      </c>
      <c r="G65" s="91"/>
      <c r="H65" s="91"/>
      <c r="I65" s="91"/>
      <c r="J65" s="225">
        <f t="shared" si="4"/>
        <v>0</v>
      </c>
      <c r="K65" s="226" t="str">
        <f t="shared" si="5"/>
        <v/>
      </c>
      <c r="L65" s="96"/>
      <c r="N65" s="50"/>
      <c r="O65" s="51"/>
    </row>
    <row r="66" spans="1:19">
      <c r="B66" s="52"/>
      <c r="C66" s="57"/>
      <c r="D66" s="255"/>
      <c r="E66" s="257"/>
      <c r="F66" s="257"/>
      <c r="G66" s="58"/>
      <c r="H66" s="58"/>
      <c r="I66" s="58"/>
      <c r="J66" s="58"/>
      <c r="K66" s="58"/>
      <c r="L66" s="9"/>
    </row>
    <row r="67" spans="1:19">
      <c r="B67" s="307" t="s">
        <v>118</v>
      </c>
      <c r="C67" s="308"/>
      <c r="D67" s="261">
        <f>SUM(D35:D66)</f>
        <v>0</v>
      </c>
      <c r="E67" s="261">
        <f t="shared" ref="E67:F67" si="7">SUM(E35:E66)</f>
        <v>0</v>
      </c>
      <c r="F67" s="261">
        <f t="shared" si="7"/>
        <v>0</v>
      </c>
      <c r="G67" s="26">
        <f>SUM(G35:G66)</f>
        <v>0</v>
      </c>
      <c r="H67" s="26">
        <f>SUM(H35:H66)</f>
        <v>0</v>
      </c>
      <c r="I67" s="26">
        <f>SUM(I35:I66)</f>
        <v>0</v>
      </c>
      <c r="J67" s="26">
        <f t="shared" ref="J67" si="8">G67-D67</f>
        <v>0</v>
      </c>
      <c r="K67" s="26"/>
      <c r="L67" s="14"/>
    </row>
    <row r="68" spans="1:19">
      <c r="B68" s="59"/>
      <c r="C68" s="60"/>
      <c r="D68" s="258"/>
      <c r="E68" s="259"/>
      <c r="F68" s="259"/>
      <c r="G68" s="29"/>
      <c r="H68" s="61"/>
      <c r="I68" s="61"/>
      <c r="J68" s="28"/>
      <c r="K68" s="28"/>
      <c r="L68" s="62"/>
      <c r="N68" s="50"/>
      <c r="O68" s="51"/>
    </row>
    <row r="69" spans="1:19">
      <c r="B69" s="307" t="s">
        <v>119</v>
      </c>
      <c r="C69" s="308"/>
      <c r="D69" s="261">
        <f>D32-D67</f>
        <v>0</v>
      </c>
      <c r="E69" s="261">
        <f t="shared" ref="E69:F69" si="9">E32-E67</f>
        <v>0</v>
      </c>
      <c r="F69" s="261">
        <f t="shared" si="9"/>
        <v>0</v>
      </c>
      <c r="G69" s="26">
        <f>G32-G67</f>
        <v>0</v>
      </c>
      <c r="H69" s="26">
        <f t="shared" ref="H69:I69" si="10">H32-H67</f>
        <v>0</v>
      </c>
      <c r="I69" s="26">
        <f t="shared" si="10"/>
        <v>0</v>
      </c>
      <c r="J69" s="26">
        <f t="shared" ref="J69" si="11">G69-D69</f>
        <v>0</v>
      </c>
      <c r="K69" s="26"/>
      <c r="L69" s="63"/>
    </row>
    <row r="70" spans="1:19">
      <c r="B70" s="59"/>
      <c r="D70" s="259"/>
      <c r="E70" s="259"/>
      <c r="F70" s="259"/>
      <c r="G70" s="29"/>
      <c r="H70" s="61"/>
      <c r="I70" s="61"/>
      <c r="J70" s="29"/>
      <c r="K70" s="29"/>
      <c r="L70" s="64"/>
      <c r="N70" s="50"/>
      <c r="O70" s="51"/>
    </row>
    <row r="71" spans="1:19">
      <c r="B71" s="307" t="s">
        <v>120</v>
      </c>
      <c r="C71" s="308"/>
      <c r="D71" s="261">
        <f>D69+D12</f>
        <v>0</v>
      </c>
      <c r="E71" s="261">
        <f t="shared" ref="E71:F71" si="12">E69+E12</f>
        <v>0</v>
      </c>
      <c r="F71" s="261">
        <f t="shared" si="12"/>
        <v>0</v>
      </c>
      <c r="G71" s="26">
        <f>G12+G69</f>
        <v>0</v>
      </c>
      <c r="H71" s="26">
        <f>H12+H69</f>
        <v>0</v>
      </c>
      <c r="I71" s="26">
        <f>I12+I69</f>
        <v>0</v>
      </c>
      <c r="J71" s="26">
        <f t="shared" ref="J71" si="13">G71-D71</f>
        <v>0</v>
      </c>
      <c r="K71" s="26"/>
      <c r="L71" s="63"/>
      <c r="N71" s="263"/>
      <c r="P71" s="265"/>
      <c r="Q71" s="265"/>
      <c r="R71" s="265"/>
      <c r="S71" s="266"/>
    </row>
    <row r="72" spans="1:19">
      <c r="B72" s="65"/>
      <c r="C72" s="66"/>
      <c r="D72" s="258"/>
      <c r="E72" s="258"/>
      <c r="F72" s="258"/>
      <c r="G72" s="28"/>
      <c r="H72" s="28"/>
      <c r="I72" s="28"/>
      <c r="J72" s="28"/>
      <c r="K72" s="28"/>
      <c r="L72" s="23"/>
      <c r="N72" s="50"/>
      <c r="O72" s="51"/>
    </row>
    <row r="73" spans="1:19" ht="17.399999999999999">
      <c r="B73" s="67" t="s">
        <v>121</v>
      </c>
      <c r="D73" s="259"/>
      <c r="E73" s="259"/>
      <c r="F73" s="259"/>
      <c r="G73" s="29"/>
      <c r="H73" s="29"/>
      <c r="I73" s="29"/>
      <c r="J73" s="29"/>
      <c r="K73" s="29"/>
      <c r="L73" s="21"/>
      <c r="N73" s="50"/>
      <c r="O73" s="51"/>
    </row>
    <row r="74" spans="1:19" ht="12" customHeight="1">
      <c r="B74" s="67"/>
      <c r="C74" s="68"/>
      <c r="D74" s="259"/>
      <c r="E74" s="259"/>
      <c r="F74" s="259"/>
      <c r="G74" s="69"/>
      <c r="H74" s="69"/>
      <c r="I74" s="69"/>
      <c r="J74" s="29"/>
      <c r="K74" s="29"/>
      <c r="L74" s="21"/>
      <c r="N74" s="50"/>
      <c r="O74" s="51"/>
    </row>
    <row r="75" spans="1:19">
      <c r="B75" s="307" t="s">
        <v>122</v>
      </c>
      <c r="C75" s="308"/>
      <c r="D75" s="261">
        <f>IFERROR(ROUND(VLOOKUP($C$4,'Outturn 2023-24 BY BCC'!$A:$CO,25,FALSE),2),0)</f>
        <v>0</v>
      </c>
      <c r="E75" s="261">
        <f>IFERROR(ROUND(VLOOKUP($C$4,'Outturn 2023-24 BY BCC FINAL'!$B:$CO,25,FALSE),2),0)</f>
        <v>0</v>
      </c>
      <c r="F75" s="261">
        <f>IFERROR(ROUND(VLOOKUP($C$4,'Outturn 2023-24 BY BCC FINAL'!$B:$CO,25,FALSE),2),0)</f>
        <v>0</v>
      </c>
      <c r="G75" s="26">
        <f>D75</f>
        <v>0</v>
      </c>
      <c r="H75" s="26">
        <f>G94</f>
        <v>0</v>
      </c>
      <c r="I75" s="26">
        <f t="shared" ref="I75" si="14">H94</f>
        <v>0</v>
      </c>
      <c r="J75" s="26"/>
      <c r="K75" s="26"/>
      <c r="L75" s="92"/>
      <c r="N75" s="50"/>
      <c r="O75" s="51"/>
    </row>
    <row r="76" spans="1:19" ht="12" customHeight="1">
      <c r="B76" s="70"/>
      <c r="C76" s="55"/>
      <c r="D76" s="254"/>
      <c r="E76" s="254"/>
      <c r="F76" s="254"/>
      <c r="G76" s="25"/>
      <c r="H76" s="25"/>
      <c r="I76" s="25"/>
      <c r="J76" s="25"/>
      <c r="K76" s="25"/>
      <c r="L76" s="6"/>
      <c r="N76" s="50"/>
      <c r="O76" s="51"/>
    </row>
    <row r="77" spans="1:19">
      <c r="B77" s="52"/>
      <c r="C77" s="53" t="s">
        <v>123</v>
      </c>
      <c r="D77" s="257"/>
      <c r="E77" s="257"/>
      <c r="F77" s="257"/>
      <c r="G77" s="24"/>
      <c r="H77" s="24"/>
      <c r="I77" s="24"/>
      <c r="J77" s="141"/>
      <c r="K77" s="141"/>
      <c r="L77" s="9"/>
    </row>
    <row r="78" spans="1:19" ht="11.4">
      <c r="A78" s="52" t="s">
        <v>124</v>
      </c>
      <c r="B78" s="52" t="str">
        <f>VLOOKUP(A78,Lookup!K:R,1,FALSE)</f>
        <v>CI01</v>
      </c>
      <c r="C78" s="55" t="str">
        <f>VLOOKUP(A78,Lookup!K:R,2,FALSE)</f>
        <v>CI01 Capital Income</v>
      </c>
      <c r="D78" s="257">
        <f>IFERROR(ROUND(VLOOKUP($C$4,'Outturn 2023-24 BY BCC'!$A:$CO,80,FALSE),2),0)</f>
        <v>0</v>
      </c>
      <c r="E78" s="257">
        <f>IFERROR(ROUND(VLOOKUP($C$4,'Outturn 2023-24 BY BCC FINAL'!$B:$CO,80,FALSE),2),0)</f>
        <v>0</v>
      </c>
      <c r="F78" s="257">
        <f>E78</f>
        <v>0</v>
      </c>
      <c r="G78" s="91"/>
      <c r="H78" s="91"/>
      <c r="I78" s="91"/>
      <c r="J78" s="225">
        <f t="shared" ref="J78:J80" si="15">G78-D78</f>
        <v>0</v>
      </c>
      <c r="K78" s="226" t="str">
        <f>IFERROR(G78/D78,"")</f>
        <v/>
      </c>
      <c r="L78" s="96"/>
      <c r="N78" s="50"/>
    </row>
    <row r="79" spans="1:19" ht="11.4">
      <c r="A79" s="52" t="s">
        <v>125</v>
      </c>
      <c r="B79" s="52" t="str">
        <f>VLOOKUP(A79,Lookup!K:R,1,FALSE)</f>
        <v>CI03</v>
      </c>
      <c r="C79" s="55" t="str">
        <f>VLOOKUP(A79,Lookup!K:R,2,FALSE)</f>
        <v>CI03 Voluntary or Private income</v>
      </c>
      <c r="D79" s="257">
        <f>IFERROR(ROUND(VLOOKUP($C$4,'Outturn 2023-24 BY BCC'!$A:$CO,81,FALSE),2),0)</f>
        <v>0</v>
      </c>
      <c r="E79" s="257">
        <f>IFERROR(ROUND(VLOOKUP($C$4,'Outturn 2023-24 BY BCC FINAL'!$B:$CO,81,FALSE),2),0)</f>
        <v>0</v>
      </c>
      <c r="F79" s="257">
        <f t="shared" ref="F79" si="16">E79</f>
        <v>0</v>
      </c>
      <c r="G79" s="91"/>
      <c r="H79" s="91"/>
      <c r="I79" s="91"/>
      <c r="J79" s="225">
        <f t="shared" si="15"/>
        <v>0</v>
      </c>
      <c r="K79" s="226" t="str">
        <f t="shared" ref="K79:K80" si="17">IFERROR(G79/D79,"")</f>
        <v/>
      </c>
      <c r="L79" s="96"/>
      <c r="N79" s="50"/>
    </row>
    <row r="80" spans="1:19" ht="11.4">
      <c r="A80" s="52" t="s">
        <v>126</v>
      </c>
      <c r="B80" s="52" t="str">
        <f>VLOOKUP(A80,Lookup!K:R,1,FALSE)</f>
        <v>CI04</v>
      </c>
      <c r="C80" s="55" t="str">
        <f>VLOOKUP(A80,Lookup!K:R,2,FALSE)</f>
        <v>CI04 Direct revenue financing (revenue contributions to capital)</v>
      </c>
      <c r="D80" s="257">
        <f>IFERROR(ROUND(VLOOKUP($C$4,'Outturn 2023-24 BY BCC'!$A:$CO,82,FALSE),2),0)</f>
        <v>0</v>
      </c>
      <c r="E80" s="257">
        <f>IFERROR(ROUND(VLOOKUP($C$4,'Outturn 2023-24 BY BCC FINAL'!$B:$CO,82,FALSE),2),0)</f>
        <v>0</v>
      </c>
      <c r="F80" s="257">
        <f>F65</f>
        <v>0</v>
      </c>
      <c r="G80" s="27">
        <f>G65</f>
        <v>0</v>
      </c>
      <c r="H80" s="27">
        <f>H65</f>
        <v>0</v>
      </c>
      <c r="I80" s="27">
        <f>I65</f>
        <v>0</v>
      </c>
      <c r="J80" s="27">
        <f t="shared" si="15"/>
        <v>0</v>
      </c>
      <c r="K80" s="145" t="str">
        <f t="shared" si="17"/>
        <v/>
      </c>
      <c r="L80" s="97"/>
      <c r="N80" s="50"/>
    </row>
    <row r="81" spans="1:19">
      <c r="B81" s="52"/>
      <c r="C81" s="57"/>
      <c r="D81" s="255"/>
      <c r="E81" s="255"/>
      <c r="F81" s="255"/>
      <c r="G81" s="24"/>
      <c r="H81" s="24"/>
      <c r="I81" s="24"/>
      <c r="J81" s="24"/>
      <c r="K81" s="24"/>
      <c r="L81" s="7"/>
    </row>
    <row r="82" spans="1:19">
      <c r="B82" s="307" t="s">
        <v>127</v>
      </c>
      <c r="C82" s="308"/>
      <c r="D82" s="261">
        <f t="shared" ref="D82:K82" si="18">SUM(D78:D80)</f>
        <v>0</v>
      </c>
      <c r="E82" s="261">
        <f t="shared" si="18"/>
        <v>0</v>
      </c>
      <c r="F82" s="261">
        <f t="shared" si="18"/>
        <v>0</v>
      </c>
      <c r="G82" s="26">
        <f t="shared" si="18"/>
        <v>0</v>
      </c>
      <c r="H82" s="26">
        <f t="shared" si="18"/>
        <v>0</v>
      </c>
      <c r="I82" s="26">
        <f t="shared" si="18"/>
        <v>0</v>
      </c>
      <c r="J82" s="26">
        <f t="shared" si="18"/>
        <v>0</v>
      </c>
      <c r="K82" s="26">
        <f t="shared" si="18"/>
        <v>0</v>
      </c>
      <c r="L82" s="92"/>
    </row>
    <row r="83" spans="1:19">
      <c r="B83" s="52"/>
      <c r="C83" s="57"/>
      <c r="D83" s="260"/>
      <c r="E83" s="260"/>
      <c r="F83" s="260"/>
      <c r="G83" s="71"/>
      <c r="H83" s="71"/>
      <c r="I83" s="71"/>
      <c r="J83" s="71"/>
      <c r="K83" s="71"/>
      <c r="L83" s="7"/>
      <c r="P83" s="265"/>
    </row>
    <row r="84" spans="1:19">
      <c r="B84" s="52"/>
      <c r="C84" s="53" t="s">
        <v>128</v>
      </c>
      <c r="D84" s="255"/>
      <c r="E84" s="255"/>
      <c r="F84" s="255"/>
      <c r="G84" s="58"/>
      <c r="H84" s="58"/>
      <c r="I84" s="58"/>
      <c r="J84" s="58"/>
      <c r="K84" s="58"/>
      <c r="L84" s="9"/>
      <c r="P84" s="265"/>
    </row>
    <row r="85" spans="1:19" ht="11.4">
      <c r="A85" s="52" t="s">
        <v>129</v>
      </c>
      <c r="B85" s="52" t="str">
        <f>VLOOKUP(A85,Lookup!K:R,1,FALSE)</f>
        <v>CE01</v>
      </c>
      <c r="C85" s="55" t="str">
        <f>VLOOKUP(A85,Lookup!K:R,2,FALSE)</f>
        <v>CE01 Acquisition of Land and Existing Buildings</v>
      </c>
      <c r="D85" s="257">
        <f>IFERROR(ROUND(VLOOKUP($C$4,'Outturn 2023-24 BY BCC'!$A:$CO,84,FALSE),2),0)</f>
        <v>0</v>
      </c>
      <c r="E85" s="257">
        <f>IFERROR(ROUND(VLOOKUP($C$4,'Outturn 2023-24 BY BCC FINAL'!$B:$CO,84,FALSE),2),0)</f>
        <v>0</v>
      </c>
      <c r="F85" s="257">
        <f>E85</f>
        <v>0</v>
      </c>
      <c r="G85" s="91"/>
      <c r="H85" s="91"/>
      <c r="I85" s="91"/>
      <c r="J85" s="225">
        <f t="shared" ref="J85:J88" si="19">G85-D85</f>
        <v>0</v>
      </c>
      <c r="K85" s="225" t="str">
        <f t="shared" ref="K85:K88" si="20">IFERROR(G85/D85,"")</f>
        <v/>
      </c>
      <c r="L85" s="96"/>
      <c r="N85" s="50"/>
      <c r="P85" s="265"/>
    </row>
    <row r="86" spans="1:19" ht="11.4">
      <c r="A86" s="52" t="s">
        <v>130</v>
      </c>
      <c r="B86" s="52" t="str">
        <f>VLOOKUP(A86,Lookup!K:R,1,FALSE)</f>
        <v>CE02</v>
      </c>
      <c r="C86" s="55" t="str">
        <f>VLOOKUP(A86,Lookup!K:R,2,FALSE)</f>
        <v>CE02 New Construction Conversion and Renovation</v>
      </c>
      <c r="D86" s="257">
        <f>IFERROR(ROUND(VLOOKUP($C$4,'Outturn 2023-24 BY BCC'!$A:$CO,85,FALSE),2),0)</f>
        <v>0</v>
      </c>
      <c r="E86" s="257">
        <f>IFERROR(ROUND(VLOOKUP($C$4,'Outturn 2023-24 BY BCC FINAL'!$B:$CO,85,FALSE),2),0)</f>
        <v>0</v>
      </c>
      <c r="F86" s="257">
        <f t="shared" ref="F86:F88" si="21">E86</f>
        <v>0</v>
      </c>
      <c r="G86" s="91"/>
      <c r="H86" s="91"/>
      <c r="I86" s="91"/>
      <c r="J86" s="225">
        <f t="shared" si="19"/>
        <v>0</v>
      </c>
      <c r="K86" s="225" t="str">
        <f t="shared" si="20"/>
        <v/>
      </c>
      <c r="L86" s="96"/>
      <c r="N86" s="50"/>
    </row>
    <row r="87" spans="1:19" ht="11.4">
      <c r="A87" s="52" t="s">
        <v>131</v>
      </c>
      <c r="B87" s="52" t="str">
        <f>VLOOKUP(A87,Lookup!K:R,1,FALSE)</f>
        <v>CE03</v>
      </c>
      <c r="C87" s="55" t="str">
        <f>VLOOKUP(A87,Lookup!K:R,2,FALSE)</f>
        <v>CE03 Vehicles, Plant, Equipment and Machinery</v>
      </c>
      <c r="D87" s="257">
        <f>IFERROR(ROUND(VLOOKUP($C$4,'Outturn 2023-24 BY BCC'!$A:$CO,86,FALSE),2),0)</f>
        <v>0</v>
      </c>
      <c r="E87" s="257">
        <f>IFERROR(ROUND(VLOOKUP($C$4,'Outturn 2023-24 BY BCC FINAL'!$B:$CO,86,FALSE),2),0)</f>
        <v>0</v>
      </c>
      <c r="F87" s="257">
        <f t="shared" si="21"/>
        <v>0</v>
      </c>
      <c r="G87" s="91"/>
      <c r="H87" s="91"/>
      <c r="I87" s="91"/>
      <c r="J87" s="225">
        <f t="shared" si="19"/>
        <v>0</v>
      </c>
      <c r="K87" s="225" t="str">
        <f t="shared" si="20"/>
        <v/>
      </c>
      <c r="L87" s="96"/>
      <c r="N87" s="50"/>
    </row>
    <row r="88" spans="1:19" ht="11.4">
      <c r="A88" s="52" t="s">
        <v>132</v>
      </c>
      <c r="B88" s="52" t="str">
        <f>VLOOKUP(A88,Lookup!K:R,1,FALSE)</f>
        <v>CE04</v>
      </c>
      <c r="C88" s="55" t="str">
        <f>VLOOKUP(A88,Lookup!K:R,2,FALSE)</f>
        <v>CE04 Information and Communication Technology</v>
      </c>
      <c r="D88" s="257">
        <f>IFERROR(ROUND(VLOOKUP($C$4,'Outturn 2023-24 BY BCC'!$A:$CO,87,FALSE),2),0)</f>
        <v>0</v>
      </c>
      <c r="E88" s="257">
        <f>IFERROR(ROUND(VLOOKUP($C$4,'Outturn 2023-24 BY BCC FINAL'!$B:$CO,87,FALSE),2),0)</f>
        <v>0</v>
      </c>
      <c r="F88" s="257">
        <f t="shared" si="21"/>
        <v>0</v>
      </c>
      <c r="G88" s="91"/>
      <c r="H88" s="91"/>
      <c r="I88" s="91"/>
      <c r="J88" s="225">
        <f t="shared" si="19"/>
        <v>0</v>
      </c>
      <c r="K88" s="225" t="str">
        <f t="shared" si="20"/>
        <v/>
      </c>
      <c r="L88" s="96"/>
      <c r="N88" s="50"/>
    </row>
    <row r="89" spans="1:19">
      <c r="B89" s="52"/>
      <c r="C89" s="57"/>
      <c r="D89" s="255"/>
      <c r="E89" s="255"/>
      <c r="F89" s="255"/>
      <c r="G89" s="24"/>
      <c r="H89" s="24"/>
      <c r="I89" s="24"/>
      <c r="J89" s="24"/>
      <c r="K89" s="24"/>
      <c r="L89" s="9"/>
    </row>
    <row r="90" spans="1:19">
      <c r="B90" s="307" t="s">
        <v>133</v>
      </c>
      <c r="C90" s="308"/>
      <c r="D90" s="261">
        <f t="shared" ref="D90:I90" si="22">SUM(D85:D89)</f>
        <v>0</v>
      </c>
      <c r="E90" s="261">
        <f t="shared" si="22"/>
        <v>0</v>
      </c>
      <c r="F90" s="261">
        <f t="shared" si="22"/>
        <v>0</v>
      </c>
      <c r="G90" s="26">
        <f t="shared" si="22"/>
        <v>0</v>
      </c>
      <c r="H90" s="26">
        <f t="shared" si="22"/>
        <v>0</v>
      </c>
      <c r="I90" s="26">
        <f t="shared" si="22"/>
        <v>0</v>
      </c>
      <c r="J90" s="26">
        <f t="shared" ref="J90" si="23">G90-D90</f>
        <v>0</v>
      </c>
      <c r="K90" s="26"/>
      <c r="L90" s="14"/>
      <c r="N90" s="265"/>
    </row>
    <row r="91" spans="1:19" ht="12" customHeight="1">
      <c r="B91" s="67"/>
      <c r="C91" s="60"/>
      <c r="D91" s="253"/>
      <c r="E91" s="253"/>
      <c r="F91" s="253"/>
      <c r="G91" s="72"/>
      <c r="H91" s="73"/>
      <c r="I91" s="73"/>
      <c r="J91" s="72"/>
      <c r="K91" s="72"/>
      <c r="L91" s="64"/>
      <c r="N91" s="50"/>
      <c r="O91" s="51"/>
    </row>
    <row r="92" spans="1:19">
      <c r="B92" s="307" t="s">
        <v>134</v>
      </c>
      <c r="C92" s="308"/>
      <c r="D92" s="261">
        <f>D82-D90</f>
        <v>0</v>
      </c>
      <c r="E92" s="261">
        <f t="shared" ref="E92:F92" si="24">E82-E90</f>
        <v>0</v>
      </c>
      <c r="F92" s="261">
        <f t="shared" si="24"/>
        <v>0</v>
      </c>
      <c r="G92" s="26">
        <f>G82-G90</f>
        <v>0</v>
      </c>
      <c r="H92" s="26">
        <f>H82-H90</f>
        <v>0</v>
      </c>
      <c r="I92" s="26">
        <f>I82-I90</f>
        <v>0</v>
      </c>
      <c r="J92" s="26">
        <f t="shared" ref="J92" si="25">G92-D92</f>
        <v>0</v>
      </c>
      <c r="K92" s="26"/>
      <c r="L92" s="63"/>
    </row>
    <row r="93" spans="1:19">
      <c r="B93" s="74"/>
      <c r="C93" s="60"/>
      <c r="D93" s="253"/>
      <c r="E93" s="253"/>
      <c r="F93" s="253"/>
      <c r="G93" s="75"/>
      <c r="H93" s="73"/>
      <c r="I93" s="73"/>
      <c r="J93" s="72"/>
      <c r="K93" s="72"/>
      <c r="L93" s="64"/>
      <c r="O93" s="51"/>
    </row>
    <row r="94" spans="1:19">
      <c r="B94" s="307" t="s">
        <v>135</v>
      </c>
      <c r="C94" s="308"/>
      <c r="D94" s="261">
        <f t="shared" ref="D94:I94" si="26">D75+D92</f>
        <v>0</v>
      </c>
      <c r="E94" s="261">
        <f t="shared" si="26"/>
        <v>0</v>
      </c>
      <c r="F94" s="261">
        <f t="shared" si="26"/>
        <v>0</v>
      </c>
      <c r="G94" s="26">
        <f t="shared" si="26"/>
        <v>0</v>
      </c>
      <c r="H94" s="26">
        <f t="shared" si="26"/>
        <v>0</v>
      </c>
      <c r="I94" s="26">
        <f t="shared" si="26"/>
        <v>0</v>
      </c>
      <c r="J94" s="26">
        <f t="shared" ref="J94" si="27">G94-D94</f>
        <v>0</v>
      </c>
      <c r="K94" s="26"/>
      <c r="L94" s="63"/>
      <c r="M94" s="262"/>
      <c r="N94" s="267"/>
      <c r="P94" s="265"/>
      <c r="Q94" s="265"/>
      <c r="R94" s="265"/>
      <c r="S94" s="266"/>
    </row>
    <row r="95" spans="1:19">
      <c r="B95" s="65"/>
      <c r="C95" s="45"/>
      <c r="D95" s="28"/>
      <c r="E95" s="28"/>
      <c r="F95" s="28"/>
      <c r="G95" s="28"/>
      <c r="H95" s="28"/>
      <c r="I95" s="28"/>
      <c r="J95" s="28"/>
      <c r="K95" s="28"/>
      <c r="L95" s="93"/>
    </row>
    <row r="96" spans="1:19" ht="17.399999999999999">
      <c r="B96" s="67" t="s">
        <v>136</v>
      </c>
      <c r="D96" s="29"/>
      <c r="E96" s="29"/>
      <c r="F96" s="29"/>
      <c r="G96" s="29"/>
      <c r="H96" s="29"/>
      <c r="I96" s="29"/>
      <c r="J96" s="29"/>
      <c r="K96" s="29"/>
      <c r="L96" s="21"/>
      <c r="N96" s="50"/>
      <c r="O96" s="51"/>
    </row>
    <row r="97" spans="1:15" ht="12" customHeight="1">
      <c r="B97" s="67"/>
      <c r="D97" s="29"/>
      <c r="E97" s="29"/>
      <c r="F97" s="29"/>
      <c r="G97" s="29"/>
      <c r="H97" s="29"/>
      <c r="I97" s="29"/>
      <c r="J97" s="29"/>
      <c r="K97" s="29"/>
      <c r="L97" s="21"/>
      <c r="N97" s="50"/>
      <c r="O97" s="51"/>
    </row>
    <row r="98" spans="1:15">
      <c r="B98" s="307" t="s">
        <v>137</v>
      </c>
      <c r="C98" s="308"/>
      <c r="D98" s="26">
        <v>0</v>
      </c>
      <c r="E98" s="26"/>
      <c r="F98" s="26"/>
      <c r="G98" s="26">
        <f>D114</f>
        <v>0</v>
      </c>
      <c r="H98" s="26">
        <f>G114</f>
        <v>0</v>
      </c>
      <c r="I98" s="26">
        <f>H114</f>
        <v>0</v>
      </c>
      <c r="J98" s="26"/>
      <c r="K98" s="26"/>
      <c r="L98" s="92"/>
    </row>
    <row r="99" spans="1:15">
      <c r="B99" s="74"/>
      <c r="C99" s="76"/>
      <c r="D99" s="25"/>
      <c r="E99" s="25"/>
      <c r="F99" s="25"/>
      <c r="G99" s="25"/>
      <c r="H99" s="25"/>
      <c r="I99" s="25"/>
      <c r="J99" s="25"/>
      <c r="K99" s="25"/>
      <c r="L99" s="6"/>
      <c r="N99" s="50"/>
      <c r="O99" s="51"/>
    </row>
    <row r="100" spans="1:15">
      <c r="B100" s="74"/>
      <c r="C100" s="53" t="s">
        <v>138</v>
      </c>
      <c r="D100" s="25"/>
      <c r="E100" s="25"/>
      <c r="F100" s="25"/>
      <c r="G100" s="25"/>
      <c r="H100" s="25"/>
      <c r="I100" s="25"/>
      <c r="J100" s="25"/>
      <c r="K100" s="25"/>
      <c r="L100" s="6"/>
      <c r="N100" s="50"/>
      <c r="O100" s="51"/>
    </row>
    <row r="101" spans="1:15">
      <c r="A101" s="74" t="s">
        <v>139</v>
      </c>
      <c r="B101" s="52" t="str">
        <f>VLOOKUP(A101,Lookup!K:R,1,FALSE)</f>
        <v>I16</v>
      </c>
      <c r="C101" s="55" t="str">
        <f>VLOOKUP(A101,Lookup!K:R,2,FALSE)</f>
        <v>I16 Community Focused Funding and/or Grants</v>
      </c>
      <c r="D101" s="27">
        <f>IFERROR(ROUND(VLOOKUP($C$4,'Outturn 2023-24 BY BCC'!$A:$CO,41,FALSE),2),0)</f>
        <v>0</v>
      </c>
      <c r="E101" s="27"/>
      <c r="F101" s="27"/>
      <c r="G101" s="91"/>
      <c r="H101" s="91"/>
      <c r="I101" s="91"/>
      <c r="J101" s="225">
        <f t="shared" ref="J101:J102" si="28">G101-D101</f>
        <v>0</v>
      </c>
      <c r="K101" s="225" t="str">
        <f t="shared" ref="K101:K102" si="29">IFERROR(G101/D101,"")</f>
        <v/>
      </c>
      <c r="L101" s="95"/>
      <c r="N101" s="50"/>
      <c r="O101" s="51"/>
    </row>
    <row r="102" spans="1:15">
      <c r="A102" s="74" t="s">
        <v>140</v>
      </c>
      <c r="B102" s="52" t="str">
        <f>VLOOKUP(A102,Lookup!K:R,1,FALSE)</f>
        <v>I17</v>
      </c>
      <c r="C102" s="55" t="str">
        <f>VLOOKUP(A102,Lookup!K:R,2,FALSE)</f>
        <v>I17 Community Focused Facilites Income</v>
      </c>
      <c r="D102" s="27">
        <f>IFERROR(ROUND(VLOOKUP($C$4,'Outturn 2023-24 BY BCC'!$A:$CO,42,FALSE),2),0)</f>
        <v>0</v>
      </c>
      <c r="E102" s="27"/>
      <c r="F102" s="27"/>
      <c r="G102" s="91"/>
      <c r="H102" s="91"/>
      <c r="I102" s="91"/>
      <c r="J102" s="225">
        <f t="shared" si="28"/>
        <v>0</v>
      </c>
      <c r="K102" s="225" t="str">
        <f t="shared" si="29"/>
        <v/>
      </c>
      <c r="L102" s="95"/>
      <c r="N102" s="50"/>
      <c r="O102" s="51"/>
    </row>
    <row r="103" spans="1:15">
      <c r="B103" s="74"/>
      <c r="C103" s="55"/>
      <c r="D103" s="25"/>
      <c r="E103" s="25"/>
      <c r="F103" s="25"/>
      <c r="G103" s="25"/>
      <c r="H103" s="25"/>
      <c r="I103" s="25"/>
      <c r="J103" s="25"/>
      <c r="K103" s="25"/>
      <c r="L103" s="6"/>
      <c r="N103" s="50"/>
      <c r="O103" s="51"/>
    </row>
    <row r="104" spans="1:15">
      <c r="B104" s="307" t="s">
        <v>141</v>
      </c>
      <c r="C104" s="308"/>
      <c r="D104" s="26">
        <f>SUM(D101:D103)</f>
        <v>0</v>
      </c>
      <c r="E104" s="26"/>
      <c r="F104" s="26"/>
      <c r="G104" s="26">
        <f>SUM(G101:G103)</f>
        <v>0</v>
      </c>
      <c r="H104" s="26">
        <f>SUM(H101:H103)</f>
        <v>0</v>
      </c>
      <c r="I104" s="26">
        <f>SUM(I101:I103)</f>
        <v>0</v>
      </c>
      <c r="J104" s="26"/>
      <c r="K104" s="26"/>
      <c r="L104" s="92"/>
    </row>
    <row r="105" spans="1:15">
      <c r="B105" s="74"/>
      <c r="C105" s="53"/>
      <c r="D105" s="25"/>
      <c r="E105" s="25"/>
      <c r="F105" s="25"/>
      <c r="G105" s="25"/>
      <c r="H105" s="25"/>
      <c r="I105" s="25"/>
      <c r="J105" s="25"/>
      <c r="K105" s="25"/>
      <c r="L105" s="94"/>
    </row>
    <row r="106" spans="1:15">
      <c r="B106" s="74"/>
      <c r="C106" s="53" t="s">
        <v>142</v>
      </c>
      <c r="D106" s="25"/>
      <c r="E106" s="25"/>
      <c r="F106" s="25"/>
      <c r="G106" s="25"/>
      <c r="H106" s="25"/>
      <c r="I106" s="25"/>
      <c r="J106" s="25"/>
      <c r="K106" s="25"/>
      <c r="L106" s="94"/>
    </row>
    <row r="107" spans="1:15" ht="11.4">
      <c r="A107" s="74" t="s">
        <v>143</v>
      </c>
      <c r="B107" s="52" t="str">
        <f>VLOOKUP(A107,Lookup!K:R,1,FALSE)</f>
        <v>E31</v>
      </c>
      <c r="C107" s="55" t="str">
        <f>VLOOKUP(A107,Lookup!K:R,2,FALSE)</f>
        <v>E31 Community Focused School Staff</v>
      </c>
      <c r="D107" s="27">
        <f>IFERROR(ROUND(VLOOKUP($C$4,'Outturn 2023-24 BY BCC'!$A:$CO,78,FALSE),2),0)</f>
        <v>0</v>
      </c>
      <c r="E107" s="27"/>
      <c r="F107" s="27"/>
      <c r="G107" s="91"/>
      <c r="H107" s="91"/>
      <c r="I107" s="91"/>
      <c r="J107" s="225">
        <f t="shared" ref="J107:J108" si="30">G107-D107</f>
        <v>0</v>
      </c>
      <c r="K107" s="225" t="str">
        <f t="shared" ref="K107:K108" si="31">IFERROR(G107/D107,"")</f>
        <v/>
      </c>
      <c r="L107" s="96"/>
      <c r="N107" s="50"/>
      <c r="O107" s="51"/>
    </row>
    <row r="108" spans="1:15" ht="11.4">
      <c r="A108" s="74" t="s">
        <v>144</v>
      </c>
      <c r="B108" s="52" t="str">
        <f>VLOOKUP(A108,Lookup!K:R,1,FALSE)</f>
        <v>E32</v>
      </c>
      <c r="C108" s="55" t="str">
        <f>VLOOKUP(A108,Lookup!K:R,2,FALSE)</f>
        <v>E32 Community Focused School Costs</v>
      </c>
      <c r="D108" s="27">
        <f>IFERROR(ROUND(VLOOKUP($C$4,'Outturn 2023-24 BY BCC'!$A:$CO,79,FALSE),2),0)</f>
        <v>0</v>
      </c>
      <c r="E108" s="27"/>
      <c r="F108" s="27"/>
      <c r="G108" s="91"/>
      <c r="H108" s="91"/>
      <c r="I108" s="91"/>
      <c r="J108" s="225">
        <f t="shared" si="30"/>
        <v>0</v>
      </c>
      <c r="K108" s="225" t="str">
        <f t="shared" si="31"/>
        <v/>
      </c>
      <c r="L108" s="96"/>
      <c r="N108" s="50"/>
      <c r="O108" s="51"/>
    </row>
    <row r="109" spans="1:15" s="38" customFormat="1">
      <c r="B109" s="77"/>
      <c r="C109" s="53"/>
      <c r="D109" s="78"/>
      <c r="E109" s="78"/>
      <c r="F109" s="78"/>
      <c r="G109" s="78"/>
      <c r="H109" s="78"/>
      <c r="I109" s="78"/>
      <c r="J109" s="78"/>
      <c r="K109" s="78"/>
      <c r="L109" s="11"/>
      <c r="M109" s="50"/>
      <c r="N109" s="37"/>
    </row>
    <row r="110" spans="1:15">
      <c r="B110" s="307" t="s">
        <v>145</v>
      </c>
      <c r="C110" s="308" t="s">
        <v>145</v>
      </c>
      <c r="D110" s="26">
        <f>SUM(D107:D109)</f>
        <v>0</v>
      </c>
      <c r="E110" s="26"/>
      <c r="F110" s="26"/>
      <c r="G110" s="26">
        <f>SUM(G107:G109)</f>
        <v>0</v>
      </c>
      <c r="H110" s="26">
        <f>SUM(H107:H109)</f>
        <v>0</v>
      </c>
      <c r="I110" s="26">
        <f>SUM(I107:I109)</f>
        <v>0</v>
      </c>
      <c r="J110" s="26">
        <f t="shared" ref="J110" si="32">G110-D110</f>
        <v>0</v>
      </c>
      <c r="K110" s="26"/>
      <c r="L110" s="14"/>
    </row>
    <row r="111" spans="1:15">
      <c r="B111" s="74"/>
      <c r="C111" s="53"/>
      <c r="D111" s="25"/>
      <c r="E111" s="25"/>
      <c r="F111" s="25"/>
      <c r="G111" s="25"/>
      <c r="H111" s="25"/>
      <c r="I111" s="25"/>
      <c r="J111" s="25"/>
      <c r="K111" s="25"/>
      <c r="L111" s="20"/>
    </row>
    <row r="112" spans="1:15">
      <c r="B112" s="307" t="s">
        <v>146</v>
      </c>
      <c r="C112" s="308"/>
      <c r="D112" s="26">
        <f>D104-D110</f>
        <v>0</v>
      </c>
      <c r="E112" s="26"/>
      <c r="F112" s="26"/>
      <c r="G112" s="26">
        <f>G104-G110</f>
        <v>0</v>
      </c>
      <c r="H112" s="26">
        <f>H104-H110</f>
        <v>0</v>
      </c>
      <c r="I112" s="26">
        <f>I104-I110</f>
        <v>0</v>
      </c>
      <c r="J112" s="26">
        <f t="shared" ref="J112" si="33">G112-D112</f>
        <v>0</v>
      </c>
      <c r="K112" s="26"/>
      <c r="L112" s="63"/>
    </row>
    <row r="113" spans="2:22">
      <c r="B113" s="74"/>
      <c r="C113" s="55"/>
      <c r="D113" s="24"/>
      <c r="E113" s="24"/>
      <c r="F113" s="24"/>
      <c r="G113" s="24"/>
      <c r="H113" s="24"/>
      <c r="I113" s="24"/>
      <c r="J113" s="24"/>
      <c r="K113" s="24"/>
      <c r="L113" s="54"/>
      <c r="N113" s="50"/>
      <c r="O113" s="51"/>
    </row>
    <row r="114" spans="2:22">
      <c r="B114" s="307" t="s">
        <v>147</v>
      </c>
      <c r="C114" s="308"/>
      <c r="D114" s="26">
        <f>D98+D112</f>
        <v>0</v>
      </c>
      <c r="E114" s="26"/>
      <c r="F114" s="26"/>
      <c r="G114" s="26">
        <f>G98+G112</f>
        <v>0</v>
      </c>
      <c r="H114" s="26">
        <f>H98+H112</f>
        <v>0</v>
      </c>
      <c r="I114" s="26">
        <f>I98+I112</f>
        <v>0</v>
      </c>
      <c r="J114" s="26">
        <f t="shared" ref="J114" si="34">G114-D114</f>
        <v>0</v>
      </c>
      <c r="K114" s="26"/>
      <c r="L114" s="63"/>
    </row>
    <row r="115" spans="2:22" hidden="1">
      <c r="B115" s="65"/>
      <c r="C115" s="45"/>
      <c r="D115" s="28"/>
      <c r="E115" s="28"/>
      <c r="F115" s="28"/>
      <c r="G115" s="28"/>
      <c r="H115" s="28"/>
      <c r="I115" s="28"/>
      <c r="J115" s="28"/>
      <c r="K115" s="28"/>
      <c r="L115" s="22"/>
    </row>
    <row r="116" spans="2:22" hidden="1">
      <c r="B116" s="80"/>
      <c r="D116" s="19"/>
      <c r="E116" s="19"/>
      <c r="F116" s="19"/>
      <c r="G116" s="19"/>
      <c r="H116" s="19"/>
      <c r="I116" s="19"/>
      <c r="J116" s="19"/>
      <c r="K116" s="19"/>
      <c r="L116" s="39"/>
    </row>
    <row r="117" spans="2:22" hidden="1">
      <c r="B117" s="79"/>
      <c r="C117" s="66"/>
      <c r="D117" s="66"/>
      <c r="E117" s="66"/>
      <c r="F117" s="66"/>
      <c r="G117" s="82"/>
      <c r="H117" s="83"/>
      <c r="I117" s="66"/>
      <c r="J117" s="66"/>
      <c r="K117" s="66"/>
      <c r="L117" s="84"/>
    </row>
    <row r="118" spans="2:22" ht="17.399999999999999" hidden="1">
      <c r="B118" s="67" t="s">
        <v>148</v>
      </c>
      <c r="D118" s="39"/>
      <c r="E118" s="39"/>
      <c r="F118" s="39"/>
      <c r="G118" s="85"/>
      <c r="H118" s="240"/>
      <c r="L118" s="86"/>
    </row>
    <row r="119" spans="2:22" ht="17.399999999999999" hidden="1">
      <c r="B119" s="67"/>
      <c r="D119" s="39"/>
      <c r="E119" s="39"/>
      <c r="F119" s="39"/>
      <c r="G119" s="85"/>
      <c r="H119" s="240"/>
      <c r="L119" s="86"/>
    </row>
    <row r="120" spans="2:22" s="50" customFormat="1" ht="15" hidden="1" customHeight="1">
      <c r="B120" s="80"/>
      <c r="C120" s="241"/>
      <c r="D120" s="39"/>
      <c r="E120" s="39"/>
      <c r="F120" s="39"/>
      <c r="G120" s="242"/>
      <c r="H120" s="39"/>
      <c r="I120" s="39"/>
      <c r="J120" s="39"/>
      <c r="K120" s="39"/>
      <c r="L120" s="86"/>
      <c r="N120" s="37"/>
      <c r="O120" s="39"/>
      <c r="P120" s="39"/>
      <c r="Q120" s="39"/>
      <c r="R120" s="39"/>
      <c r="S120" s="39"/>
      <c r="T120" s="39"/>
      <c r="U120" s="39"/>
      <c r="V120" s="39"/>
    </row>
    <row r="121" spans="2:22" hidden="1">
      <c r="B121" s="80"/>
      <c r="C121" s="38"/>
      <c r="D121" s="39"/>
      <c r="E121" s="39"/>
      <c r="F121" s="39"/>
      <c r="G121" s="19"/>
      <c r="L121" s="86"/>
    </row>
    <row r="122" spans="2:22" hidden="1">
      <c r="B122" s="80"/>
      <c r="C122" s="38"/>
      <c r="D122" s="19"/>
      <c r="E122" s="19"/>
      <c r="F122" s="19"/>
      <c r="G122" s="19"/>
      <c r="L122" s="86"/>
    </row>
    <row r="123" spans="2:22" hidden="1">
      <c r="B123" s="80"/>
      <c r="C123" s="243" t="s">
        <v>149</v>
      </c>
      <c r="D123" s="19"/>
      <c r="E123" s="19"/>
      <c r="F123" s="19"/>
      <c r="G123" s="143"/>
      <c r="H123" s="244"/>
      <c r="I123" s="244"/>
      <c r="L123" s="86"/>
    </row>
    <row r="124" spans="2:22" s="50" customFormat="1" ht="15" hidden="1" customHeight="1">
      <c r="B124" s="87"/>
      <c r="J124" s="245"/>
      <c r="K124" s="245"/>
      <c r="L124" s="86"/>
      <c r="N124" s="37"/>
      <c r="O124" s="39"/>
      <c r="P124" s="39"/>
      <c r="Q124" s="39"/>
      <c r="R124" s="39"/>
      <c r="S124" s="39"/>
      <c r="T124" s="39"/>
      <c r="U124" s="39"/>
      <c r="V124" s="39"/>
    </row>
    <row r="125" spans="2:22" s="50" customFormat="1" hidden="1">
      <c r="B125" s="87"/>
      <c r="C125" s="246" t="s">
        <v>150</v>
      </c>
      <c r="D125" s="224"/>
      <c r="E125" s="224"/>
      <c r="F125" s="224"/>
      <c r="G125" s="297"/>
      <c r="H125" s="297"/>
      <c r="I125" s="297"/>
      <c r="J125" s="39"/>
      <c r="K125" s="39"/>
      <c r="L125" s="247"/>
      <c r="N125" s="37"/>
      <c r="O125" s="39"/>
      <c r="P125" s="39"/>
      <c r="Q125" s="39"/>
      <c r="R125" s="39"/>
      <c r="S125" s="39"/>
      <c r="T125" s="39"/>
      <c r="U125" s="39"/>
      <c r="V125" s="39"/>
    </row>
    <row r="126" spans="2:22" s="50" customFormat="1" hidden="1">
      <c r="B126" s="87"/>
      <c r="C126" s="248"/>
      <c r="D126" s="248"/>
      <c r="E126" s="248"/>
      <c r="F126" s="248"/>
      <c r="G126" s="249"/>
      <c r="H126" s="244"/>
      <c r="I126" s="244"/>
      <c r="J126" s="39"/>
      <c r="K126" s="39"/>
      <c r="L126" s="250"/>
      <c r="N126" s="37"/>
      <c r="O126" s="39"/>
      <c r="P126" s="39"/>
      <c r="Q126" s="39"/>
      <c r="R126" s="39"/>
      <c r="S126" s="39"/>
      <c r="T126" s="39"/>
      <c r="U126" s="39"/>
      <c r="V126" s="39"/>
    </row>
    <row r="127" spans="2:22" s="50" customFormat="1" ht="15" hidden="1" customHeight="1">
      <c r="B127" s="87"/>
      <c r="C127" s="246" t="s">
        <v>151</v>
      </c>
      <c r="D127" s="224"/>
      <c r="E127" s="224"/>
      <c r="F127" s="224"/>
      <c r="G127" s="296"/>
      <c r="H127" s="296"/>
      <c r="I127" s="296"/>
      <c r="J127" s="251"/>
      <c r="K127" s="251"/>
      <c r="L127" s="247"/>
      <c r="N127" s="37"/>
      <c r="O127" s="39"/>
      <c r="P127" s="39"/>
      <c r="Q127" s="39"/>
      <c r="R127" s="39"/>
      <c r="S127" s="39"/>
      <c r="T127" s="39"/>
      <c r="U127" s="39"/>
      <c r="V127" s="39"/>
    </row>
    <row r="128" spans="2:22" s="50" customFormat="1" hidden="1">
      <c r="B128" s="80"/>
      <c r="C128" s="39"/>
      <c r="D128" s="39"/>
      <c r="E128" s="39"/>
      <c r="F128" s="39"/>
      <c r="G128" s="244"/>
      <c r="H128" s="244"/>
      <c r="I128" s="244"/>
      <c r="J128" s="39"/>
      <c r="K128" s="39"/>
      <c r="L128" s="252"/>
      <c r="N128" s="37"/>
      <c r="O128" s="39"/>
      <c r="P128" s="39"/>
      <c r="Q128" s="39"/>
      <c r="R128" s="39"/>
      <c r="S128" s="39"/>
      <c r="T128" s="39"/>
      <c r="U128" s="39"/>
      <c r="V128" s="39"/>
    </row>
    <row r="129" spans="2:22" s="50" customFormat="1" hidden="1">
      <c r="B129" s="80"/>
      <c r="C129" s="246" t="s">
        <v>152</v>
      </c>
      <c r="D129" s="224"/>
      <c r="E129" s="224"/>
      <c r="F129" s="224"/>
      <c r="G129" s="296"/>
      <c r="H129" s="296"/>
      <c r="I129" s="296"/>
      <c r="J129" s="39"/>
      <c r="K129" s="39"/>
      <c r="L129" s="247"/>
      <c r="N129" s="37"/>
      <c r="O129" s="39"/>
      <c r="P129" s="39"/>
      <c r="Q129" s="39"/>
      <c r="R129" s="39"/>
      <c r="S129" s="39"/>
      <c r="T129" s="39"/>
      <c r="U129" s="39"/>
      <c r="V129" s="39"/>
    </row>
    <row r="130" spans="2:22" s="50" customFormat="1" ht="15" hidden="1" customHeight="1">
      <c r="B130" s="80"/>
      <c r="J130" s="251"/>
      <c r="K130" s="251"/>
      <c r="L130" s="86"/>
      <c r="N130" s="37"/>
      <c r="O130" s="39"/>
      <c r="P130" s="39"/>
      <c r="Q130" s="39"/>
      <c r="R130" s="39"/>
      <c r="S130" s="39"/>
      <c r="T130" s="39"/>
      <c r="U130" s="39"/>
      <c r="V130" s="39"/>
    </row>
    <row r="131" spans="2:22" s="50" customFormat="1" hidden="1">
      <c r="B131" s="80"/>
      <c r="C131" s="88"/>
      <c r="D131" s="19"/>
      <c r="E131" s="19"/>
      <c r="F131" s="19"/>
      <c r="G131" s="143"/>
      <c r="H131" s="244"/>
      <c r="I131" s="244"/>
      <c r="J131" s="39"/>
      <c r="K131" s="39"/>
      <c r="L131" s="86"/>
      <c r="N131" s="37"/>
      <c r="O131" s="39"/>
      <c r="P131" s="39"/>
      <c r="Q131" s="39"/>
      <c r="R131" s="39"/>
      <c r="S131" s="39"/>
      <c r="T131" s="39"/>
      <c r="U131" s="39"/>
      <c r="V131" s="39"/>
    </row>
    <row r="132" spans="2:22" hidden="1">
      <c r="B132" s="81"/>
      <c r="C132" s="68"/>
      <c r="D132" s="30"/>
      <c r="E132" s="30"/>
      <c r="F132" s="30"/>
      <c r="G132" s="30"/>
      <c r="H132" s="68"/>
      <c r="I132" s="68"/>
      <c r="J132" s="68"/>
      <c r="K132" s="68"/>
      <c r="L132" s="89"/>
    </row>
    <row r="133" spans="2:22" hidden="1"/>
  </sheetData>
  <mergeCells count="21">
    <mergeCell ref="B69:C69"/>
    <mergeCell ref="B71:C71"/>
    <mergeCell ref="B75:C75"/>
    <mergeCell ref="B110:C110"/>
    <mergeCell ref="B112:C112"/>
    <mergeCell ref="G127:I127"/>
    <mergeCell ref="G125:I125"/>
    <mergeCell ref="G129:I129"/>
    <mergeCell ref="G1:I7"/>
    <mergeCell ref="B8:I8"/>
    <mergeCell ref="B12:C12"/>
    <mergeCell ref="B32:C32"/>
    <mergeCell ref="B67:C67"/>
    <mergeCell ref="B114:C114"/>
    <mergeCell ref="B104:C104"/>
    <mergeCell ref="B1:C1"/>
    <mergeCell ref="B82:C82"/>
    <mergeCell ref="B90:C90"/>
    <mergeCell ref="B92:C92"/>
    <mergeCell ref="B94:C94"/>
    <mergeCell ref="B98:C98"/>
  </mergeCells>
  <pageMargins left="0.23622047244094491" right="0.23622047244094491" top="0.35433070866141736" bottom="0.35433070866141736" header="0.31496062992125984" footer="0.31496062992125984"/>
  <pageSetup paperSize="9" scale="64" fitToHeight="0" orientation="landscape" r:id="rId1"/>
  <headerFooter>
    <oddFooter>&amp;C_x000D_&amp;1#&amp;"Calibri"&amp;10&amp;K000000 OFFICIAL</oddFooter>
  </headerFooter>
  <ignoredErrors>
    <ignoredError sqref="B11:C11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'Lookup 2'!$B$2:$B$63</xm:f>
          </x14:formula1>
          <xm:sqref>D3:F3</xm:sqref>
        </x14:dataValidation>
        <x14:dataValidation type="list" allowBlank="1" showInputMessage="1" showErrorMessage="1" xr:uid="{0AF294E1-7509-4269-B9C5-81EBD840036F}">
          <x14:formula1>
            <xm:f>'Lookup 2'!$B$2:$B$218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760C6-5941-4EB0-92DF-E323252FB4EB}">
  <dimension ref="A1:AO102"/>
  <sheetViews>
    <sheetView workbookViewId="0">
      <selection activeCell="X3" sqref="X3:X96"/>
    </sheetView>
  </sheetViews>
  <sheetFormatPr defaultRowHeight="14.4"/>
  <cols>
    <col min="1" max="1" width="6.44140625" bestFit="1" customWidth="1"/>
    <col min="2" max="2" width="8" bestFit="1" customWidth="1"/>
    <col min="3" max="3" width="15.77734375" bestFit="1" customWidth="1"/>
    <col min="4" max="4" width="7.5546875" bestFit="1" customWidth="1"/>
    <col min="5" max="5" width="10.5546875" bestFit="1" customWidth="1"/>
    <col min="6" max="6" width="24.44140625" bestFit="1" customWidth="1"/>
    <col min="7" max="7" width="67" bestFit="1" customWidth="1"/>
    <col min="8" max="8" width="12.44140625" customWidth="1"/>
    <col min="9" max="11" width="21.5546875" customWidth="1"/>
    <col min="12" max="13" width="14.77734375" customWidth="1"/>
    <col min="14" max="14" width="14.77734375" style="191" customWidth="1"/>
    <col min="15" max="15" width="12" customWidth="1"/>
    <col min="16" max="16" width="19.5546875" customWidth="1"/>
    <col min="17" max="17" width="19.44140625" customWidth="1"/>
    <col min="18" max="21" width="14.77734375" customWidth="1"/>
    <col min="22" max="22" width="18" customWidth="1"/>
    <col min="23" max="23" width="14.77734375" customWidth="1"/>
    <col min="24" max="24" width="14.77734375" style="295" customWidth="1"/>
    <col min="25" max="25" width="14.77734375" customWidth="1"/>
    <col min="26" max="26" width="14.77734375" style="191" customWidth="1"/>
    <col min="27" max="27" width="14.77734375" customWidth="1"/>
    <col min="28" max="28" width="37.21875" customWidth="1"/>
    <col min="29" max="31" width="14.77734375" customWidth="1"/>
    <col min="32" max="32" width="9.21875" customWidth="1"/>
    <col min="33" max="35" width="14.77734375" customWidth="1"/>
    <col min="36" max="36" width="16.21875" customWidth="1"/>
    <col min="37" max="37" width="10.21875" bestFit="1" customWidth="1"/>
    <col min="38" max="38" width="20.77734375" bestFit="1" customWidth="1"/>
    <col min="39" max="39" width="21.5546875" bestFit="1" customWidth="1"/>
  </cols>
  <sheetData>
    <row r="1" spans="1:39">
      <c r="H1">
        <v>94</v>
      </c>
      <c r="I1" s="227"/>
      <c r="J1" s="228" t="s">
        <v>153</v>
      </c>
      <c r="K1" s="229"/>
      <c r="L1" s="230"/>
      <c r="M1" s="228" t="s">
        <v>154</v>
      </c>
      <c r="N1" s="290"/>
      <c r="P1" s="313" t="s">
        <v>153</v>
      </c>
      <c r="Q1" s="313"/>
      <c r="R1" s="313"/>
      <c r="S1" s="310" t="s">
        <v>153</v>
      </c>
      <c r="T1" s="311"/>
      <c r="U1" s="312"/>
      <c r="V1" s="313" t="s">
        <v>154</v>
      </c>
      <c r="W1" s="313"/>
      <c r="X1" s="313"/>
      <c r="Y1" s="310" t="s">
        <v>154</v>
      </c>
      <c r="Z1" s="311"/>
      <c r="AA1" s="312"/>
      <c r="AC1" s="310" t="s">
        <v>155</v>
      </c>
      <c r="AD1" s="311"/>
      <c r="AE1" s="312"/>
      <c r="AG1" s="310" t="s">
        <v>154</v>
      </c>
      <c r="AH1" s="311"/>
      <c r="AI1" s="312"/>
    </row>
    <row r="2" spans="1:39" ht="41.25" customHeight="1">
      <c r="A2" s="231" t="s">
        <v>156</v>
      </c>
      <c r="B2" s="231" t="s">
        <v>157</v>
      </c>
      <c r="C2" s="231" t="s">
        <v>158</v>
      </c>
      <c r="D2" s="231" t="s">
        <v>159</v>
      </c>
      <c r="E2" s="231" t="s">
        <v>160</v>
      </c>
      <c r="F2" s="231" t="s">
        <v>161</v>
      </c>
      <c r="G2" s="231" t="s">
        <v>162</v>
      </c>
      <c r="H2" s="232"/>
      <c r="I2" s="233" t="s">
        <v>163</v>
      </c>
      <c r="J2" s="233" t="s">
        <v>164</v>
      </c>
      <c r="K2" s="234" t="s">
        <v>165</v>
      </c>
      <c r="L2" s="231" t="s">
        <v>166</v>
      </c>
      <c r="M2" s="231" t="s">
        <v>167</v>
      </c>
      <c r="N2" s="291" t="s">
        <v>168</v>
      </c>
      <c r="O2" s="231" t="s">
        <v>169</v>
      </c>
      <c r="P2" s="238" t="s">
        <v>170</v>
      </c>
      <c r="Q2" s="238" t="s">
        <v>171</v>
      </c>
      <c r="R2" s="239" t="s">
        <v>172</v>
      </c>
      <c r="S2" s="238" t="s">
        <v>173</v>
      </c>
      <c r="T2" s="238" t="s">
        <v>174</v>
      </c>
      <c r="U2" s="239" t="s">
        <v>172</v>
      </c>
      <c r="V2" s="238" t="s">
        <v>170</v>
      </c>
      <c r="W2" s="238" t="s">
        <v>171</v>
      </c>
      <c r="X2" s="292" t="s">
        <v>172</v>
      </c>
      <c r="Y2" s="238" t="s">
        <v>173</v>
      </c>
      <c r="Z2" s="287" t="s">
        <v>174</v>
      </c>
      <c r="AA2" s="239" t="s">
        <v>172</v>
      </c>
      <c r="AC2" s="238" t="s">
        <v>175</v>
      </c>
      <c r="AD2" s="238" t="s">
        <v>176</v>
      </c>
      <c r="AE2" s="239" t="s">
        <v>177</v>
      </c>
      <c r="AG2" s="238" t="s">
        <v>175</v>
      </c>
      <c r="AH2" s="238" t="s">
        <v>176</v>
      </c>
      <c r="AI2" s="239" t="s">
        <v>177</v>
      </c>
      <c r="AL2" s="239" t="s">
        <v>178</v>
      </c>
      <c r="AM2" s="239" t="s">
        <v>179</v>
      </c>
    </row>
    <row r="3" spans="1:39">
      <c r="A3" s="268">
        <v>2010</v>
      </c>
      <c r="B3" s="268">
        <v>3302010</v>
      </c>
      <c r="C3" s="268" t="s">
        <v>180</v>
      </c>
      <c r="D3" s="268" t="s">
        <v>181</v>
      </c>
      <c r="E3" s="268" t="s">
        <v>182</v>
      </c>
      <c r="F3" s="268" t="s">
        <v>183</v>
      </c>
      <c r="G3" s="268" t="s">
        <v>184</v>
      </c>
      <c r="H3" s="235" t="s">
        <v>185</v>
      </c>
      <c r="I3" s="236">
        <v>446116.9</v>
      </c>
      <c r="J3" s="236">
        <v>28493.609999998938</v>
      </c>
      <c r="K3" s="236">
        <v>474610.50999999896</v>
      </c>
      <c r="L3" s="236">
        <v>107908.3</v>
      </c>
      <c r="M3" s="236">
        <v>29684.41</v>
      </c>
      <c r="N3" s="288">
        <v>137592.71</v>
      </c>
      <c r="O3" s="235"/>
      <c r="P3" s="236">
        <f>VLOOKUP(B3,'Outturn 2023-24 BY BCC'!A:DP,23,FALSE)+VLOOKUP(B3,'Outturn 2023-24 BY BCC'!A:DP,24,FALSE)</f>
        <v>446116.9</v>
      </c>
      <c r="Q3" s="236">
        <f t="shared" ref="Q3:Q34" si="0">I3</f>
        <v>446116.9</v>
      </c>
      <c r="R3" s="236">
        <f t="shared" ref="R3:R34" si="1">P3-Q3</f>
        <v>0</v>
      </c>
      <c r="S3" s="236">
        <f>VLOOKUP(B3,'Outturn 2023-24 BY BCC'!A:CO,88,FALSE)</f>
        <v>474610.50999999989</v>
      </c>
      <c r="T3" s="236">
        <f t="shared" ref="T3:T34" si="2">K3</f>
        <v>474610.50999999896</v>
      </c>
      <c r="U3" s="236">
        <f t="shared" ref="U3:U34" si="3">S3-T3</f>
        <v>9.3132257461547852E-10</v>
      </c>
      <c r="V3" s="236">
        <f>VLOOKUP(B3,'Outturn 2023-24 BY BCC'!A:CO,25,FALSE)</f>
        <v>107908.3</v>
      </c>
      <c r="W3" s="236">
        <f t="shared" ref="W3:W34" si="4">L3</f>
        <v>107908.3</v>
      </c>
      <c r="X3" s="293">
        <f t="shared" ref="X3:X34" si="5">V3-W3</f>
        <v>0</v>
      </c>
      <c r="Y3" s="236">
        <f>VLOOKUP(B3,'Outturn 2023-24 BY BCC'!A:DJ,90,FALSE)</f>
        <v>137592.71</v>
      </c>
      <c r="Z3" s="288">
        <f t="shared" ref="Z3:Z27" si="6">N3</f>
        <v>137592.71</v>
      </c>
      <c r="AA3" s="236">
        <f t="shared" ref="AA3:AA34" si="7">Y3-Z3</f>
        <v>0</v>
      </c>
      <c r="AC3" s="236">
        <f>VLOOKUP(B3,'Outturn 2023-24 BY BCC'!A:ZT,124,FALSE)</f>
        <v>28493.60999999987</v>
      </c>
      <c r="AD3" s="236">
        <f t="shared" ref="AD3:AD34" si="8">J3</f>
        <v>28493.609999998938</v>
      </c>
      <c r="AE3" s="236">
        <f t="shared" ref="AE3:AE34" si="9">AC3-AD3</f>
        <v>9.3132257461547852E-10</v>
      </c>
      <c r="AG3" s="236">
        <f>VLOOKUP(B3,'Outturn 2023-24 BY BCC'!A:ZT,127,FALSE)</f>
        <v>29684.409999999982</v>
      </c>
      <c r="AH3" s="236">
        <f t="shared" ref="AH3:AH34" si="10">M3</f>
        <v>29684.41</v>
      </c>
      <c r="AI3" s="236">
        <f t="shared" ref="AI3:AI34" si="11">AG3-AH3</f>
        <v>0</v>
      </c>
      <c r="AL3" s="236"/>
      <c r="AM3" s="236"/>
    </row>
    <row r="4" spans="1:39">
      <c r="A4" s="235">
        <v>2153</v>
      </c>
      <c r="B4" s="235">
        <v>3302153</v>
      </c>
      <c r="C4" s="235" t="s">
        <v>186</v>
      </c>
      <c r="D4" s="235" t="s">
        <v>187</v>
      </c>
      <c r="E4" s="235" t="s">
        <v>188</v>
      </c>
      <c r="F4" s="235" t="s">
        <v>189</v>
      </c>
      <c r="G4" s="235" t="s">
        <v>190</v>
      </c>
      <c r="H4" s="235" t="s">
        <v>185</v>
      </c>
      <c r="I4" s="236">
        <v>197319.9</v>
      </c>
      <c r="J4" s="236">
        <v>292111.43000000017</v>
      </c>
      <c r="K4" s="236">
        <v>489431.33000000019</v>
      </c>
      <c r="L4" s="236">
        <v>0</v>
      </c>
      <c r="M4" s="236">
        <v>8511</v>
      </c>
      <c r="N4" s="288">
        <v>8511</v>
      </c>
      <c r="O4" s="235"/>
      <c r="P4" s="236">
        <f>VLOOKUP(B4,'Outturn 2023-24 BY BCC'!A:DP,23,FALSE)+VLOOKUP(B4,'Outturn 2023-24 BY BCC'!A:DP,24,FALSE)</f>
        <v>197319.9</v>
      </c>
      <c r="Q4" s="236">
        <f t="shared" si="0"/>
        <v>197319.9</v>
      </c>
      <c r="R4" s="236">
        <f t="shared" si="1"/>
        <v>0</v>
      </c>
      <c r="S4" s="236">
        <f>VLOOKUP(B4,'Outturn 2023-24 BY BCC'!A:CO,88,FALSE)</f>
        <v>139431.3299999997</v>
      </c>
      <c r="T4" s="236">
        <f t="shared" si="2"/>
        <v>489431.33000000019</v>
      </c>
      <c r="U4" s="236">
        <f>S4-T4</f>
        <v>-350000.00000000047</v>
      </c>
      <c r="V4" s="236">
        <f>VLOOKUP(B4,'Outturn 2023-24 BY BCC'!A:CO,25,FALSE)</f>
        <v>17241.79</v>
      </c>
      <c r="W4" s="236">
        <f t="shared" si="4"/>
        <v>0</v>
      </c>
      <c r="X4" s="293">
        <f t="shared" si="5"/>
        <v>17241.79</v>
      </c>
      <c r="Y4" s="236">
        <f>VLOOKUP(B4,'Outturn 2023-24 BY BCC'!A:DJ,90,FALSE)</f>
        <v>392994.7</v>
      </c>
      <c r="Z4" s="288">
        <f t="shared" si="6"/>
        <v>8511</v>
      </c>
      <c r="AA4" s="236">
        <f t="shared" si="7"/>
        <v>384483.7</v>
      </c>
      <c r="AC4" s="236">
        <f>VLOOKUP(B4,'Outturn 2023-24 BY BCC'!A:ZT,124,FALSE)</f>
        <v>-57888.570000000298</v>
      </c>
      <c r="AD4" s="236">
        <f t="shared" si="8"/>
        <v>292111.43000000017</v>
      </c>
      <c r="AE4" s="236">
        <f t="shared" si="9"/>
        <v>-350000.00000000047</v>
      </c>
      <c r="AG4" s="236">
        <f>VLOOKUP(B4,'Outturn 2023-24 BY BCC'!A:ZT,127,FALSE)</f>
        <v>375752.91000000003</v>
      </c>
      <c r="AH4" s="236">
        <f t="shared" si="10"/>
        <v>8511</v>
      </c>
      <c r="AI4" s="236">
        <f t="shared" si="11"/>
        <v>367241.91000000003</v>
      </c>
      <c r="AL4" s="236"/>
      <c r="AM4" s="236"/>
    </row>
    <row r="5" spans="1:39">
      <c r="A5" s="235">
        <v>2062</v>
      </c>
      <c r="B5" s="235">
        <v>3302062</v>
      </c>
      <c r="C5" s="235" t="s">
        <v>191</v>
      </c>
      <c r="D5" s="235" t="s">
        <v>192</v>
      </c>
      <c r="E5" s="235" t="s">
        <v>193</v>
      </c>
      <c r="F5" s="235" t="s">
        <v>194</v>
      </c>
      <c r="G5" s="235" t="s">
        <v>195</v>
      </c>
      <c r="H5" s="235" t="s">
        <v>185</v>
      </c>
      <c r="I5" s="236">
        <v>284338.86</v>
      </c>
      <c r="J5" s="236">
        <v>30086.899999999907</v>
      </c>
      <c r="K5" s="236">
        <v>314425.75999999989</v>
      </c>
      <c r="L5" s="236">
        <v>26022.75</v>
      </c>
      <c r="M5" s="236">
        <v>-9189.4900000000016</v>
      </c>
      <c r="N5" s="288">
        <v>16833.509999999998</v>
      </c>
      <c r="O5" s="235"/>
      <c r="P5" s="236">
        <f>VLOOKUP(B5,'Outturn 2023-24 BY BCC'!A:DP,23,FALSE)+VLOOKUP(B5,'Outturn 2023-24 BY BCC'!A:DP,24,FALSE)</f>
        <v>284338.86</v>
      </c>
      <c r="Q5" s="236">
        <f t="shared" si="0"/>
        <v>284338.86</v>
      </c>
      <c r="R5" s="236">
        <f t="shared" si="1"/>
        <v>0</v>
      </c>
      <c r="S5" s="236">
        <f>VLOOKUP(B5,'Outturn 2023-24 BY BCC'!A:CO,88,FALSE)</f>
        <v>252030.06999999995</v>
      </c>
      <c r="T5" s="236">
        <f t="shared" si="2"/>
        <v>314425.75999999989</v>
      </c>
      <c r="U5" s="236">
        <f t="shared" si="3"/>
        <v>-62395.689999999944</v>
      </c>
      <c r="V5" s="236">
        <f>VLOOKUP(B5,'Outturn 2023-24 BY BCC'!A:CO,25,FALSE)</f>
        <v>-26022.75</v>
      </c>
      <c r="W5" s="236">
        <f t="shared" si="4"/>
        <v>26022.75</v>
      </c>
      <c r="X5" s="293">
        <f t="shared" si="5"/>
        <v>-52045.5</v>
      </c>
      <c r="Y5" s="236">
        <f>VLOOKUP(B5,'Outturn 2023-24 BY BCC'!A:DJ,90,FALSE)</f>
        <v>0</v>
      </c>
      <c r="Z5" s="288">
        <f t="shared" si="6"/>
        <v>16833.509999999998</v>
      </c>
      <c r="AA5" s="236">
        <f t="shared" si="7"/>
        <v>-16833.509999999998</v>
      </c>
      <c r="AC5" s="236">
        <f>VLOOKUP(B5,'Outturn 2023-24 BY BCC'!A:ZT,124,FALSE)</f>
        <v>-32308.790000000037</v>
      </c>
      <c r="AD5" s="236">
        <f t="shared" si="8"/>
        <v>30086.899999999907</v>
      </c>
      <c r="AE5" s="236">
        <f t="shared" si="9"/>
        <v>-62395.689999999944</v>
      </c>
      <c r="AG5" s="236">
        <f>VLOOKUP(B5,'Outturn 2023-24 BY BCC'!A:ZT,127,FALSE)</f>
        <v>26022.75</v>
      </c>
      <c r="AH5" s="236">
        <f t="shared" si="10"/>
        <v>-9189.4900000000016</v>
      </c>
      <c r="AI5" s="236">
        <f t="shared" si="11"/>
        <v>35212.240000000005</v>
      </c>
      <c r="AL5" s="236"/>
      <c r="AM5" s="236"/>
    </row>
    <row r="6" spans="1:39">
      <c r="A6" s="235">
        <v>2300</v>
      </c>
      <c r="B6" s="235">
        <v>3302300</v>
      </c>
      <c r="C6" s="235" t="s">
        <v>196</v>
      </c>
      <c r="D6" s="235" t="s">
        <v>197</v>
      </c>
      <c r="E6" s="235" t="s">
        <v>198</v>
      </c>
      <c r="F6" s="235" t="s">
        <v>183</v>
      </c>
      <c r="G6" s="235" t="s">
        <v>199</v>
      </c>
      <c r="H6" s="235" t="s">
        <v>185</v>
      </c>
      <c r="I6" s="236">
        <v>230362.38</v>
      </c>
      <c r="J6" s="236">
        <v>-97493.280000000261</v>
      </c>
      <c r="K6" s="236">
        <v>132869.09999999974</v>
      </c>
      <c r="L6" s="236">
        <v>4.05</v>
      </c>
      <c r="M6" s="236">
        <v>34991.299999999996</v>
      </c>
      <c r="N6" s="288">
        <v>34995.35</v>
      </c>
      <c r="O6" s="235"/>
      <c r="P6" s="236">
        <f>VLOOKUP(B6,'Outturn 2023-24 BY BCC'!A:DP,23,FALSE)+VLOOKUP(B6,'Outturn 2023-24 BY BCC'!A:DP,24,FALSE)</f>
        <v>230362.38</v>
      </c>
      <c r="Q6" s="236">
        <f t="shared" si="0"/>
        <v>230362.38</v>
      </c>
      <c r="R6" s="236">
        <f t="shared" si="1"/>
        <v>0</v>
      </c>
      <c r="S6" s="236">
        <f>VLOOKUP(B6,'Outturn 2023-24 BY BCC'!A:CO,88,FALSE)</f>
        <v>132869.09999999974</v>
      </c>
      <c r="T6" s="236">
        <f t="shared" si="2"/>
        <v>132869.09999999974</v>
      </c>
      <c r="U6" s="236">
        <f t="shared" si="3"/>
        <v>0</v>
      </c>
      <c r="V6" s="236">
        <f>VLOOKUP(B6,'Outturn 2023-24 BY BCC'!A:CO,25,FALSE)</f>
        <v>4.05</v>
      </c>
      <c r="W6" s="236">
        <f t="shared" si="4"/>
        <v>4.05</v>
      </c>
      <c r="X6" s="293">
        <f t="shared" si="5"/>
        <v>0</v>
      </c>
      <c r="Y6" s="236">
        <f>VLOOKUP(B6,'Outturn 2023-24 BY BCC'!A:DJ,90,FALSE)</f>
        <v>34995.35</v>
      </c>
      <c r="Z6" s="288">
        <f t="shared" si="6"/>
        <v>34995.35</v>
      </c>
      <c r="AA6" s="236">
        <f t="shared" si="7"/>
        <v>0</v>
      </c>
      <c r="AC6" s="236">
        <f>VLOOKUP(B6,'Outturn 2023-24 BY BCC'!A:ZT,124,FALSE)</f>
        <v>-97493.280000000261</v>
      </c>
      <c r="AD6" s="236">
        <f t="shared" si="8"/>
        <v>-97493.280000000261</v>
      </c>
      <c r="AE6" s="236">
        <f t="shared" si="9"/>
        <v>0</v>
      </c>
      <c r="AG6" s="236">
        <f>VLOOKUP(B6,'Outturn 2023-24 BY BCC'!A:ZT,127,FALSE)</f>
        <v>34991.299999999996</v>
      </c>
      <c r="AH6" s="236">
        <f t="shared" si="10"/>
        <v>34991.299999999996</v>
      </c>
      <c r="AI6" s="236">
        <f t="shared" si="11"/>
        <v>0</v>
      </c>
      <c r="AK6" s="151"/>
      <c r="AL6" s="236"/>
      <c r="AM6" s="236"/>
    </row>
    <row r="7" spans="1:39">
      <c r="A7" s="235">
        <v>2017</v>
      </c>
      <c r="B7" s="235">
        <v>3302017</v>
      </c>
      <c r="C7" s="235" t="s">
        <v>200</v>
      </c>
      <c r="D7" s="235" t="s">
        <v>201</v>
      </c>
      <c r="E7" s="235" t="s">
        <v>202</v>
      </c>
      <c r="F7" s="235" t="s">
        <v>194</v>
      </c>
      <c r="G7" s="235" t="s">
        <v>203</v>
      </c>
      <c r="H7" s="235" t="s">
        <v>185</v>
      </c>
      <c r="I7" s="236">
        <v>13071</v>
      </c>
      <c r="J7" s="236">
        <v>-4927.9999999995343</v>
      </c>
      <c r="K7" s="236">
        <v>8143.0000000004657</v>
      </c>
      <c r="L7" s="236">
        <v>16408.27</v>
      </c>
      <c r="M7" s="236">
        <v>-1327.5</v>
      </c>
      <c r="N7" s="288">
        <v>15080.77</v>
      </c>
      <c r="O7" s="235" t="s">
        <v>204</v>
      </c>
      <c r="P7" s="236">
        <f>VLOOKUP(B7,'Outturn 2023-24 BY BCC'!A:DP,23,FALSE)+VLOOKUP(B7,'Outturn 2023-24 BY BCC'!A:DP,24,FALSE)</f>
        <v>13071</v>
      </c>
      <c r="Q7" s="236">
        <f t="shared" si="0"/>
        <v>13071</v>
      </c>
      <c r="R7" s="236">
        <f t="shared" si="1"/>
        <v>0</v>
      </c>
      <c r="S7" s="236">
        <f>VLOOKUP(B7,'Outturn 2023-24 BY BCC'!A:CO,88,FALSE)</f>
        <v>-22667.010000000009</v>
      </c>
      <c r="T7" s="236">
        <f t="shared" si="2"/>
        <v>8143.0000000004657</v>
      </c>
      <c r="U7" s="236">
        <f t="shared" si="3"/>
        <v>-30810.010000000475</v>
      </c>
      <c r="V7" s="236">
        <f>VLOOKUP(B7,'Outturn 2023-24 BY BCC'!A:CO,25,FALSE)</f>
        <v>-18543.439999999999</v>
      </c>
      <c r="W7" s="236">
        <f t="shared" si="4"/>
        <v>16408.27</v>
      </c>
      <c r="X7" s="293">
        <f t="shared" si="5"/>
        <v>-34951.71</v>
      </c>
      <c r="Y7" s="236">
        <f>VLOOKUP(B7,'Outturn 2023-24 BY BCC'!A:DJ,90,FALSE)</f>
        <v>0</v>
      </c>
      <c r="Z7" s="288">
        <f t="shared" si="6"/>
        <v>15080.77</v>
      </c>
      <c r="AA7" s="236">
        <f t="shared" si="7"/>
        <v>-15080.77</v>
      </c>
      <c r="AC7" s="236">
        <f>VLOOKUP(B7,'Outturn 2023-24 BY BCC'!A:ZT,124,FALSE)</f>
        <v>-35738.010000000009</v>
      </c>
      <c r="AD7" s="236">
        <f t="shared" si="8"/>
        <v>-4927.9999999995343</v>
      </c>
      <c r="AE7" s="236">
        <f t="shared" si="9"/>
        <v>-30810.010000000475</v>
      </c>
      <c r="AG7" s="236">
        <f>VLOOKUP(B7,'Outturn 2023-24 BY BCC'!A:ZT,127,FALSE)</f>
        <v>18543.439999999999</v>
      </c>
      <c r="AH7" s="236">
        <f t="shared" si="10"/>
        <v>-1327.5</v>
      </c>
      <c r="AI7" s="236">
        <f t="shared" si="11"/>
        <v>19870.939999999999</v>
      </c>
      <c r="AK7" s="151"/>
      <c r="AL7" s="236"/>
      <c r="AM7" s="236"/>
    </row>
    <row r="8" spans="1:39">
      <c r="A8" s="235">
        <v>2239</v>
      </c>
      <c r="B8" s="235">
        <v>3302239</v>
      </c>
      <c r="C8" s="235" t="s">
        <v>205</v>
      </c>
      <c r="D8" s="235" t="s">
        <v>206</v>
      </c>
      <c r="E8" s="235" t="s">
        <v>207</v>
      </c>
      <c r="F8" s="235" t="s">
        <v>189</v>
      </c>
      <c r="G8" s="235" t="s">
        <v>208</v>
      </c>
      <c r="H8" s="235" t="s">
        <v>185</v>
      </c>
      <c r="I8" s="236">
        <v>138160.85</v>
      </c>
      <c r="J8" s="236">
        <v>-76707.959999999497</v>
      </c>
      <c r="K8" s="236">
        <v>61452.890000000509</v>
      </c>
      <c r="L8" s="236">
        <v>9502.09</v>
      </c>
      <c r="M8" s="236">
        <v>-728.67000000000189</v>
      </c>
      <c r="N8" s="288">
        <v>8773.4199999999983</v>
      </c>
      <c r="O8" s="235" t="s">
        <v>209</v>
      </c>
      <c r="P8" s="236">
        <f>VLOOKUP(B8,'Outturn 2023-24 BY BCC'!A:DP,23,FALSE)+VLOOKUP(B8,'Outturn 2023-24 BY BCC'!A:DP,24,FALSE)</f>
        <v>138160.85</v>
      </c>
      <c r="Q8" s="236">
        <f t="shared" si="0"/>
        <v>138160.85</v>
      </c>
      <c r="R8" s="236">
        <f t="shared" si="1"/>
        <v>0</v>
      </c>
      <c r="S8" s="236">
        <f>VLOOKUP(B8,'Outturn 2023-24 BY BCC'!A:CO,88,FALSE)</f>
        <v>51222.130000000034</v>
      </c>
      <c r="T8" s="236">
        <f t="shared" si="2"/>
        <v>61452.890000000509</v>
      </c>
      <c r="U8" s="236">
        <f t="shared" si="3"/>
        <v>-10230.760000000475</v>
      </c>
      <c r="V8" s="236">
        <f>VLOOKUP(B8,'Outturn 2023-24 BY BCC'!A:CO,25,FALSE)</f>
        <v>-9502.09</v>
      </c>
      <c r="W8" s="236">
        <f t="shared" si="4"/>
        <v>9502.09</v>
      </c>
      <c r="X8" s="293">
        <f t="shared" si="5"/>
        <v>-19004.18</v>
      </c>
      <c r="Y8" s="236">
        <f>VLOOKUP(B8,'Outturn 2023-24 BY BCC'!A:DJ,90,FALSE)</f>
        <v>0</v>
      </c>
      <c r="Z8" s="288">
        <f t="shared" si="6"/>
        <v>8773.4199999999983</v>
      </c>
      <c r="AA8" s="236">
        <f t="shared" si="7"/>
        <v>-8773.4199999999983</v>
      </c>
      <c r="AC8" s="236">
        <f>VLOOKUP(B8,'Outturn 2023-24 BY BCC'!A:ZT,124,FALSE)</f>
        <v>-86938.719999999972</v>
      </c>
      <c r="AD8" s="236">
        <f t="shared" si="8"/>
        <v>-76707.959999999497</v>
      </c>
      <c r="AE8" s="236">
        <f t="shared" si="9"/>
        <v>-10230.760000000475</v>
      </c>
      <c r="AG8" s="236">
        <f>VLOOKUP(B8,'Outturn 2023-24 BY BCC'!A:ZT,127,FALSE)</f>
        <v>9502.09</v>
      </c>
      <c r="AH8" s="236">
        <f t="shared" si="10"/>
        <v>-728.67000000000189</v>
      </c>
      <c r="AI8" s="236">
        <f t="shared" si="11"/>
        <v>10230.760000000002</v>
      </c>
      <c r="AK8" s="151"/>
      <c r="AL8" s="236"/>
      <c r="AM8" s="236"/>
    </row>
    <row r="9" spans="1:39">
      <c r="A9" s="235">
        <v>2241</v>
      </c>
      <c r="B9" s="235">
        <v>3302241</v>
      </c>
      <c r="C9" s="235" t="s">
        <v>210</v>
      </c>
      <c r="D9" s="235" t="s">
        <v>211</v>
      </c>
      <c r="E9" s="235" t="s">
        <v>212</v>
      </c>
      <c r="F9" s="235" t="s">
        <v>194</v>
      </c>
      <c r="G9" s="235" t="s">
        <v>213</v>
      </c>
      <c r="H9" s="235" t="s">
        <v>185</v>
      </c>
      <c r="I9" s="236">
        <v>291048.3</v>
      </c>
      <c r="J9" s="236">
        <v>-104104.73999999999</v>
      </c>
      <c r="K9" s="236">
        <v>186943.56</v>
      </c>
      <c r="L9" s="236">
        <v>7890.93</v>
      </c>
      <c r="M9" s="236">
        <v>12823.78</v>
      </c>
      <c r="N9" s="288">
        <v>20714.71</v>
      </c>
      <c r="O9" s="235"/>
      <c r="P9" s="236">
        <f>VLOOKUP(B9,'Outturn 2023-24 BY BCC'!A:DP,23,FALSE)+VLOOKUP(B9,'Outturn 2023-24 BY BCC'!A:DP,24,FALSE)</f>
        <v>291048.3</v>
      </c>
      <c r="Q9" s="236">
        <f t="shared" si="0"/>
        <v>291048.3</v>
      </c>
      <c r="R9" s="236">
        <f t="shared" si="1"/>
        <v>0</v>
      </c>
      <c r="S9" s="236">
        <f>VLOOKUP(B9,'Outturn 2023-24 BY BCC'!A:CO,88,FALSE)</f>
        <v>104645.97000000015</v>
      </c>
      <c r="T9" s="236">
        <f t="shared" si="2"/>
        <v>186943.56</v>
      </c>
      <c r="U9" s="236">
        <f t="shared" si="3"/>
        <v>-82297.589999999851</v>
      </c>
      <c r="V9" s="236">
        <f>VLOOKUP(B9,'Outturn 2023-24 BY BCC'!A:CO,25,FALSE)</f>
        <v>-7890.93</v>
      </c>
      <c r="W9" s="236">
        <f t="shared" si="4"/>
        <v>7890.93</v>
      </c>
      <c r="X9" s="293">
        <f t="shared" si="5"/>
        <v>-15781.86</v>
      </c>
      <c r="Y9" s="236">
        <f>VLOOKUP(B9,'Outturn 2023-24 BY BCC'!A:DJ,90,FALSE)</f>
        <v>63582.719999999994</v>
      </c>
      <c r="Z9" s="288">
        <f t="shared" si="6"/>
        <v>20714.71</v>
      </c>
      <c r="AA9" s="236">
        <f t="shared" si="7"/>
        <v>42868.009999999995</v>
      </c>
      <c r="AC9" s="236">
        <f>VLOOKUP(B9,'Outturn 2023-24 BY BCC'!A:ZT,124,FALSE)</f>
        <v>-186402.32999999984</v>
      </c>
      <c r="AD9" s="236">
        <f t="shared" si="8"/>
        <v>-104104.73999999999</v>
      </c>
      <c r="AE9" s="236">
        <f t="shared" si="9"/>
        <v>-82297.589999999851</v>
      </c>
      <c r="AG9" s="236">
        <f>VLOOKUP(B9,'Outturn 2023-24 BY BCC'!A:ZT,127,FALSE)</f>
        <v>71473.649999999994</v>
      </c>
      <c r="AH9" s="236">
        <f t="shared" si="10"/>
        <v>12823.78</v>
      </c>
      <c r="AI9" s="236">
        <f t="shared" si="11"/>
        <v>58649.869999999995</v>
      </c>
      <c r="AK9" s="151"/>
      <c r="AL9" s="236"/>
      <c r="AM9" s="236"/>
    </row>
    <row r="10" spans="1:39">
      <c r="A10" s="235">
        <v>2456</v>
      </c>
      <c r="B10" s="235">
        <v>3302456</v>
      </c>
      <c r="C10" s="235" t="s">
        <v>214</v>
      </c>
      <c r="D10" s="235" t="s">
        <v>215</v>
      </c>
      <c r="E10" s="235" t="s">
        <v>216</v>
      </c>
      <c r="F10" s="235" t="s">
        <v>194</v>
      </c>
      <c r="G10" s="235" t="s">
        <v>217</v>
      </c>
      <c r="H10" s="235" t="s">
        <v>185</v>
      </c>
      <c r="I10" s="236">
        <v>48547</v>
      </c>
      <c r="J10" s="236">
        <v>-155774.38000000012</v>
      </c>
      <c r="K10" s="236">
        <v>-107227.38000000012</v>
      </c>
      <c r="L10" s="236">
        <v>21154</v>
      </c>
      <c r="M10" s="236">
        <v>3338.75</v>
      </c>
      <c r="N10" s="288">
        <v>24492.75</v>
      </c>
      <c r="O10" s="235" t="s">
        <v>218</v>
      </c>
      <c r="P10" s="236">
        <f>VLOOKUP(B10,'Outturn 2023-24 BY BCC'!A:DP,23,FALSE)+VLOOKUP(B10,'Outturn 2023-24 BY BCC'!A:DP,24,FALSE)</f>
        <v>48547</v>
      </c>
      <c r="Q10" s="236">
        <f t="shared" si="0"/>
        <v>48547</v>
      </c>
      <c r="R10" s="236">
        <f t="shared" si="1"/>
        <v>0</v>
      </c>
      <c r="S10" s="236">
        <f>VLOOKUP(B10,'Outturn 2023-24 BY BCC'!A:CO,88,FALSE)</f>
        <v>-116105.62999999989</v>
      </c>
      <c r="T10" s="236">
        <f t="shared" si="2"/>
        <v>-107227.38000000012</v>
      </c>
      <c r="U10" s="236">
        <f t="shared" si="3"/>
        <v>-8878.2499999997672</v>
      </c>
      <c r="V10" s="236">
        <f>VLOOKUP(B10,'Outturn 2023-24 BY BCC'!A:CO,25,FALSE)</f>
        <v>-7122.25</v>
      </c>
      <c r="W10" s="236">
        <f t="shared" si="4"/>
        <v>21154</v>
      </c>
      <c r="X10" s="293">
        <f t="shared" si="5"/>
        <v>-28276.25</v>
      </c>
      <c r="Y10" s="236">
        <f>VLOOKUP(B10,'Outturn 2023-24 BY BCC'!A:DJ,90,FALSE)</f>
        <v>0</v>
      </c>
      <c r="Z10" s="288">
        <f t="shared" si="6"/>
        <v>24492.75</v>
      </c>
      <c r="AA10" s="236">
        <f t="shared" si="7"/>
        <v>-24492.75</v>
      </c>
      <c r="AC10" s="236">
        <f>VLOOKUP(B10,'Outturn 2023-24 BY BCC'!A:ZT,124,FALSE)</f>
        <v>-164652.62999999989</v>
      </c>
      <c r="AD10" s="236">
        <f t="shared" si="8"/>
        <v>-155774.38000000012</v>
      </c>
      <c r="AE10" s="236">
        <f t="shared" si="9"/>
        <v>-8878.2499999997672</v>
      </c>
      <c r="AG10" s="236">
        <f>VLOOKUP(B10,'Outturn 2023-24 BY BCC'!A:ZT,127,FALSE)</f>
        <v>7122.25</v>
      </c>
      <c r="AH10" s="236">
        <f t="shared" si="10"/>
        <v>3338.75</v>
      </c>
      <c r="AI10" s="236">
        <f t="shared" si="11"/>
        <v>3783.5</v>
      </c>
      <c r="AK10" s="151"/>
      <c r="AL10" s="236"/>
      <c r="AM10" s="236"/>
    </row>
    <row r="11" spans="1:39">
      <c r="A11" s="235">
        <v>5413</v>
      </c>
      <c r="B11" s="235">
        <v>3305413</v>
      </c>
      <c r="C11" s="235" t="s">
        <v>219</v>
      </c>
      <c r="D11" s="235" t="s">
        <v>220</v>
      </c>
      <c r="E11" s="235" t="s">
        <v>221</v>
      </c>
      <c r="F11" s="235" t="s">
        <v>183</v>
      </c>
      <c r="G11" s="235" t="s">
        <v>222</v>
      </c>
      <c r="H11" s="235" t="s">
        <v>185</v>
      </c>
      <c r="I11" s="236">
        <v>351126.83</v>
      </c>
      <c r="J11" s="236">
        <v>-78931.610000001267</v>
      </c>
      <c r="K11" s="236">
        <v>272195.21999999875</v>
      </c>
      <c r="L11" s="236">
        <v>0</v>
      </c>
      <c r="M11" s="236">
        <v>0</v>
      </c>
      <c r="N11" s="288">
        <v>0</v>
      </c>
      <c r="O11" s="235"/>
      <c r="P11" s="236">
        <f>VLOOKUP(B11,'Outturn 2023-24 BY BCC'!A:DP,23,FALSE)+VLOOKUP(B11,'Outturn 2023-24 BY BCC'!A:DP,24,FALSE)</f>
        <v>351126.83</v>
      </c>
      <c r="Q11" s="236">
        <f t="shared" si="0"/>
        <v>351126.83</v>
      </c>
      <c r="R11" s="236">
        <f t="shared" si="1"/>
        <v>0</v>
      </c>
      <c r="S11" s="236">
        <f>VLOOKUP(B11,'Outturn 2023-24 BY BCC'!A:CO,88,FALSE)</f>
        <v>272195.22000000061</v>
      </c>
      <c r="T11" s="236">
        <f t="shared" si="2"/>
        <v>272195.21999999875</v>
      </c>
      <c r="U11" s="236">
        <f t="shared" si="3"/>
        <v>1.862645149230957E-9</v>
      </c>
      <c r="V11" s="236">
        <f>VLOOKUP(B11,'Outturn 2023-24 BY BCC'!A:CO,25,FALSE)</f>
        <v>0</v>
      </c>
      <c r="W11" s="236">
        <f t="shared" si="4"/>
        <v>0</v>
      </c>
      <c r="X11" s="293">
        <f t="shared" si="5"/>
        <v>0</v>
      </c>
      <c r="Y11" s="236">
        <f>VLOOKUP(B11,'Outturn 2023-24 BY BCC'!A:DJ,90,FALSE)</f>
        <v>0</v>
      </c>
      <c r="Z11" s="288">
        <f t="shared" si="6"/>
        <v>0</v>
      </c>
      <c r="AA11" s="236">
        <f t="shared" si="7"/>
        <v>0</v>
      </c>
      <c r="AC11" s="236">
        <f>VLOOKUP(B11,'Outturn 2023-24 BY BCC'!A:ZT,124,FALSE)</f>
        <v>-78931.609999999404</v>
      </c>
      <c r="AD11" s="236">
        <f t="shared" si="8"/>
        <v>-78931.610000001267</v>
      </c>
      <c r="AE11" s="236">
        <f t="shared" si="9"/>
        <v>1.862645149230957E-9</v>
      </c>
      <c r="AG11" s="236">
        <f>VLOOKUP(B11,'Outturn 2023-24 BY BCC'!A:ZT,127,FALSE)</f>
        <v>0</v>
      </c>
      <c r="AH11" s="236">
        <f t="shared" si="10"/>
        <v>0</v>
      </c>
      <c r="AI11" s="236">
        <f t="shared" si="11"/>
        <v>0</v>
      </c>
      <c r="AK11" s="151"/>
      <c r="AL11" s="236"/>
      <c r="AM11" s="236"/>
    </row>
    <row r="12" spans="1:39">
      <c r="A12" s="235">
        <v>2254</v>
      </c>
      <c r="B12" s="235">
        <v>3302254</v>
      </c>
      <c r="C12" s="235" t="s">
        <v>223</v>
      </c>
      <c r="D12" s="235" t="s">
        <v>224</v>
      </c>
      <c r="E12" s="235" t="s">
        <v>225</v>
      </c>
      <c r="F12" s="235" t="s">
        <v>194</v>
      </c>
      <c r="G12" s="235" t="s">
        <v>226</v>
      </c>
      <c r="H12" s="235" t="s">
        <v>185</v>
      </c>
      <c r="I12" s="236">
        <v>-488212.78</v>
      </c>
      <c r="J12" s="236">
        <v>-376757.54999999981</v>
      </c>
      <c r="K12" s="236">
        <v>-864970.32999999984</v>
      </c>
      <c r="L12" s="236">
        <v>-21230</v>
      </c>
      <c r="M12" s="236">
        <v>21230</v>
      </c>
      <c r="N12" s="288">
        <v>0</v>
      </c>
      <c r="O12" s="235"/>
      <c r="P12" s="236">
        <f>VLOOKUP(B12,'Outturn 2023-24 BY BCC'!A:DP,23,FALSE)+VLOOKUP(B12,'Outturn 2023-24 BY BCC'!A:DP,24,FALSE)</f>
        <v>-488212.78</v>
      </c>
      <c r="Q12" s="236">
        <f t="shared" si="0"/>
        <v>-488212.78</v>
      </c>
      <c r="R12" s="236">
        <f t="shared" si="1"/>
        <v>0</v>
      </c>
      <c r="S12" s="236">
        <f>VLOOKUP(B12,'Outturn 2023-24 BY BCC'!A:CO,88,FALSE)</f>
        <v>-1444005.09</v>
      </c>
      <c r="T12" s="236">
        <f t="shared" si="2"/>
        <v>-864970.32999999984</v>
      </c>
      <c r="U12" s="236">
        <f t="shared" si="3"/>
        <v>-579034.76000000024</v>
      </c>
      <c r="V12" s="236">
        <f>VLOOKUP(B12,'Outturn 2023-24 BY BCC'!A:CO,25,FALSE)</f>
        <v>-21230</v>
      </c>
      <c r="W12" s="236">
        <f t="shared" si="4"/>
        <v>-21230</v>
      </c>
      <c r="X12" s="293">
        <f t="shared" si="5"/>
        <v>0</v>
      </c>
      <c r="Y12" s="236">
        <f>VLOOKUP(B12,'Outturn 2023-24 BY BCC'!A:DJ,90,FALSE)</f>
        <v>0</v>
      </c>
      <c r="Z12" s="288">
        <f t="shared" si="6"/>
        <v>0</v>
      </c>
      <c r="AA12" s="236">
        <f t="shared" si="7"/>
        <v>0</v>
      </c>
      <c r="AC12" s="236">
        <f>VLOOKUP(B12,'Outturn 2023-24 BY BCC'!A:ZT,124,FALSE)</f>
        <v>-955792.31</v>
      </c>
      <c r="AD12" s="236">
        <f t="shared" si="8"/>
        <v>-376757.54999999981</v>
      </c>
      <c r="AE12" s="236">
        <f t="shared" si="9"/>
        <v>-579034.76000000024</v>
      </c>
      <c r="AG12" s="236">
        <f>VLOOKUP(B12,'Outturn 2023-24 BY BCC'!A:ZT,127,FALSE)</f>
        <v>21230</v>
      </c>
      <c r="AH12" s="236">
        <f t="shared" si="10"/>
        <v>21230</v>
      </c>
      <c r="AI12" s="236">
        <f t="shared" si="11"/>
        <v>0</v>
      </c>
      <c r="AK12" s="151"/>
      <c r="AL12" s="236"/>
      <c r="AM12" s="236"/>
    </row>
    <row r="13" spans="1:39">
      <c r="A13" s="235">
        <v>2402</v>
      </c>
      <c r="B13" s="235">
        <v>3302402</v>
      </c>
      <c r="C13" s="235" t="s">
        <v>227</v>
      </c>
      <c r="D13" s="235" t="s">
        <v>228</v>
      </c>
      <c r="E13" s="235" t="s">
        <v>229</v>
      </c>
      <c r="F13" s="235" t="s">
        <v>183</v>
      </c>
      <c r="G13" s="235" t="s">
        <v>230</v>
      </c>
      <c r="H13" s="235" t="s">
        <v>185</v>
      </c>
      <c r="I13" s="236">
        <v>190786.68</v>
      </c>
      <c r="J13" s="236">
        <v>-124646.74000000022</v>
      </c>
      <c r="K13" s="236">
        <v>66139.939999999769</v>
      </c>
      <c r="L13" s="236">
        <v>25177.67</v>
      </c>
      <c r="M13" s="236">
        <v>23678.690000000002</v>
      </c>
      <c r="N13" s="288">
        <v>48856.36</v>
      </c>
      <c r="O13" s="235"/>
      <c r="P13" s="236">
        <f>VLOOKUP(B13,'Outturn 2023-24 BY BCC'!A:DP,23,FALSE)+VLOOKUP(B13,'Outturn 2023-24 BY BCC'!A:DP,24,FALSE)</f>
        <v>190786.68</v>
      </c>
      <c r="Q13" s="236">
        <f t="shared" si="0"/>
        <v>190786.68</v>
      </c>
      <c r="R13" s="236">
        <f t="shared" si="1"/>
        <v>0</v>
      </c>
      <c r="S13" s="236">
        <f>VLOOKUP(B13,'Outturn 2023-24 BY BCC'!A:CO,88,FALSE)</f>
        <v>66139.940000000235</v>
      </c>
      <c r="T13" s="236">
        <f t="shared" si="2"/>
        <v>66139.939999999769</v>
      </c>
      <c r="U13" s="236">
        <f t="shared" si="3"/>
        <v>4.6566128730773926E-10</v>
      </c>
      <c r="V13" s="236">
        <f>VLOOKUP(B13,'Outturn 2023-24 BY BCC'!A:CO,25,FALSE)</f>
        <v>8217.83</v>
      </c>
      <c r="W13" s="236">
        <f t="shared" si="4"/>
        <v>25177.67</v>
      </c>
      <c r="X13" s="293">
        <f t="shared" si="5"/>
        <v>-16959.839999999997</v>
      </c>
      <c r="Y13" s="236">
        <f>VLOOKUP(B13,'Outturn 2023-24 BY BCC'!A:DJ,90,FALSE)</f>
        <v>31896.520000000004</v>
      </c>
      <c r="Z13" s="288">
        <f t="shared" si="6"/>
        <v>48856.36</v>
      </c>
      <c r="AA13" s="236">
        <f t="shared" si="7"/>
        <v>-16959.839999999997</v>
      </c>
      <c r="AC13" s="236">
        <f>VLOOKUP(B13,'Outturn 2023-24 BY BCC'!A:ZT,124,FALSE)</f>
        <v>-124646.73999999976</v>
      </c>
      <c r="AD13" s="236">
        <f t="shared" si="8"/>
        <v>-124646.74000000022</v>
      </c>
      <c r="AE13" s="236">
        <f t="shared" si="9"/>
        <v>4.6566128730773926E-10</v>
      </c>
      <c r="AG13" s="236">
        <f>VLOOKUP(B13,'Outturn 2023-24 BY BCC'!A:ZT,127,FALSE)</f>
        <v>23678.690000000002</v>
      </c>
      <c r="AH13" s="236">
        <f t="shared" si="10"/>
        <v>23678.690000000002</v>
      </c>
      <c r="AI13" s="236">
        <f t="shared" si="11"/>
        <v>0</v>
      </c>
      <c r="AK13" s="151"/>
      <c r="AL13" s="236"/>
      <c r="AM13" s="236"/>
    </row>
    <row r="14" spans="1:39">
      <c r="A14" s="235">
        <v>2401</v>
      </c>
      <c r="B14" s="235">
        <v>3302401</v>
      </c>
      <c r="C14" s="235" t="s">
        <v>231</v>
      </c>
      <c r="D14" s="235" t="s">
        <v>232</v>
      </c>
      <c r="E14" s="235" t="s">
        <v>233</v>
      </c>
      <c r="F14" s="235" t="s">
        <v>183</v>
      </c>
      <c r="G14" s="235" t="s">
        <v>234</v>
      </c>
      <c r="H14" s="235" t="s">
        <v>185</v>
      </c>
      <c r="I14" s="236">
        <v>170358.93</v>
      </c>
      <c r="J14" s="236">
        <v>-103444.1799999997</v>
      </c>
      <c r="K14" s="236">
        <v>66914.750000000291</v>
      </c>
      <c r="L14" s="236">
        <v>25177.67</v>
      </c>
      <c r="M14" s="236">
        <v>25502.02</v>
      </c>
      <c r="N14" s="288">
        <v>50679.69</v>
      </c>
      <c r="O14" s="235"/>
      <c r="P14" s="236">
        <f>VLOOKUP(B14,'Outturn 2023-24 BY BCC'!A:DP,23,FALSE)+VLOOKUP(B14,'Outturn 2023-24 BY BCC'!A:DP,24,FALSE)</f>
        <v>170358.93</v>
      </c>
      <c r="Q14" s="236">
        <f t="shared" si="0"/>
        <v>170358.93</v>
      </c>
      <c r="R14" s="236">
        <f t="shared" si="1"/>
        <v>0</v>
      </c>
      <c r="S14" s="236">
        <f>VLOOKUP(B14,'Outturn 2023-24 BY BCC'!A:CO,88,FALSE)</f>
        <v>66914.749999999825</v>
      </c>
      <c r="T14" s="236">
        <f t="shared" si="2"/>
        <v>66914.750000000291</v>
      </c>
      <c r="U14" s="236">
        <f t="shared" si="3"/>
        <v>-4.6566128730773926E-10</v>
      </c>
      <c r="V14" s="236">
        <f>VLOOKUP(B14,'Outturn 2023-24 BY BCC'!A:CO,25,FALSE)</f>
        <v>33608.629999999997</v>
      </c>
      <c r="W14" s="236">
        <f t="shared" si="4"/>
        <v>25177.67</v>
      </c>
      <c r="X14" s="293">
        <f t="shared" si="5"/>
        <v>8430.9599999999991</v>
      </c>
      <c r="Y14" s="236">
        <f>VLOOKUP(B14,'Outturn 2023-24 BY BCC'!A:DJ,90,FALSE)</f>
        <v>59110.65</v>
      </c>
      <c r="Z14" s="288">
        <f t="shared" si="6"/>
        <v>50679.69</v>
      </c>
      <c r="AA14" s="236">
        <f t="shared" si="7"/>
        <v>8430.9599999999991</v>
      </c>
      <c r="AC14" s="236">
        <f>VLOOKUP(B14,'Outturn 2023-24 BY BCC'!A:ZT,124,FALSE)</f>
        <v>-103444.18000000017</v>
      </c>
      <c r="AD14" s="236">
        <f t="shared" si="8"/>
        <v>-103444.1799999997</v>
      </c>
      <c r="AE14" s="236">
        <f t="shared" si="9"/>
        <v>-4.6566128730773926E-10</v>
      </c>
      <c r="AG14" s="236">
        <f>VLOOKUP(B14,'Outturn 2023-24 BY BCC'!A:ZT,127,FALSE)</f>
        <v>25502.020000000004</v>
      </c>
      <c r="AH14" s="236">
        <f t="shared" si="10"/>
        <v>25502.02</v>
      </c>
      <c r="AI14" s="236">
        <f t="shared" si="11"/>
        <v>0</v>
      </c>
      <c r="AK14" s="151"/>
      <c r="AL14" s="236"/>
      <c r="AM14" s="236"/>
    </row>
    <row r="15" spans="1:39">
      <c r="A15" s="235">
        <v>1001</v>
      </c>
      <c r="B15" s="235">
        <v>3301001</v>
      </c>
      <c r="C15" s="235" t="s">
        <v>235</v>
      </c>
      <c r="D15" s="235" t="s">
        <v>236</v>
      </c>
      <c r="E15" s="235" t="s">
        <v>237</v>
      </c>
      <c r="F15" s="235" t="s">
        <v>189</v>
      </c>
      <c r="G15" s="235" t="s">
        <v>238</v>
      </c>
      <c r="H15" s="235" t="s">
        <v>185</v>
      </c>
      <c r="I15" s="236">
        <v>-24175.01</v>
      </c>
      <c r="J15" s="236">
        <v>-21888</v>
      </c>
      <c r="K15" s="236">
        <v>-46063.009999999995</v>
      </c>
      <c r="L15" s="236">
        <v>26277.23</v>
      </c>
      <c r="M15" s="236">
        <v>13074</v>
      </c>
      <c r="N15" s="288">
        <v>39351.229999999996</v>
      </c>
      <c r="O15" s="235"/>
      <c r="P15" s="236">
        <f>VLOOKUP(B15,'Outturn 2023-24 BY BCC'!A:DP,23,FALSE)+VLOOKUP(B15,'Outturn 2023-24 BY BCC'!A:DP,24,FALSE)</f>
        <v>-24175.01</v>
      </c>
      <c r="Q15" s="236">
        <f t="shared" si="0"/>
        <v>-24175.01</v>
      </c>
      <c r="R15" s="236">
        <f t="shared" si="1"/>
        <v>0</v>
      </c>
      <c r="S15" s="236">
        <f>VLOOKUP(B15,'Outturn 2023-24 BY BCC'!A:CO,88,FALSE)</f>
        <v>-57705.169999999969</v>
      </c>
      <c r="T15" s="236">
        <f t="shared" si="2"/>
        <v>-46063.009999999995</v>
      </c>
      <c r="U15" s="236">
        <f t="shared" si="3"/>
        <v>-11642.159999999974</v>
      </c>
      <c r="V15" s="236">
        <f>VLOOKUP(B15,'Outturn 2023-24 BY BCC'!A:CO,25,FALSE)</f>
        <v>-26277.23</v>
      </c>
      <c r="W15" s="236">
        <f t="shared" si="4"/>
        <v>26277.23</v>
      </c>
      <c r="X15" s="293">
        <f t="shared" si="5"/>
        <v>-52554.46</v>
      </c>
      <c r="Y15" s="236">
        <f>VLOOKUP(B15,'Outturn 2023-24 BY BCC'!A:DJ,90,FALSE)</f>
        <v>0</v>
      </c>
      <c r="Z15" s="288">
        <f t="shared" si="6"/>
        <v>39351.229999999996</v>
      </c>
      <c r="AA15" s="236">
        <f t="shared" si="7"/>
        <v>-39351.229999999996</v>
      </c>
      <c r="AC15" s="236">
        <f>VLOOKUP(B15,'Outturn 2023-24 BY BCC'!A:ZT,124,FALSE)</f>
        <v>-33530.159999999974</v>
      </c>
      <c r="AD15" s="236">
        <f t="shared" si="8"/>
        <v>-21888</v>
      </c>
      <c r="AE15" s="236">
        <f t="shared" si="9"/>
        <v>-11642.159999999974</v>
      </c>
      <c r="AG15" s="236">
        <f>VLOOKUP(B15,'Outturn 2023-24 BY BCC'!A:ZT,127,FALSE)</f>
        <v>26277.229999999996</v>
      </c>
      <c r="AH15" s="236">
        <f t="shared" si="10"/>
        <v>13074</v>
      </c>
      <c r="AI15" s="236">
        <f t="shared" si="11"/>
        <v>13203.229999999996</v>
      </c>
      <c r="AK15" s="151"/>
      <c r="AL15" s="236"/>
      <c r="AM15" s="236"/>
    </row>
    <row r="16" spans="1:39">
      <c r="A16" s="235">
        <v>4115</v>
      </c>
      <c r="B16" s="235">
        <v>3304115</v>
      </c>
      <c r="C16" s="235" t="s">
        <v>239</v>
      </c>
      <c r="D16" s="235" t="s">
        <v>240</v>
      </c>
      <c r="E16" s="235" t="s">
        <v>241</v>
      </c>
      <c r="F16" s="235" t="s">
        <v>183</v>
      </c>
      <c r="G16" s="235" t="s">
        <v>242</v>
      </c>
      <c r="H16" s="235" t="s">
        <v>185</v>
      </c>
      <c r="I16" s="236">
        <v>2158178.6800000002</v>
      </c>
      <c r="J16" s="236">
        <v>380805.17999999784</v>
      </c>
      <c r="K16" s="236">
        <v>2538983.859999998</v>
      </c>
      <c r="L16" s="236">
        <v>23176</v>
      </c>
      <c r="M16" s="236">
        <v>43590.01999999999</v>
      </c>
      <c r="N16" s="288">
        <v>66766.01999999999</v>
      </c>
      <c r="O16" s="235"/>
      <c r="P16" s="236">
        <f>VLOOKUP(B16,'Outturn 2023-24 BY BCC'!A:DP,23,FALSE)+VLOOKUP(B16,'Outturn 2023-24 BY BCC'!A:DP,24,FALSE)</f>
        <v>2158178.6800000002</v>
      </c>
      <c r="Q16" s="236">
        <f t="shared" si="0"/>
        <v>2158178.6800000002</v>
      </c>
      <c r="R16" s="236">
        <f t="shared" si="1"/>
        <v>0</v>
      </c>
      <c r="S16" s="236">
        <f>VLOOKUP(B16,'Outturn 2023-24 BY BCC'!A:CO,88,FALSE)</f>
        <v>2538983.86</v>
      </c>
      <c r="T16" s="236">
        <f t="shared" si="2"/>
        <v>2538983.859999998</v>
      </c>
      <c r="U16" s="236">
        <f t="shared" si="3"/>
        <v>0</v>
      </c>
      <c r="V16" s="236">
        <f>VLOOKUP(B16,'Outturn 2023-24 BY BCC'!A:CO,25,FALSE)</f>
        <v>45951.92</v>
      </c>
      <c r="W16" s="236">
        <f t="shared" si="4"/>
        <v>23176</v>
      </c>
      <c r="X16" s="293">
        <f t="shared" si="5"/>
        <v>22775.919999999998</v>
      </c>
      <c r="Y16" s="236">
        <f>VLOOKUP(B16,'Outturn 2023-24 BY BCC'!A:DJ,90,FALSE)</f>
        <v>89541.94</v>
      </c>
      <c r="Z16" s="288">
        <f t="shared" si="6"/>
        <v>66766.01999999999</v>
      </c>
      <c r="AA16" s="236">
        <f t="shared" si="7"/>
        <v>22775.920000000013</v>
      </c>
      <c r="AC16" s="236">
        <f>VLOOKUP(B16,'Outturn 2023-24 BY BCC'!A:ZT,124,FALSE)</f>
        <v>380805.1799999997</v>
      </c>
      <c r="AD16" s="236">
        <f t="shared" si="8"/>
        <v>380805.17999999784</v>
      </c>
      <c r="AE16" s="236">
        <f t="shared" si="9"/>
        <v>1.862645149230957E-9</v>
      </c>
      <c r="AG16" s="236">
        <f>VLOOKUP(B16,'Outturn 2023-24 BY BCC'!A:ZT,127,FALSE)</f>
        <v>43590.020000000004</v>
      </c>
      <c r="AH16" s="236">
        <f t="shared" si="10"/>
        <v>43590.01999999999</v>
      </c>
      <c r="AI16" s="236">
        <f t="shared" si="11"/>
        <v>0</v>
      </c>
      <c r="AK16" s="151"/>
      <c r="AL16" s="236"/>
      <c r="AM16" s="236"/>
    </row>
    <row r="17" spans="1:39">
      <c r="A17" s="235">
        <v>1048</v>
      </c>
      <c r="B17" s="235">
        <v>3301048</v>
      </c>
      <c r="C17" s="235" t="s">
        <v>243</v>
      </c>
      <c r="D17" s="235" t="s">
        <v>244</v>
      </c>
      <c r="E17" s="235" t="s">
        <v>245</v>
      </c>
      <c r="F17" s="235" t="s">
        <v>194</v>
      </c>
      <c r="G17" s="235" t="s">
        <v>246</v>
      </c>
      <c r="H17" s="235" t="s">
        <v>185</v>
      </c>
      <c r="I17" s="236">
        <v>356045.6</v>
      </c>
      <c r="J17" s="236">
        <v>-57206.010000000242</v>
      </c>
      <c r="K17" s="236">
        <v>298839.58999999973</v>
      </c>
      <c r="L17" s="236">
        <v>36018.18</v>
      </c>
      <c r="M17" s="236">
        <v>-4376</v>
      </c>
      <c r="N17" s="288">
        <v>31642.18</v>
      </c>
      <c r="O17" s="235" t="s">
        <v>247</v>
      </c>
      <c r="P17" s="236">
        <f>VLOOKUP(B17,'Outturn 2023-24 BY BCC'!A:DP,23,FALSE)+VLOOKUP(B17,'Outturn 2023-24 BY BCC'!A:DP,24,FALSE)</f>
        <v>356045.6</v>
      </c>
      <c r="Q17" s="236">
        <f t="shared" si="0"/>
        <v>356045.6</v>
      </c>
      <c r="R17" s="236">
        <f t="shared" si="1"/>
        <v>0</v>
      </c>
      <c r="S17" s="236">
        <f>VLOOKUP(B17,'Outturn 2023-24 BY BCC'!A:CO,88,FALSE)</f>
        <v>255095.5499999997</v>
      </c>
      <c r="T17" s="236">
        <f t="shared" si="2"/>
        <v>298839.58999999973</v>
      </c>
      <c r="U17" s="236">
        <f t="shared" si="3"/>
        <v>-43744.040000000037</v>
      </c>
      <c r="V17" s="236">
        <f>VLOOKUP(B17,'Outturn 2023-24 BY BCC'!A:CO,25,FALSE)</f>
        <v>-36284.04</v>
      </c>
      <c r="W17" s="236">
        <f t="shared" si="4"/>
        <v>36018.18</v>
      </c>
      <c r="X17" s="293">
        <f t="shared" si="5"/>
        <v>-72302.22</v>
      </c>
      <c r="Y17" s="236">
        <f>VLOOKUP(B17,'Outturn 2023-24 BY BCC'!A:DJ,90,FALSE)</f>
        <v>0</v>
      </c>
      <c r="Z17" s="288">
        <f t="shared" si="6"/>
        <v>31642.18</v>
      </c>
      <c r="AA17" s="236">
        <f t="shared" si="7"/>
        <v>-31642.18</v>
      </c>
      <c r="AC17" s="236">
        <f>VLOOKUP(B17,'Outturn 2023-24 BY BCC'!A:ZT,124,FALSE)</f>
        <v>-100950.05000000028</v>
      </c>
      <c r="AD17" s="236">
        <f t="shared" si="8"/>
        <v>-57206.010000000242</v>
      </c>
      <c r="AE17" s="236">
        <f t="shared" si="9"/>
        <v>-43744.040000000037</v>
      </c>
      <c r="AG17" s="236">
        <f>VLOOKUP(B17,'Outturn 2023-24 BY BCC'!A:ZT,127,FALSE)</f>
        <v>36284.04</v>
      </c>
      <c r="AH17" s="236">
        <f t="shared" si="10"/>
        <v>-4376</v>
      </c>
      <c r="AI17" s="236">
        <f t="shared" si="11"/>
        <v>40660.04</v>
      </c>
      <c r="AK17" s="151"/>
      <c r="AL17" s="236"/>
      <c r="AM17" s="236"/>
    </row>
    <row r="18" spans="1:39">
      <c r="A18" s="235">
        <v>2312</v>
      </c>
      <c r="B18" s="235">
        <v>3302312</v>
      </c>
      <c r="C18" s="235" t="s">
        <v>248</v>
      </c>
      <c r="D18" s="235" t="s">
        <v>249</v>
      </c>
      <c r="E18" s="235" t="s">
        <v>250</v>
      </c>
      <c r="F18" s="235" t="s">
        <v>183</v>
      </c>
      <c r="G18" s="235" t="s">
        <v>251</v>
      </c>
      <c r="H18" s="235" t="s">
        <v>185</v>
      </c>
      <c r="I18" s="236">
        <v>10718.99</v>
      </c>
      <c r="J18" s="236">
        <v>-180877.94000000088</v>
      </c>
      <c r="K18" s="236">
        <v>-170158.95000000088</v>
      </c>
      <c r="L18" s="236">
        <v>17086.689999999999</v>
      </c>
      <c r="M18" s="236">
        <v>23375.11</v>
      </c>
      <c r="N18" s="288">
        <v>40461.800000000003</v>
      </c>
      <c r="O18" s="235"/>
      <c r="P18" s="236">
        <f>VLOOKUP(B18,'Outturn 2023-24 BY BCC'!A:DP,23,FALSE)+VLOOKUP(B18,'Outturn 2023-24 BY BCC'!A:DP,24,FALSE)</f>
        <v>10718.99</v>
      </c>
      <c r="Q18" s="236">
        <f t="shared" si="0"/>
        <v>10718.99</v>
      </c>
      <c r="R18" s="236">
        <f t="shared" si="1"/>
        <v>0</v>
      </c>
      <c r="S18" s="236">
        <f>VLOOKUP(B18,'Outturn 2023-24 BY BCC'!A:CO,88,FALSE)</f>
        <v>-170158.94999999995</v>
      </c>
      <c r="T18" s="236">
        <f t="shared" si="2"/>
        <v>-170158.95000000088</v>
      </c>
      <c r="U18" s="236">
        <f t="shared" si="3"/>
        <v>9.3132257461547852E-10</v>
      </c>
      <c r="V18" s="236">
        <f>VLOOKUP(B18,'Outturn 2023-24 BY BCC'!A:CO,25,FALSE)</f>
        <v>17086.689999999999</v>
      </c>
      <c r="W18" s="236">
        <f t="shared" si="4"/>
        <v>17086.689999999999</v>
      </c>
      <c r="X18" s="293">
        <f t="shared" si="5"/>
        <v>0</v>
      </c>
      <c r="Y18" s="236">
        <f>VLOOKUP(B18,'Outturn 2023-24 BY BCC'!A:DJ,90,FALSE)</f>
        <v>40461.800000000003</v>
      </c>
      <c r="Z18" s="288">
        <f t="shared" si="6"/>
        <v>40461.800000000003</v>
      </c>
      <c r="AA18" s="236">
        <f t="shared" si="7"/>
        <v>0</v>
      </c>
      <c r="AC18" s="236">
        <f>VLOOKUP(B18,'Outturn 2023-24 BY BCC'!A:ZT,124,FALSE)</f>
        <v>-180877.93999999994</v>
      </c>
      <c r="AD18" s="236">
        <f t="shared" si="8"/>
        <v>-180877.94000000088</v>
      </c>
      <c r="AE18" s="236">
        <f t="shared" si="9"/>
        <v>9.3132257461547852E-10</v>
      </c>
      <c r="AG18" s="236">
        <f>VLOOKUP(B18,'Outturn 2023-24 BY BCC'!A:ZT,127,FALSE)</f>
        <v>23375.110000000004</v>
      </c>
      <c r="AH18" s="236">
        <f t="shared" si="10"/>
        <v>23375.11</v>
      </c>
      <c r="AI18" s="236">
        <f t="shared" si="11"/>
        <v>0</v>
      </c>
      <c r="AK18" s="151"/>
      <c r="AL18" s="236"/>
      <c r="AM18" s="236"/>
    </row>
    <row r="19" spans="1:39">
      <c r="A19" s="235">
        <v>7051</v>
      </c>
      <c r="B19" s="235">
        <v>3307051</v>
      </c>
      <c r="C19" s="235" t="s">
        <v>252</v>
      </c>
      <c r="D19" s="235" t="s">
        <v>253</v>
      </c>
      <c r="E19" s="235" t="s">
        <v>254</v>
      </c>
      <c r="F19" s="235" t="s">
        <v>183</v>
      </c>
      <c r="G19" s="235" t="s">
        <v>255</v>
      </c>
      <c r="H19" s="235" t="s">
        <v>185</v>
      </c>
      <c r="I19" s="236">
        <v>521831.85</v>
      </c>
      <c r="J19" s="236">
        <v>129745.3200000003</v>
      </c>
      <c r="K19" s="236">
        <v>651577.17000000027</v>
      </c>
      <c r="L19" s="236">
        <v>0</v>
      </c>
      <c r="M19" s="236">
        <v>9670</v>
      </c>
      <c r="N19" s="288">
        <v>9670</v>
      </c>
      <c r="O19" s="235"/>
      <c r="P19" s="236">
        <f>VLOOKUP(B19,'Outturn 2023-24 BY BCC'!A:DP,23,FALSE)+VLOOKUP(B19,'Outturn 2023-24 BY BCC'!A:DP,24,FALSE)</f>
        <v>521831.85</v>
      </c>
      <c r="Q19" s="236">
        <f t="shared" si="0"/>
        <v>521831.85</v>
      </c>
      <c r="R19" s="236">
        <f t="shared" si="1"/>
        <v>0</v>
      </c>
      <c r="S19" s="236">
        <f>VLOOKUP(B19,'Outturn 2023-24 BY BCC'!A:CO,88,FALSE)</f>
        <v>651576.12999999977</v>
      </c>
      <c r="T19" s="236">
        <f t="shared" si="2"/>
        <v>651577.17000000027</v>
      </c>
      <c r="U19" s="236">
        <f t="shared" si="3"/>
        <v>-1.0400000005029142</v>
      </c>
      <c r="V19" s="236">
        <f>VLOOKUP(B19,'Outturn 2023-24 BY BCC'!A:CO,25,FALSE)</f>
        <v>35116.9</v>
      </c>
      <c r="W19" s="236">
        <f t="shared" si="4"/>
        <v>0</v>
      </c>
      <c r="X19" s="293">
        <f t="shared" si="5"/>
        <v>35116.9</v>
      </c>
      <c r="Y19" s="236">
        <f>VLOOKUP(B19,'Outturn 2023-24 BY BCC'!A:DJ,90,FALSE)</f>
        <v>44786.77</v>
      </c>
      <c r="Z19" s="288">
        <f t="shared" si="6"/>
        <v>9670</v>
      </c>
      <c r="AA19" s="236">
        <f t="shared" si="7"/>
        <v>35116.769999999997</v>
      </c>
      <c r="AC19" s="236">
        <f>VLOOKUP(B19,'Outturn 2023-24 BY BCC'!A:ZT,124,FALSE)</f>
        <v>129744.2799999998</v>
      </c>
      <c r="AD19" s="236">
        <f t="shared" si="8"/>
        <v>129745.3200000003</v>
      </c>
      <c r="AE19" s="236">
        <f t="shared" si="9"/>
        <v>-1.0400000005029142</v>
      </c>
      <c r="AG19" s="236">
        <f>VLOOKUP(B19,'Outturn 2023-24 BY BCC'!A:ZT,127,FALSE)</f>
        <v>9669.8699999999953</v>
      </c>
      <c r="AH19" s="236">
        <f t="shared" si="10"/>
        <v>9670</v>
      </c>
      <c r="AI19" s="236">
        <f t="shared" si="11"/>
        <v>-0.13000000000465661</v>
      </c>
      <c r="AK19" s="151"/>
      <c r="AL19" s="236"/>
      <c r="AM19" s="236"/>
    </row>
    <row r="20" spans="1:39">
      <c r="A20" s="235">
        <v>2251</v>
      </c>
      <c r="B20" s="235">
        <v>3302251</v>
      </c>
      <c r="C20" s="235" t="s">
        <v>256</v>
      </c>
      <c r="D20" s="235" t="s">
        <v>257</v>
      </c>
      <c r="E20" s="235" t="s">
        <v>258</v>
      </c>
      <c r="F20" s="235" t="s">
        <v>183</v>
      </c>
      <c r="G20" s="235" t="s">
        <v>259</v>
      </c>
      <c r="H20" s="235" t="s">
        <v>185</v>
      </c>
      <c r="I20" s="236">
        <v>192021.34</v>
      </c>
      <c r="J20" s="236">
        <v>59788.799999998882</v>
      </c>
      <c r="K20" s="236">
        <v>251810.13999999888</v>
      </c>
      <c r="L20" s="236">
        <v>31721</v>
      </c>
      <c r="M20" s="236">
        <v>27939.81</v>
      </c>
      <c r="N20" s="288">
        <v>59660.81</v>
      </c>
      <c r="O20" s="235"/>
      <c r="P20" s="236">
        <f>VLOOKUP(B20,'Outturn 2023-24 BY BCC'!A:DP,23,FALSE)+VLOOKUP(B20,'Outturn 2023-24 BY BCC'!A:DP,24,FALSE)</f>
        <v>192021.34</v>
      </c>
      <c r="Q20" s="236">
        <f t="shared" si="0"/>
        <v>192021.34</v>
      </c>
      <c r="R20" s="236">
        <f t="shared" si="1"/>
        <v>0</v>
      </c>
      <c r="S20" s="236">
        <f>VLOOKUP(B20,'Outturn 2023-24 BY BCC'!A:CO,88,FALSE)</f>
        <v>251810.14000000028</v>
      </c>
      <c r="T20" s="236">
        <f t="shared" si="2"/>
        <v>251810.13999999888</v>
      </c>
      <c r="U20" s="236">
        <f t="shared" si="3"/>
        <v>1.3969838619232178E-9</v>
      </c>
      <c r="V20" s="236">
        <f>VLOOKUP(B20,'Outturn 2023-24 BY BCC'!A:CO,25,FALSE)</f>
        <v>31721</v>
      </c>
      <c r="W20" s="236">
        <f t="shared" si="4"/>
        <v>31721</v>
      </c>
      <c r="X20" s="293">
        <f t="shared" si="5"/>
        <v>0</v>
      </c>
      <c r="Y20" s="236">
        <f>VLOOKUP(B20,'Outturn 2023-24 BY BCC'!A:DJ,90,FALSE)</f>
        <v>59660.81</v>
      </c>
      <c r="Z20" s="288">
        <f t="shared" si="6"/>
        <v>59660.81</v>
      </c>
      <c r="AA20" s="236">
        <f t="shared" si="7"/>
        <v>0</v>
      </c>
      <c r="AC20" s="236">
        <f>VLOOKUP(B20,'Outturn 2023-24 BY BCC'!A:ZT,124,FALSE)</f>
        <v>59788.800000000279</v>
      </c>
      <c r="AD20" s="236">
        <f t="shared" si="8"/>
        <v>59788.799999998882</v>
      </c>
      <c r="AE20" s="236">
        <f t="shared" si="9"/>
        <v>1.3969838619232178E-9</v>
      </c>
      <c r="AG20" s="236">
        <f>VLOOKUP(B20,'Outturn 2023-24 BY BCC'!A:ZT,127,FALSE)</f>
        <v>27939.809999999998</v>
      </c>
      <c r="AH20" s="236">
        <f t="shared" si="10"/>
        <v>27939.81</v>
      </c>
      <c r="AI20" s="236">
        <f t="shared" si="11"/>
        <v>0</v>
      </c>
      <c r="AK20" s="151"/>
      <c r="AL20" s="236"/>
      <c r="AM20" s="236"/>
    </row>
    <row r="21" spans="1:39">
      <c r="A21" s="235">
        <v>1100</v>
      </c>
      <c r="B21" s="235">
        <v>3301100</v>
      </c>
      <c r="C21" s="235" t="s">
        <v>260</v>
      </c>
      <c r="D21" s="235" t="s">
        <v>261</v>
      </c>
      <c r="E21" s="235" t="s">
        <v>262</v>
      </c>
      <c r="F21" s="235" t="s">
        <v>189</v>
      </c>
      <c r="G21" s="235" t="s">
        <v>263</v>
      </c>
      <c r="H21" s="235" t="s">
        <v>185</v>
      </c>
      <c r="I21" s="236">
        <v>-60170.41</v>
      </c>
      <c r="J21" s="236">
        <v>1123558.5300000012</v>
      </c>
      <c r="K21" s="236">
        <v>1063388.1200000013</v>
      </c>
      <c r="L21" s="236">
        <v>33570.5</v>
      </c>
      <c r="M21" s="236">
        <v>58675.990000000005</v>
      </c>
      <c r="N21" s="288">
        <v>92246.49</v>
      </c>
      <c r="O21" s="235"/>
      <c r="P21" s="236">
        <f>VLOOKUP(B21,'Outturn 2023-24 BY BCC'!A:DP,23,FALSE)+VLOOKUP(B21,'Outturn 2023-24 BY BCC'!A:DP,24,FALSE)</f>
        <v>-60170.41</v>
      </c>
      <c r="Q21" s="236">
        <f t="shared" si="0"/>
        <v>-60170.41</v>
      </c>
      <c r="R21" s="236">
        <f t="shared" si="1"/>
        <v>0</v>
      </c>
      <c r="S21" s="236">
        <f>VLOOKUP(B21,'Outturn 2023-24 BY BCC'!A:CO,88,FALSE)</f>
        <v>1063388.1199999994</v>
      </c>
      <c r="T21" s="236">
        <f t="shared" si="2"/>
        <v>1063388.1200000013</v>
      </c>
      <c r="U21" s="236">
        <f t="shared" si="3"/>
        <v>-1.862645149230957E-9</v>
      </c>
      <c r="V21" s="236">
        <f>VLOOKUP(B21,'Outturn 2023-24 BY BCC'!A:CO,25,FALSE)</f>
        <v>33570.5</v>
      </c>
      <c r="W21" s="236">
        <f t="shared" si="4"/>
        <v>33570.5</v>
      </c>
      <c r="X21" s="293">
        <f t="shared" si="5"/>
        <v>0</v>
      </c>
      <c r="Y21" s="236">
        <f>VLOOKUP(B21,'Outturn 2023-24 BY BCC'!A:DJ,90,FALSE)</f>
        <v>92246.49</v>
      </c>
      <c r="Z21" s="288">
        <f t="shared" si="6"/>
        <v>92246.49</v>
      </c>
      <c r="AA21" s="236">
        <f t="shared" si="7"/>
        <v>0</v>
      </c>
      <c r="AC21" s="236">
        <f>VLOOKUP(B21,'Outturn 2023-24 BY BCC'!A:ZT,124,FALSE)</f>
        <v>1123558.5299999993</v>
      </c>
      <c r="AD21" s="236">
        <f t="shared" si="8"/>
        <v>1123558.5300000012</v>
      </c>
      <c r="AE21" s="236">
        <f t="shared" si="9"/>
        <v>-1.862645149230957E-9</v>
      </c>
      <c r="AG21" s="236">
        <f>VLOOKUP(B21,'Outturn 2023-24 BY BCC'!A:ZT,127,FALSE)</f>
        <v>58675.990000000005</v>
      </c>
      <c r="AH21" s="236">
        <f t="shared" si="10"/>
        <v>58675.990000000005</v>
      </c>
      <c r="AI21" s="236">
        <f t="shared" si="11"/>
        <v>0</v>
      </c>
      <c r="AK21" s="151"/>
      <c r="AL21" s="236"/>
      <c r="AM21" s="236"/>
    </row>
    <row r="22" spans="1:39">
      <c r="A22" s="235">
        <v>3432</v>
      </c>
      <c r="B22" s="235">
        <v>3303432</v>
      </c>
      <c r="C22" s="235" t="s">
        <v>264</v>
      </c>
      <c r="D22" s="235" t="s">
        <v>265</v>
      </c>
      <c r="E22" s="235" t="s">
        <v>266</v>
      </c>
      <c r="F22" s="235" t="s">
        <v>189</v>
      </c>
      <c r="G22" s="235" t="s">
        <v>267</v>
      </c>
      <c r="H22" s="235" t="s">
        <v>185</v>
      </c>
      <c r="I22" s="236">
        <v>336731.75</v>
      </c>
      <c r="J22" s="236">
        <v>424075.76000000071</v>
      </c>
      <c r="K22" s="236">
        <v>760807.51000000071</v>
      </c>
      <c r="L22" s="236">
        <v>38071</v>
      </c>
      <c r="M22" s="236">
        <v>-32739.75</v>
      </c>
      <c r="N22" s="288">
        <v>5331.25</v>
      </c>
      <c r="O22" s="235" t="s">
        <v>204</v>
      </c>
      <c r="P22" s="236">
        <f>VLOOKUP(B22,'Outturn 2023-24 BY BCC'!A:DP,23,FALSE)+VLOOKUP(B22,'Outturn 2023-24 BY BCC'!A:DP,24,FALSE)</f>
        <v>336731.75</v>
      </c>
      <c r="Q22" s="236">
        <f t="shared" si="0"/>
        <v>336731.75</v>
      </c>
      <c r="R22" s="236">
        <f t="shared" si="1"/>
        <v>0</v>
      </c>
      <c r="S22" s="236">
        <f>VLOOKUP(B22,'Outturn 2023-24 BY BCC'!A:CO,88,FALSE)</f>
        <v>731495.08000000101</v>
      </c>
      <c r="T22" s="236">
        <f t="shared" si="2"/>
        <v>760807.51000000071</v>
      </c>
      <c r="U22" s="236">
        <f t="shared" si="3"/>
        <v>-29312.429999999702</v>
      </c>
      <c r="V22" s="236">
        <f>VLOOKUP(B22,'Outturn 2023-24 BY BCC'!A:CO,25,FALSE)</f>
        <v>-11184.68</v>
      </c>
      <c r="W22" s="236">
        <f t="shared" si="4"/>
        <v>38071</v>
      </c>
      <c r="X22" s="293">
        <f t="shared" si="5"/>
        <v>-49255.68</v>
      </c>
      <c r="Y22" s="236">
        <f>VLOOKUP(B22,'Outturn 2023-24 BY BCC'!A:DJ,90,FALSE)</f>
        <v>0</v>
      </c>
      <c r="Z22" s="288">
        <f t="shared" si="6"/>
        <v>5331.25</v>
      </c>
      <c r="AA22" s="236">
        <f t="shared" si="7"/>
        <v>-5331.25</v>
      </c>
      <c r="AC22" s="236">
        <f>VLOOKUP(B22,'Outturn 2023-24 BY BCC'!A:ZT,124,FALSE)</f>
        <v>394763.33000000101</v>
      </c>
      <c r="AD22" s="236">
        <f t="shared" si="8"/>
        <v>424075.76000000071</v>
      </c>
      <c r="AE22" s="236">
        <f t="shared" si="9"/>
        <v>-29312.429999999702</v>
      </c>
      <c r="AG22" s="236">
        <f>VLOOKUP(B22,'Outturn 2023-24 BY BCC'!A:ZT,127,FALSE)</f>
        <v>11184.68</v>
      </c>
      <c r="AH22" s="236">
        <f t="shared" si="10"/>
        <v>-32739.75</v>
      </c>
      <c r="AI22" s="236">
        <f t="shared" si="11"/>
        <v>43924.43</v>
      </c>
      <c r="AK22" s="151"/>
      <c r="AL22" s="236"/>
      <c r="AM22" s="236"/>
    </row>
    <row r="23" spans="1:39">
      <c r="A23" s="235">
        <v>2289</v>
      </c>
      <c r="B23" s="235">
        <v>3302289</v>
      </c>
      <c r="C23" s="235" t="s">
        <v>268</v>
      </c>
      <c r="D23" s="235" t="s">
        <v>269</v>
      </c>
      <c r="E23" s="235" t="s">
        <v>270</v>
      </c>
      <c r="F23" s="235" t="s">
        <v>194</v>
      </c>
      <c r="G23" s="235" t="s">
        <v>271</v>
      </c>
      <c r="H23" s="235" t="s">
        <v>185</v>
      </c>
      <c r="I23" s="236">
        <v>-62892.26</v>
      </c>
      <c r="J23" s="236">
        <v>101544.44000000041</v>
      </c>
      <c r="K23" s="236">
        <v>38652.180000000408</v>
      </c>
      <c r="L23" s="236">
        <v>31306</v>
      </c>
      <c r="M23" s="236">
        <v>-13501.669999999998</v>
      </c>
      <c r="N23" s="288">
        <v>17804.330000000002</v>
      </c>
      <c r="O23" s="235" t="s">
        <v>272</v>
      </c>
      <c r="P23" s="236">
        <f>VLOOKUP(B23,'Outturn 2023-24 BY BCC'!A:DP,23,FALSE)+VLOOKUP(B23,'Outturn 2023-24 BY BCC'!A:DP,24,FALSE)</f>
        <v>-62892.26</v>
      </c>
      <c r="Q23" s="236">
        <f t="shared" si="0"/>
        <v>-62892.26</v>
      </c>
      <c r="R23" s="236">
        <f t="shared" si="1"/>
        <v>0</v>
      </c>
      <c r="S23" s="236">
        <f>VLOOKUP(B23,'Outturn 2023-24 BY BCC'!A:CO,88,FALSE)</f>
        <v>10254.979999999756</v>
      </c>
      <c r="T23" s="236">
        <f t="shared" si="2"/>
        <v>38652.180000000408</v>
      </c>
      <c r="U23" s="236">
        <f t="shared" si="3"/>
        <v>-28397.200000000652</v>
      </c>
      <c r="V23" s="236">
        <f>VLOOKUP(B23,'Outturn 2023-24 BY BCC'!A:CO,25,FALSE)</f>
        <v>-6390.58</v>
      </c>
      <c r="W23" s="236">
        <f t="shared" si="4"/>
        <v>31306</v>
      </c>
      <c r="X23" s="293">
        <f t="shared" si="5"/>
        <v>-37696.58</v>
      </c>
      <c r="Y23" s="236">
        <f>VLOOKUP(B23,'Outturn 2023-24 BY BCC'!A:DJ,90,FALSE)</f>
        <v>0</v>
      </c>
      <c r="Z23" s="288">
        <f t="shared" si="6"/>
        <v>17804.330000000002</v>
      </c>
      <c r="AA23" s="236">
        <f t="shared" si="7"/>
        <v>-17804.330000000002</v>
      </c>
      <c r="AC23" s="236">
        <f>VLOOKUP(B23,'Outturn 2023-24 BY BCC'!A:ZT,124,FALSE)</f>
        <v>73147.239999999758</v>
      </c>
      <c r="AD23" s="236">
        <f t="shared" si="8"/>
        <v>101544.44000000041</v>
      </c>
      <c r="AE23" s="236">
        <f t="shared" si="9"/>
        <v>-28397.200000000652</v>
      </c>
      <c r="AG23" s="236">
        <f>VLOOKUP(B23,'Outturn 2023-24 BY BCC'!A:ZT,127,FALSE)</f>
        <v>6390.5799999999981</v>
      </c>
      <c r="AH23" s="236">
        <f t="shared" si="10"/>
        <v>-13501.669999999998</v>
      </c>
      <c r="AI23" s="236">
        <f t="shared" si="11"/>
        <v>19892.249999999996</v>
      </c>
      <c r="AK23" s="151"/>
      <c r="AL23" s="236"/>
      <c r="AM23" s="236"/>
    </row>
    <row r="24" spans="1:39">
      <c r="A24" s="235">
        <v>3320</v>
      </c>
      <c r="B24" s="235">
        <v>3303320</v>
      </c>
      <c r="C24" s="235" t="s">
        <v>273</v>
      </c>
      <c r="D24" s="235" t="s">
        <v>274</v>
      </c>
      <c r="E24" s="235" t="s">
        <v>275</v>
      </c>
      <c r="F24" s="235" t="s">
        <v>194</v>
      </c>
      <c r="G24" s="235" t="s">
        <v>276</v>
      </c>
      <c r="H24" s="235" t="s">
        <v>185</v>
      </c>
      <c r="I24" s="236">
        <v>715041.28000000003</v>
      </c>
      <c r="J24" s="236">
        <v>246952.95000000019</v>
      </c>
      <c r="K24" s="236">
        <v>961994.23000000021</v>
      </c>
      <c r="L24" s="236">
        <v>0</v>
      </c>
      <c r="M24" s="236">
        <v>0</v>
      </c>
      <c r="N24" s="288">
        <v>0</v>
      </c>
      <c r="O24" s="235"/>
      <c r="P24" s="236">
        <f>VLOOKUP(B24,'Outturn 2023-24 BY BCC'!A:DP,23,FALSE)+VLOOKUP(B24,'Outturn 2023-24 BY BCC'!A:DP,24,FALSE)</f>
        <v>715041.28000000003</v>
      </c>
      <c r="Q24" s="236">
        <f t="shared" si="0"/>
        <v>715041.28000000003</v>
      </c>
      <c r="R24" s="236">
        <f t="shared" si="1"/>
        <v>0</v>
      </c>
      <c r="S24" s="236">
        <f>VLOOKUP(B24,'Outturn 2023-24 BY BCC'!A:CO,88,FALSE)</f>
        <v>961994.23000000021</v>
      </c>
      <c r="T24" s="236">
        <f t="shared" si="2"/>
        <v>961994.23000000021</v>
      </c>
      <c r="U24" s="236">
        <f t="shared" si="3"/>
        <v>0</v>
      </c>
      <c r="V24" s="236">
        <f>VLOOKUP(B24,'Outturn 2023-24 BY BCC'!A:CO,25,FALSE)</f>
        <v>0</v>
      </c>
      <c r="W24" s="236">
        <f t="shared" si="4"/>
        <v>0</v>
      </c>
      <c r="X24" s="293">
        <f t="shared" si="5"/>
        <v>0</v>
      </c>
      <c r="Y24" s="236">
        <f>VLOOKUP(B24,'Outturn 2023-24 BY BCC'!A:DJ,90,FALSE)</f>
        <v>0</v>
      </c>
      <c r="Z24" s="288">
        <f t="shared" si="6"/>
        <v>0</v>
      </c>
      <c r="AA24" s="236">
        <f t="shared" si="7"/>
        <v>0</v>
      </c>
      <c r="AC24" s="236">
        <f>VLOOKUP(B24,'Outturn 2023-24 BY BCC'!A:ZT,124,FALSE)</f>
        <v>246952.95000000019</v>
      </c>
      <c r="AD24" s="236">
        <f t="shared" si="8"/>
        <v>246952.95000000019</v>
      </c>
      <c r="AE24" s="236">
        <f t="shared" si="9"/>
        <v>0</v>
      </c>
      <c r="AG24" s="236">
        <f>VLOOKUP(B24,'Outturn 2023-24 BY BCC'!A:ZT,127,FALSE)</f>
        <v>0</v>
      </c>
      <c r="AH24" s="236">
        <f t="shared" si="10"/>
        <v>0</v>
      </c>
      <c r="AI24" s="236">
        <f t="shared" si="11"/>
        <v>0</v>
      </c>
      <c r="AK24" s="151"/>
      <c r="AL24" s="236"/>
      <c r="AM24" s="236"/>
    </row>
    <row r="25" spans="1:39">
      <c r="A25" s="235">
        <v>2055</v>
      </c>
      <c r="B25" s="235">
        <v>3302055</v>
      </c>
      <c r="C25" s="235" t="s">
        <v>277</v>
      </c>
      <c r="D25" s="235" t="s">
        <v>278</v>
      </c>
      <c r="E25" s="235" t="s">
        <v>279</v>
      </c>
      <c r="F25" s="235" t="s">
        <v>183</v>
      </c>
      <c r="G25" s="235" t="s">
        <v>280</v>
      </c>
      <c r="H25" s="235" t="s">
        <v>185</v>
      </c>
      <c r="I25" s="236">
        <v>394596.96</v>
      </c>
      <c r="J25" s="236">
        <v>68168.350000000093</v>
      </c>
      <c r="K25" s="236">
        <v>462765.31000000011</v>
      </c>
      <c r="L25" s="236">
        <v>45303.93</v>
      </c>
      <c r="M25" s="236">
        <v>-39342.9</v>
      </c>
      <c r="N25" s="288">
        <v>5961.0299999999988</v>
      </c>
      <c r="O25" s="235"/>
      <c r="P25" s="236">
        <f>VLOOKUP(B25,'Outturn 2023-24 BY BCC'!A:DP,23,FALSE)+VLOOKUP(B25,'Outturn 2023-24 BY BCC'!A:DP,24,FALSE)</f>
        <v>394596.96</v>
      </c>
      <c r="Q25" s="236">
        <f t="shared" si="0"/>
        <v>394596.96</v>
      </c>
      <c r="R25" s="236">
        <f t="shared" si="1"/>
        <v>0</v>
      </c>
      <c r="S25" s="236">
        <f>VLOOKUP(B25,'Outturn 2023-24 BY BCC'!A:CO,88,FALSE)</f>
        <v>462765.31000000011</v>
      </c>
      <c r="T25" s="236">
        <f t="shared" si="2"/>
        <v>462765.31000000011</v>
      </c>
      <c r="U25" s="236">
        <f t="shared" si="3"/>
        <v>0</v>
      </c>
      <c r="V25" s="236">
        <f>VLOOKUP(B25,'Outturn 2023-24 BY BCC'!A:CO,25,FALSE)</f>
        <v>45303.93</v>
      </c>
      <c r="W25" s="236">
        <f t="shared" si="4"/>
        <v>45303.93</v>
      </c>
      <c r="X25" s="293">
        <f t="shared" si="5"/>
        <v>0</v>
      </c>
      <c r="Y25" s="236">
        <f>VLOOKUP(B25,'Outturn 2023-24 BY BCC'!A:DJ,90,FALSE)</f>
        <v>5961.0299999999988</v>
      </c>
      <c r="Z25" s="288">
        <f t="shared" si="6"/>
        <v>5961.0299999999988</v>
      </c>
      <c r="AA25" s="236">
        <f t="shared" si="7"/>
        <v>0</v>
      </c>
      <c r="AC25" s="236">
        <f>VLOOKUP(B25,'Outturn 2023-24 BY BCC'!A:ZT,124,FALSE)</f>
        <v>68168.350000000093</v>
      </c>
      <c r="AD25" s="236">
        <f t="shared" si="8"/>
        <v>68168.350000000093</v>
      </c>
      <c r="AE25" s="236">
        <f t="shared" si="9"/>
        <v>0</v>
      </c>
      <c r="AG25" s="236">
        <f>VLOOKUP(B25,'Outturn 2023-24 BY BCC'!A:ZT,127,FALSE)</f>
        <v>-39342.9</v>
      </c>
      <c r="AH25" s="236">
        <f t="shared" si="10"/>
        <v>-39342.9</v>
      </c>
      <c r="AI25" s="236">
        <f t="shared" si="11"/>
        <v>0</v>
      </c>
      <c r="AK25" s="151"/>
      <c r="AL25" s="236"/>
      <c r="AM25" s="236"/>
    </row>
    <row r="26" spans="1:39">
      <c r="A26" s="235">
        <v>2454</v>
      </c>
      <c r="B26" s="235">
        <v>3302454</v>
      </c>
      <c r="C26" s="235" t="s">
        <v>281</v>
      </c>
      <c r="D26" s="235" t="s">
        <v>282</v>
      </c>
      <c r="E26" s="235" t="s">
        <v>283</v>
      </c>
      <c r="F26" s="235" t="s">
        <v>189</v>
      </c>
      <c r="G26" s="235" t="s">
        <v>284</v>
      </c>
      <c r="H26" s="235" t="s">
        <v>185</v>
      </c>
      <c r="I26" s="236">
        <v>447207.93</v>
      </c>
      <c r="J26" s="236">
        <v>63035.069999999832</v>
      </c>
      <c r="K26" s="236">
        <v>510242.99999999983</v>
      </c>
      <c r="L26" s="236">
        <v>24031.25</v>
      </c>
      <c r="M26" s="236">
        <v>-15598.25</v>
      </c>
      <c r="N26" s="288">
        <v>8433</v>
      </c>
      <c r="O26" s="235"/>
      <c r="P26" s="236">
        <f>VLOOKUP(B26,'Outturn 2023-24 BY BCC'!A:DP,23,FALSE)+VLOOKUP(B26,'Outturn 2023-24 BY BCC'!A:DP,24,FALSE)</f>
        <v>447207.93</v>
      </c>
      <c r="Q26" s="236">
        <f t="shared" si="0"/>
        <v>447207.93</v>
      </c>
      <c r="R26" s="236">
        <f t="shared" si="1"/>
        <v>0</v>
      </c>
      <c r="S26" s="236">
        <f>VLOOKUP(B26,'Outturn 2023-24 BY BCC'!A:CO,88,FALSE)</f>
        <v>494477.93999999977</v>
      </c>
      <c r="T26" s="236">
        <f t="shared" si="2"/>
        <v>510242.99999999983</v>
      </c>
      <c r="U26" s="236">
        <f t="shared" si="3"/>
        <v>-15765.060000000056</v>
      </c>
      <c r="V26" s="236">
        <f>VLOOKUP(B26,'Outturn 2023-24 BY BCC'!A:CO,25,FALSE)</f>
        <v>-9926.91</v>
      </c>
      <c r="W26" s="236">
        <f t="shared" si="4"/>
        <v>24031.25</v>
      </c>
      <c r="X26" s="293">
        <f t="shared" si="5"/>
        <v>-33958.160000000003</v>
      </c>
      <c r="Y26" s="236">
        <f>VLOOKUP(B26,'Outturn 2023-24 BY BCC'!A:DJ,90,FALSE)</f>
        <v>25452.919999999995</v>
      </c>
      <c r="Z26" s="288">
        <f t="shared" si="6"/>
        <v>8433</v>
      </c>
      <c r="AA26" s="236">
        <f t="shared" si="7"/>
        <v>17019.919999999995</v>
      </c>
      <c r="AC26" s="236">
        <f>VLOOKUP(B26,'Outturn 2023-24 BY BCC'!A:ZT,124,FALSE)</f>
        <v>47270.009999999776</v>
      </c>
      <c r="AD26" s="236">
        <f t="shared" si="8"/>
        <v>63035.069999999832</v>
      </c>
      <c r="AE26" s="236">
        <f t="shared" si="9"/>
        <v>-15765.060000000056</v>
      </c>
      <c r="AG26" s="236">
        <f>VLOOKUP(B26,'Outturn 2023-24 BY BCC'!A:ZT,127,FALSE)</f>
        <v>35379.829999999994</v>
      </c>
      <c r="AH26" s="236">
        <f t="shared" si="10"/>
        <v>-15598.25</v>
      </c>
      <c r="AI26" s="236">
        <f t="shared" si="11"/>
        <v>50978.079999999994</v>
      </c>
      <c r="AK26" s="151"/>
      <c r="AL26" s="236"/>
      <c r="AM26" s="236"/>
    </row>
    <row r="27" spans="1:39">
      <c r="A27" s="235">
        <v>3321</v>
      </c>
      <c r="B27" s="235">
        <v>3303321</v>
      </c>
      <c r="C27" s="235" t="s">
        <v>285</v>
      </c>
      <c r="D27" s="235" t="s">
        <v>286</v>
      </c>
      <c r="E27" s="235" t="s">
        <v>287</v>
      </c>
      <c r="F27" s="235" t="s">
        <v>189</v>
      </c>
      <c r="G27" s="235" t="s">
        <v>288</v>
      </c>
      <c r="H27" s="235" t="s">
        <v>185</v>
      </c>
      <c r="I27" s="236">
        <v>203000.78</v>
      </c>
      <c r="J27" s="236">
        <v>35036.89000000013</v>
      </c>
      <c r="K27" s="236">
        <v>238037.67000000013</v>
      </c>
      <c r="L27" s="236">
        <v>0</v>
      </c>
      <c r="M27" s="236">
        <v>0</v>
      </c>
      <c r="N27" s="288">
        <v>0</v>
      </c>
      <c r="O27" s="235"/>
      <c r="P27" s="236">
        <f>VLOOKUP(B27,'Outturn 2023-24 BY BCC'!A:DP,23,FALSE)+VLOOKUP(B27,'Outturn 2023-24 BY BCC'!A:DP,24,FALSE)</f>
        <v>203000.78</v>
      </c>
      <c r="Q27" s="236">
        <f t="shared" si="0"/>
        <v>203000.78</v>
      </c>
      <c r="R27" s="236">
        <f t="shared" si="1"/>
        <v>0</v>
      </c>
      <c r="S27" s="236">
        <f>VLOOKUP(B27,'Outturn 2023-24 BY BCC'!A:CO,88,FALSE)</f>
        <v>238037.67000000013</v>
      </c>
      <c r="T27" s="236">
        <f t="shared" si="2"/>
        <v>238037.67000000013</v>
      </c>
      <c r="U27" s="236">
        <f t="shared" si="3"/>
        <v>0</v>
      </c>
      <c r="V27" s="236">
        <f>VLOOKUP(B27,'Outturn 2023-24 BY BCC'!A:CO,25,FALSE)</f>
        <v>0</v>
      </c>
      <c r="W27" s="236">
        <f t="shared" si="4"/>
        <v>0</v>
      </c>
      <c r="X27" s="293">
        <f t="shared" si="5"/>
        <v>0</v>
      </c>
      <c r="Y27" s="236">
        <f>VLOOKUP(B27,'Outturn 2023-24 BY BCC'!A:DJ,90,FALSE)</f>
        <v>0</v>
      </c>
      <c r="Z27" s="288">
        <f t="shared" si="6"/>
        <v>0</v>
      </c>
      <c r="AA27" s="236">
        <f t="shared" si="7"/>
        <v>0</v>
      </c>
      <c r="AC27" s="236">
        <f>VLOOKUP(B27,'Outturn 2023-24 BY BCC'!A:ZT,124,FALSE)</f>
        <v>35036.89000000013</v>
      </c>
      <c r="AD27" s="236">
        <f t="shared" si="8"/>
        <v>35036.89000000013</v>
      </c>
      <c r="AE27" s="236">
        <f t="shared" si="9"/>
        <v>0</v>
      </c>
      <c r="AG27" s="236">
        <f>VLOOKUP(B27,'Outturn 2023-24 BY BCC'!A:ZT,127,FALSE)</f>
        <v>0</v>
      </c>
      <c r="AH27" s="236">
        <f t="shared" si="10"/>
        <v>0</v>
      </c>
      <c r="AI27" s="236">
        <f t="shared" si="11"/>
        <v>0</v>
      </c>
      <c r="AK27" s="151"/>
      <c r="AL27" s="236"/>
      <c r="AM27" s="236"/>
    </row>
    <row r="28" spans="1:39">
      <c r="A28" s="235">
        <v>1026</v>
      </c>
      <c r="B28" s="235">
        <v>3301026</v>
      </c>
      <c r="C28" s="235" t="s">
        <v>289</v>
      </c>
      <c r="D28" s="235" t="s">
        <v>290</v>
      </c>
      <c r="E28" s="235" t="s">
        <v>291</v>
      </c>
      <c r="F28" s="235" t="s">
        <v>194</v>
      </c>
      <c r="G28" s="235" t="s">
        <v>292</v>
      </c>
      <c r="H28" s="235" t="s">
        <v>185</v>
      </c>
      <c r="I28" s="236">
        <v>279123.06</v>
      </c>
      <c r="J28" s="236">
        <v>-77594.080000000075</v>
      </c>
      <c r="K28" s="236">
        <v>201528.97999999992</v>
      </c>
      <c r="L28" s="236">
        <v>-11877.77</v>
      </c>
      <c r="M28" s="236">
        <v>11877.77</v>
      </c>
      <c r="N28" s="288">
        <v>0</v>
      </c>
      <c r="O28" s="235"/>
      <c r="P28" s="236">
        <f>VLOOKUP(B28,'Outturn 2023-24 BY BCC'!A:DP,23,FALSE)+VLOOKUP(B28,'Outturn 2023-24 BY BCC'!A:DP,24,FALSE)</f>
        <v>279123.06</v>
      </c>
      <c r="Q28" s="236">
        <f t="shared" si="0"/>
        <v>279123.06</v>
      </c>
      <c r="R28" s="236">
        <f t="shared" si="1"/>
        <v>0</v>
      </c>
      <c r="S28" s="236">
        <f>VLOOKUP(B28,'Outturn 2023-24 BY BCC'!A:CO,88,FALSE)</f>
        <v>201528.97999999992</v>
      </c>
      <c r="T28" s="236">
        <f t="shared" si="2"/>
        <v>201528.97999999992</v>
      </c>
      <c r="U28" s="236">
        <f t="shared" si="3"/>
        <v>0</v>
      </c>
      <c r="V28" s="236">
        <f>VLOOKUP(B28,'Outturn 2023-24 BY BCC'!A:CO,25,FALSE)</f>
        <v>-11877.77</v>
      </c>
      <c r="W28" s="236">
        <f t="shared" si="4"/>
        <v>-11877.77</v>
      </c>
      <c r="X28" s="293">
        <f t="shared" si="5"/>
        <v>0</v>
      </c>
      <c r="Y28" s="236">
        <f>VLOOKUP(B28,'Outturn 2023-24 BY BCC'!A:DJ,90,FALSE)</f>
        <v>0</v>
      </c>
      <c r="Z28" s="288">
        <v>0</v>
      </c>
      <c r="AA28" s="236">
        <f t="shared" si="7"/>
        <v>0</v>
      </c>
      <c r="AC28" s="236">
        <f>VLOOKUP(B28,'Outturn 2023-24 BY BCC'!A:ZT,124,FALSE)</f>
        <v>-77594.080000000075</v>
      </c>
      <c r="AD28" s="236">
        <f t="shared" si="8"/>
        <v>-77594.080000000075</v>
      </c>
      <c r="AE28" s="236">
        <f t="shared" si="9"/>
        <v>0</v>
      </c>
      <c r="AG28" s="236">
        <f>VLOOKUP(B28,'Outturn 2023-24 BY BCC'!A:ZT,127,FALSE)</f>
        <v>11877.77</v>
      </c>
      <c r="AH28" s="236">
        <f t="shared" si="10"/>
        <v>11877.77</v>
      </c>
      <c r="AI28" s="236">
        <f t="shared" si="11"/>
        <v>0</v>
      </c>
      <c r="AK28" s="151"/>
      <c r="AL28" s="236"/>
      <c r="AM28" s="236"/>
    </row>
    <row r="29" spans="1:39">
      <c r="A29" s="235">
        <v>2294</v>
      </c>
      <c r="B29" s="235">
        <v>3302294</v>
      </c>
      <c r="C29" s="235" t="s">
        <v>293</v>
      </c>
      <c r="D29" s="235" t="s">
        <v>294</v>
      </c>
      <c r="E29" s="235" t="s">
        <v>295</v>
      </c>
      <c r="F29" s="235" t="s">
        <v>194</v>
      </c>
      <c r="G29" s="235" t="s">
        <v>296</v>
      </c>
      <c r="H29" s="235" t="s">
        <v>185</v>
      </c>
      <c r="I29" s="236">
        <v>654696.86</v>
      </c>
      <c r="J29" s="236">
        <v>-115310.49000000022</v>
      </c>
      <c r="K29" s="236">
        <v>539386.36999999976</v>
      </c>
      <c r="L29" s="236">
        <v>20835</v>
      </c>
      <c r="M29" s="236">
        <v>-16007</v>
      </c>
      <c r="N29" s="288">
        <v>4828</v>
      </c>
      <c r="O29" s="235"/>
      <c r="P29" s="236">
        <f>VLOOKUP(B29,'Outturn 2023-24 BY BCC'!A:DP,23,FALSE)+VLOOKUP(B29,'Outturn 2023-24 BY BCC'!A:DP,24,FALSE)</f>
        <v>654696.86</v>
      </c>
      <c r="Q29" s="236">
        <f t="shared" si="0"/>
        <v>654696.86</v>
      </c>
      <c r="R29" s="236">
        <f t="shared" si="1"/>
        <v>0</v>
      </c>
      <c r="S29" s="236">
        <f>VLOOKUP(B29,'Outturn 2023-24 BY BCC'!A:CO,88,FALSE)</f>
        <v>476210.42000000004</v>
      </c>
      <c r="T29" s="236">
        <f t="shared" si="2"/>
        <v>539386.36999999976</v>
      </c>
      <c r="U29" s="236">
        <f t="shared" si="3"/>
        <v>-63175.949999999721</v>
      </c>
      <c r="V29" s="236">
        <f>VLOOKUP(B29,'Outturn 2023-24 BY BCC'!A:CO,25,FALSE)</f>
        <v>-20834.240000000002</v>
      </c>
      <c r="W29" s="236">
        <f t="shared" si="4"/>
        <v>20835</v>
      </c>
      <c r="X29" s="293">
        <f t="shared" si="5"/>
        <v>-41669.240000000005</v>
      </c>
      <c r="Y29" s="236">
        <f>VLOOKUP(B29,'Outturn 2023-24 BY BCC'!A:DJ,90,FALSE)</f>
        <v>0</v>
      </c>
      <c r="Z29" s="288">
        <f t="shared" ref="Z29:Z60" si="12">N29</f>
        <v>4828</v>
      </c>
      <c r="AA29" s="236">
        <f t="shared" si="7"/>
        <v>-4828</v>
      </c>
      <c r="AC29" s="236">
        <f>VLOOKUP(B29,'Outturn 2023-24 BY BCC'!A:ZT,124,FALSE)</f>
        <v>-178486.43999999994</v>
      </c>
      <c r="AD29" s="236">
        <f t="shared" si="8"/>
        <v>-115310.49000000022</v>
      </c>
      <c r="AE29" s="236">
        <f t="shared" si="9"/>
        <v>-63175.949999999721</v>
      </c>
      <c r="AG29" s="236">
        <f>VLOOKUP(B29,'Outturn 2023-24 BY BCC'!A:ZT,127,FALSE)</f>
        <v>20834.239999999998</v>
      </c>
      <c r="AH29" s="236">
        <f t="shared" si="10"/>
        <v>-16007</v>
      </c>
      <c r="AI29" s="236">
        <f t="shared" si="11"/>
        <v>36841.24</v>
      </c>
      <c r="AK29" s="151"/>
      <c r="AL29" s="236"/>
      <c r="AM29" s="236"/>
    </row>
    <row r="30" spans="1:39">
      <c r="A30" s="235">
        <v>2486</v>
      </c>
      <c r="B30" s="235">
        <v>3302486</v>
      </c>
      <c r="C30" s="235" t="s">
        <v>297</v>
      </c>
      <c r="D30" s="235" t="s">
        <v>298</v>
      </c>
      <c r="E30" s="235" t="s">
        <v>299</v>
      </c>
      <c r="F30" s="235" t="s">
        <v>183</v>
      </c>
      <c r="G30" s="235" t="s">
        <v>300</v>
      </c>
      <c r="H30" s="235" t="s">
        <v>185</v>
      </c>
      <c r="I30" s="236">
        <v>193731.52</v>
      </c>
      <c r="J30" s="236">
        <v>115552.55000000028</v>
      </c>
      <c r="K30" s="236">
        <v>309284.0700000003</v>
      </c>
      <c r="L30" s="236">
        <v>-13345.3</v>
      </c>
      <c r="M30" s="236">
        <v>18886</v>
      </c>
      <c r="N30" s="288">
        <v>5540.7000000000007</v>
      </c>
      <c r="O30" s="235"/>
      <c r="P30" s="236">
        <f>VLOOKUP(B30,'Outturn 2023-24 BY BCC'!A:DP,23,FALSE)+VLOOKUP(B30,'Outturn 2023-24 BY BCC'!A:DP,24,FALSE)</f>
        <v>193731.52</v>
      </c>
      <c r="Q30" s="236">
        <f t="shared" si="0"/>
        <v>193731.52</v>
      </c>
      <c r="R30" s="236">
        <f t="shared" si="1"/>
        <v>0</v>
      </c>
      <c r="S30" s="236">
        <f>VLOOKUP(B30,'Outturn 2023-24 BY BCC'!A:CO,88,FALSE)</f>
        <v>291720.42999999993</v>
      </c>
      <c r="T30" s="236">
        <f t="shared" si="2"/>
        <v>309284.0700000003</v>
      </c>
      <c r="U30" s="236">
        <f t="shared" si="3"/>
        <v>-17563.640000000363</v>
      </c>
      <c r="V30" s="236">
        <f>VLOOKUP(B30,'Outturn 2023-24 BY BCC'!A:CO,25,FALSE)</f>
        <v>-13345.3</v>
      </c>
      <c r="W30" s="236">
        <f t="shared" si="4"/>
        <v>-13345.3</v>
      </c>
      <c r="X30" s="293">
        <f t="shared" si="5"/>
        <v>0</v>
      </c>
      <c r="Y30" s="236">
        <f>VLOOKUP(B30,'Outturn 2023-24 BY BCC'!A:DJ,90,FALSE)</f>
        <v>0</v>
      </c>
      <c r="Z30" s="288">
        <f t="shared" si="12"/>
        <v>5540.7000000000007</v>
      </c>
      <c r="AA30" s="236">
        <f t="shared" si="7"/>
        <v>-5540.7000000000007</v>
      </c>
      <c r="AC30" s="236">
        <f>VLOOKUP(B30,'Outturn 2023-24 BY BCC'!A:ZT,124,FALSE)</f>
        <v>97988.909999999916</v>
      </c>
      <c r="AD30" s="236">
        <f t="shared" si="8"/>
        <v>115552.55000000028</v>
      </c>
      <c r="AE30" s="236">
        <f t="shared" si="9"/>
        <v>-17563.640000000363</v>
      </c>
      <c r="AG30" s="236">
        <f>VLOOKUP(B30,'Outturn 2023-24 BY BCC'!A:ZT,127,FALSE)</f>
        <v>13345.3</v>
      </c>
      <c r="AH30" s="236">
        <f t="shared" si="10"/>
        <v>18886</v>
      </c>
      <c r="AI30" s="236"/>
      <c r="AJ30" s="151"/>
      <c r="AK30" s="151"/>
      <c r="AL30" s="236">
        <v>5540.7</v>
      </c>
      <c r="AM30" s="236"/>
    </row>
    <row r="31" spans="1:39">
      <c r="A31" s="235">
        <v>3435</v>
      </c>
      <c r="B31" s="235">
        <v>3303435</v>
      </c>
      <c r="C31" s="235" t="s">
        <v>301</v>
      </c>
      <c r="D31" s="235" t="s">
        <v>302</v>
      </c>
      <c r="E31" s="235" t="s">
        <v>303</v>
      </c>
      <c r="F31" s="235" t="s">
        <v>189</v>
      </c>
      <c r="G31" s="235" t="s">
        <v>304</v>
      </c>
      <c r="H31" s="235" t="s">
        <v>185</v>
      </c>
      <c r="I31" s="236">
        <v>175704.49</v>
      </c>
      <c r="J31" s="236">
        <v>-2144.3700000001118</v>
      </c>
      <c r="K31" s="236">
        <v>173560.11999999988</v>
      </c>
      <c r="L31" s="236">
        <v>21010</v>
      </c>
      <c r="M31" s="236">
        <v>-9911.7400000000016</v>
      </c>
      <c r="N31" s="288">
        <v>11098.259999999998</v>
      </c>
      <c r="O31" s="235"/>
      <c r="P31" s="236">
        <f>VLOOKUP(B31,'Outturn 2023-24 BY BCC'!A:DP,23,FALSE)+VLOOKUP(B31,'Outturn 2023-24 BY BCC'!A:DP,24,FALSE)</f>
        <v>175704.49</v>
      </c>
      <c r="Q31" s="236">
        <f t="shared" si="0"/>
        <v>175704.49</v>
      </c>
      <c r="R31" s="236">
        <f t="shared" si="1"/>
        <v>0</v>
      </c>
      <c r="S31" s="236">
        <f>VLOOKUP(B31,'Outturn 2023-24 BY BCC'!A:CO,88,FALSE)</f>
        <v>150235.92999999947</v>
      </c>
      <c r="T31" s="236">
        <f t="shared" si="2"/>
        <v>173560.11999999988</v>
      </c>
      <c r="U31" s="236">
        <f t="shared" si="3"/>
        <v>-23324.19000000041</v>
      </c>
      <c r="V31" s="236">
        <f>VLOOKUP(B31,'Outturn 2023-24 BY BCC'!A:CO,25,FALSE)</f>
        <v>-21009.51</v>
      </c>
      <c r="W31" s="236">
        <f t="shared" si="4"/>
        <v>21010</v>
      </c>
      <c r="X31" s="293">
        <f t="shared" si="5"/>
        <v>-42019.509999999995</v>
      </c>
      <c r="Y31" s="236">
        <f>VLOOKUP(B31,'Outturn 2023-24 BY BCC'!A:DJ,90,FALSE)</f>
        <v>0</v>
      </c>
      <c r="Z31" s="288">
        <f t="shared" si="12"/>
        <v>11098.259999999998</v>
      </c>
      <c r="AA31" s="236">
        <f t="shared" si="7"/>
        <v>-11098.259999999998</v>
      </c>
      <c r="AC31" s="236">
        <f>VLOOKUP(B31,'Outturn 2023-24 BY BCC'!A:ZT,124,FALSE)</f>
        <v>-25468.560000000522</v>
      </c>
      <c r="AD31" s="236">
        <f t="shared" si="8"/>
        <v>-2144.3700000001118</v>
      </c>
      <c r="AE31" s="236">
        <f t="shared" si="9"/>
        <v>-23324.19000000041</v>
      </c>
      <c r="AG31" s="236">
        <f>VLOOKUP(B31,'Outturn 2023-24 BY BCC'!A:ZT,127,FALSE)</f>
        <v>21009.509999999995</v>
      </c>
      <c r="AH31" s="236">
        <f t="shared" si="10"/>
        <v>-9911.7400000000016</v>
      </c>
      <c r="AI31" s="236">
        <f t="shared" si="11"/>
        <v>30921.249999999996</v>
      </c>
      <c r="AK31" s="151"/>
      <c r="AL31" s="236"/>
      <c r="AM31" s="236"/>
    </row>
    <row r="32" spans="1:39">
      <c r="A32" s="235">
        <v>2081</v>
      </c>
      <c r="B32" s="235">
        <v>3302081</v>
      </c>
      <c r="C32" s="235" t="s">
        <v>305</v>
      </c>
      <c r="D32" s="235" t="s">
        <v>306</v>
      </c>
      <c r="E32" s="235" t="s">
        <v>307</v>
      </c>
      <c r="F32" s="235" t="s">
        <v>189</v>
      </c>
      <c r="G32" s="235" t="s">
        <v>308</v>
      </c>
      <c r="H32" s="235" t="s">
        <v>185</v>
      </c>
      <c r="I32" s="236">
        <v>65015</v>
      </c>
      <c r="J32" s="236">
        <v>63552.020000000019</v>
      </c>
      <c r="K32" s="236">
        <v>128567.02000000002</v>
      </c>
      <c r="L32" s="236">
        <v>25459.200000000001</v>
      </c>
      <c r="M32" s="236">
        <v>25459.48</v>
      </c>
      <c r="N32" s="288">
        <v>50918.68</v>
      </c>
      <c r="O32" s="235"/>
      <c r="P32" s="236">
        <f>VLOOKUP(B32,'Outturn 2023-24 BY BCC'!A:DP,23,FALSE)+VLOOKUP(B32,'Outturn 2023-24 BY BCC'!A:DP,24,FALSE)</f>
        <v>65014.96</v>
      </c>
      <c r="Q32" s="236">
        <f t="shared" si="0"/>
        <v>65015</v>
      </c>
      <c r="R32" s="236">
        <f t="shared" si="1"/>
        <v>-4.0000000000873115E-2</v>
      </c>
      <c r="S32" s="236">
        <f>VLOOKUP(B32,'Outturn 2023-24 BY BCC'!A:CO,88,FALSE)</f>
        <v>140884.96</v>
      </c>
      <c r="T32" s="236">
        <f t="shared" si="2"/>
        <v>128567.02000000002</v>
      </c>
      <c r="U32" s="236">
        <f t="shared" si="3"/>
        <v>12317.939999999973</v>
      </c>
      <c r="V32" s="236">
        <f>VLOOKUP(B32,'Outturn 2023-24 BY BCC'!A:CO,25,FALSE)</f>
        <v>-25459.200000000001</v>
      </c>
      <c r="W32" s="236">
        <f t="shared" si="4"/>
        <v>25459.200000000001</v>
      </c>
      <c r="X32" s="293">
        <f t="shared" si="5"/>
        <v>-50918.400000000001</v>
      </c>
      <c r="Y32" s="236">
        <f>VLOOKUP(B32,'Outturn 2023-24 BY BCC'!A:DJ,90,FALSE)</f>
        <v>0</v>
      </c>
      <c r="Z32" s="288">
        <f t="shared" si="12"/>
        <v>50918.68</v>
      </c>
      <c r="AA32" s="236">
        <f t="shared" si="7"/>
        <v>-50918.68</v>
      </c>
      <c r="AC32" s="236">
        <f>VLOOKUP(B32,'Outturn 2023-24 BY BCC'!A:ZT,124,FALSE)</f>
        <v>75870</v>
      </c>
      <c r="AD32" s="236">
        <f t="shared" si="8"/>
        <v>63552.020000000019</v>
      </c>
      <c r="AE32" s="236">
        <f t="shared" si="9"/>
        <v>12317.979999999981</v>
      </c>
      <c r="AG32" s="236">
        <f>VLOOKUP(B32,'Outturn 2023-24 BY BCC'!A:ZT,127,FALSE)</f>
        <v>25459.199999999997</v>
      </c>
      <c r="AH32" s="236">
        <f t="shared" si="10"/>
        <v>25459.48</v>
      </c>
      <c r="AI32" s="236"/>
      <c r="AJ32" s="151"/>
      <c r="AK32" s="151"/>
      <c r="AL32" s="236"/>
      <c r="AM32" s="236">
        <v>-0.28000000000000003</v>
      </c>
    </row>
    <row r="33" spans="1:39">
      <c r="A33" s="235">
        <v>2296</v>
      </c>
      <c r="B33" s="235">
        <v>3302296</v>
      </c>
      <c r="C33" s="235" t="s">
        <v>309</v>
      </c>
      <c r="D33" s="235" t="s">
        <v>310</v>
      </c>
      <c r="E33" s="235" t="s">
        <v>311</v>
      </c>
      <c r="F33" s="235" t="s">
        <v>312</v>
      </c>
      <c r="G33" s="235" t="s">
        <v>313</v>
      </c>
      <c r="H33" s="235" t="s">
        <v>185</v>
      </c>
      <c r="I33" s="236">
        <v>253331.79</v>
      </c>
      <c r="J33" s="236">
        <v>-14509.360000000335</v>
      </c>
      <c r="K33" s="236">
        <v>238822.42999999967</v>
      </c>
      <c r="L33" s="236">
        <v>10659.11</v>
      </c>
      <c r="M33" s="236">
        <v>7555</v>
      </c>
      <c r="N33" s="288">
        <v>18214.11</v>
      </c>
      <c r="O33" s="235"/>
      <c r="P33" s="236">
        <f>VLOOKUP(B33,'Outturn 2023-24 BY BCC'!A:DP,23,FALSE)+VLOOKUP(B33,'Outturn 2023-24 BY BCC'!A:DP,24,FALSE)</f>
        <v>253331.79</v>
      </c>
      <c r="Q33" s="236">
        <f t="shared" si="0"/>
        <v>253331.79</v>
      </c>
      <c r="R33" s="236">
        <f t="shared" si="1"/>
        <v>0</v>
      </c>
      <c r="S33" s="236">
        <f>VLOOKUP(B33,'Outturn 2023-24 BY BCC'!A:CO,88,FALSE)</f>
        <v>238822.42999999991</v>
      </c>
      <c r="T33" s="236">
        <f t="shared" si="2"/>
        <v>238822.42999999967</v>
      </c>
      <c r="U33" s="236">
        <f t="shared" si="3"/>
        <v>2.3283064365386963E-10</v>
      </c>
      <c r="V33" s="236">
        <f>VLOOKUP(B33,'Outturn 2023-24 BY BCC'!A:CO,25,FALSE)</f>
        <v>10659.11</v>
      </c>
      <c r="W33" s="236">
        <f t="shared" si="4"/>
        <v>10659.11</v>
      </c>
      <c r="X33" s="293">
        <f t="shared" si="5"/>
        <v>0</v>
      </c>
      <c r="Y33" s="236">
        <f>VLOOKUP(B33,'Outturn 2023-24 BY BCC'!A:DJ,90,FALSE)</f>
        <v>18214.11</v>
      </c>
      <c r="Z33" s="288">
        <f t="shared" si="12"/>
        <v>18214.11</v>
      </c>
      <c r="AA33" s="236">
        <f t="shared" si="7"/>
        <v>0</v>
      </c>
      <c r="AC33" s="236">
        <f>VLOOKUP(B33,'Outturn 2023-24 BY BCC'!A:ZT,124,FALSE)</f>
        <v>-14509.360000000102</v>
      </c>
      <c r="AD33" s="236">
        <f t="shared" si="8"/>
        <v>-14509.360000000335</v>
      </c>
      <c r="AE33" s="236">
        <f t="shared" si="9"/>
        <v>2.3283064365386963E-10</v>
      </c>
      <c r="AG33" s="236">
        <f>VLOOKUP(B33,'Outturn 2023-24 BY BCC'!A:ZT,127,FALSE)</f>
        <v>7555</v>
      </c>
      <c r="AH33" s="236">
        <f t="shared" si="10"/>
        <v>7555</v>
      </c>
      <c r="AI33" s="236">
        <f t="shared" si="11"/>
        <v>0</v>
      </c>
      <c r="AJ33" s="151"/>
      <c r="AK33" s="151"/>
      <c r="AL33" s="236"/>
      <c r="AM33" s="236"/>
    </row>
    <row r="34" spans="1:39">
      <c r="A34" s="235">
        <v>1022</v>
      </c>
      <c r="B34" s="235">
        <v>3301022</v>
      </c>
      <c r="C34" s="235" t="s">
        <v>314</v>
      </c>
      <c r="D34" s="235" t="s">
        <v>315</v>
      </c>
      <c r="E34" s="235" t="s">
        <v>316</v>
      </c>
      <c r="F34" s="235" t="s">
        <v>194</v>
      </c>
      <c r="G34" s="235" t="s">
        <v>317</v>
      </c>
      <c r="H34" s="235" t="s">
        <v>185</v>
      </c>
      <c r="I34" s="236">
        <v>147079.49</v>
      </c>
      <c r="J34" s="236">
        <v>86605.25</v>
      </c>
      <c r="K34" s="236">
        <v>233684.74</v>
      </c>
      <c r="L34" s="236">
        <v>22840.09</v>
      </c>
      <c r="M34" s="236">
        <v>-15542.5</v>
      </c>
      <c r="N34" s="288">
        <v>7297.59</v>
      </c>
      <c r="O34" s="235"/>
      <c r="P34" s="236">
        <f>VLOOKUP(B34,'Outturn 2023-24 BY BCC'!A:DP,23,FALSE)+VLOOKUP(B34,'Outturn 2023-24 BY BCC'!A:DP,24,FALSE)</f>
        <v>147079.49</v>
      </c>
      <c r="Q34" s="236">
        <f t="shared" si="0"/>
        <v>147079.49</v>
      </c>
      <c r="R34" s="236">
        <f t="shared" si="1"/>
        <v>0</v>
      </c>
      <c r="S34" s="236">
        <f>VLOOKUP(B34,'Outturn 2023-24 BY BCC'!A:CO,88,FALSE)</f>
        <v>202386.12999999989</v>
      </c>
      <c r="T34" s="236">
        <f t="shared" si="2"/>
        <v>233684.74</v>
      </c>
      <c r="U34" s="236">
        <f t="shared" si="3"/>
        <v>-31298.610000000102</v>
      </c>
      <c r="V34" s="236">
        <f>VLOOKUP(B34,'Outturn 2023-24 BY BCC'!A:CO,25,FALSE)</f>
        <v>-22840.09</v>
      </c>
      <c r="W34" s="236">
        <f t="shared" si="4"/>
        <v>22840.09</v>
      </c>
      <c r="X34" s="293">
        <f t="shared" si="5"/>
        <v>-45680.18</v>
      </c>
      <c r="Y34" s="236">
        <f>VLOOKUP(B34,'Outturn 2023-24 BY BCC'!A:DJ,90,FALSE)</f>
        <v>0</v>
      </c>
      <c r="Z34" s="288">
        <f t="shared" si="12"/>
        <v>7297.59</v>
      </c>
      <c r="AA34" s="236">
        <f t="shared" si="7"/>
        <v>-7297.59</v>
      </c>
      <c r="AC34" s="236">
        <f>VLOOKUP(B34,'Outturn 2023-24 BY BCC'!A:ZT,124,FALSE)</f>
        <v>55306.639999999898</v>
      </c>
      <c r="AD34" s="236">
        <f t="shared" si="8"/>
        <v>86605.25</v>
      </c>
      <c r="AE34" s="236">
        <f t="shared" si="9"/>
        <v>-31298.610000000102</v>
      </c>
      <c r="AG34" s="236">
        <f>VLOOKUP(B34,'Outturn 2023-24 BY BCC'!A:ZT,127,FALSE)</f>
        <v>22840.089999999997</v>
      </c>
      <c r="AH34" s="236">
        <f t="shared" si="10"/>
        <v>-15542.5</v>
      </c>
      <c r="AI34" s="236">
        <f t="shared" si="11"/>
        <v>38382.589999999997</v>
      </c>
      <c r="AJ34" s="151"/>
      <c r="AK34" s="151"/>
      <c r="AL34" s="236"/>
      <c r="AM34" s="236"/>
    </row>
    <row r="35" spans="1:39">
      <c r="A35" s="235">
        <v>2466</v>
      </c>
      <c r="B35" s="235">
        <v>3302466</v>
      </c>
      <c r="C35" s="235" t="s">
        <v>318</v>
      </c>
      <c r="D35" s="235" t="s">
        <v>319</v>
      </c>
      <c r="E35" s="235" t="s">
        <v>320</v>
      </c>
      <c r="F35" s="235" t="s">
        <v>194</v>
      </c>
      <c r="G35" s="235" t="s">
        <v>321</v>
      </c>
      <c r="H35" s="235" t="s">
        <v>185</v>
      </c>
      <c r="I35" s="236">
        <v>723735.56</v>
      </c>
      <c r="J35" s="236">
        <v>118282.4700000002</v>
      </c>
      <c r="K35" s="236">
        <v>842018.03000000026</v>
      </c>
      <c r="L35" s="236">
        <v>47566</v>
      </c>
      <c r="M35" s="236">
        <v>11425</v>
      </c>
      <c r="N35" s="288">
        <v>58991</v>
      </c>
      <c r="O35" s="235"/>
      <c r="P35" s="236">
        <f>VLOOKUP(B35,'Outturn 2023-24 BY BCC'!A:DP,23,FALSE)+VLOOKUP(B35,'Outturn 2023-24 BY BCC'!A:DP,24,FALSE)</f>
        <v>723735.56</v>
      </c>
      <c r="Q35" s="236">
        <f t="shared" ref="Q35:Q66" si="13">I35</f>
        <v>723735.56</v>
      </c>
      <c r="R35" s="236">
        <f t="shared" ref="R35:R66" si="14">P35-Q35</f>
        <v>0</v>
      </c>
      <c r="S35" s="236">
        <f>VLOOKUP(B35,'Outturn 2023-24 BY BCC'!A:CO,88,FALSE)</f>
        <v>831726.05000000028</v>
      </c>
      <c r="T35" s="236">
        <f t="shared" ref="T35:T66" si="15">K35</f>
        <v>842018.03000000026</v>
      </c>
      <c r="U35" s="236">
        <f t="shared" ref="U35:U66" si="16">S35-T35</f>
        <v>-10291.979999999981</v>
      </c>
      <c r="V35" s="236">
        <f>VLOOKUP(B35,'Outturn 2023-24 BY BCC'!A:CO,25,FALSE)</f>
        <v>-12709.8</v>
      </c>
      <c r="W35" s="236">
        <f t="shared" ref="W35:W66" si="17">L35</f>
        <v>47566</v>
      </c>
      <c r="X35" s="293">
        <f t="shared" ref="X35:X66" si="18">V35-W35</f>
        <v>-60275.8</v>
      </c>
      <c r="Y35" s="236">
        <f>VLOOKUP(B35,'Outturn 2023-24 BY BCC'!A:DJ,90,FALSE)</f>
        <v>0</v>
      </c>
      <c r="Z35" s="288">
        <f t="shared" si="12"/>
        <v>58991</v>
      </c>
      <c r="AA35" s="236">
        <f t="shared" ref="AA35:AA66" si="19">Y35-Z35</f>
        <v>-58991</v>
      </c>
      <c r="AC35" s="236">
        <f>VLOOKUP(B35,'Outturn 2023-24 BY BCC'!A:ZT,124,FALSE)</f>
        <v>107990.49000000022</v>
      </c>
      <c r="AD35" s="236">
        <f t="shared" ref="AD35:AD66" si="20">J35</f>
        <v>118282.4700000002</v>
      </c>
      <c r="AE35" s="236">
        <f t="shared" ref="AE35:AE66" si="21">AC35-AD35</f>
        <v>-10291.979999999981</v>
      </c>
      <c r="AG35" s="236">
        <f>VLOOKUP(B35,'Outturn 2023-24 BY BCC'!A:ZT,127,FALSE)</f>
        <v>12709.8</v>
      </c>
      <c r="AH35" s="236">
        <f t="shared" ref="AH35:AH66" si="22">M35</f>
        <v>11425</v>
      </c>
      <c r="AI35" s="236">
        <f t="shared" ref="AI35:AI66" si="23">AG35-AH35</f>
        <v>1284.7999999999993</v>
      </c>
      <c r="AJ35" s="151"/>
      <c r="AK35" s="151"/>
      <c r="AL35" s="236"/>
      <c r="AM35" s="236"/>
    </row>
    <row r="36" spans="1:39">
      <c r="A36" s="235">
        <v>2091</v>
      </c>
      <c r="B36" s="235">
        <v>3302091</v>
      </c>
      <c r="C36" s="235" t="s">
        <v>322</v>
      </c>
      <c r="D36" s="235" t="s">
        <v>323</v>
      </c>
      <c r="E36" s="235" t="s">
        <v>324</v>
      </c>
      <c r="F36" s="235" t="s">
        <v>194</v>
      </c>
      <c r="G36" s="235" t="s">
        <v>325</v>
      </c>
      <c r="H36" s="235" t="s">
        <v>185</v>
      </c>
      <c r="I36" s="236">
        <v>-132091.47</v>
      </c>
      <c r="J36" s="236">
        <v>-145922.33000000031</v>
      </c>
      <c r="K36" s="236">
        <v>-278013.80000000028</v>
      </c>
      <c r="L36" s="236">
        <v>14517.61</v>
      </c>
      <c r="M36" s="236">
        <v>-2839</v>
      </c>
      <c r="N36" s="288">
        <v>11678.61</v>
      </c>
      <c r="O36" s="235" t="s">
        <v>204</v>
      </c>
      <c r="P36" s="236">
        <f>VLOOKUP(B36,'Outturn 2023-24 BY BCC'!A:DP,23,FALSE)+VLOOKUP(B36,'Outturn 2023-24 BY BCC'!A:DP,24,FALSE)</f>
        <v>-132091.47</v>
      </c>
      <c r="Q36" s="236">
        <f t="shared" si="13"/>
        <v>-132091.47</v>
      </c>
      <c r="R36" s="236">
        <f t="shared" si="14"/>
        <v>0</v>
      </c>
      <c r="S36" s="236">
        <f>VLOOKUP(B36,'Outturn 2023-24 BY BCC'!A:CO,88,FALSE)</f>
        <v>-321051.41000000015</v>
      </c>
      <c r="T36" s="236">
        <f t="shared" si="15"/>
        <v>-278013.80000000028</v>
      </c>
      <c r="U36" s="236">
        <f t="shared" si="16"/>
        <v>-43037.60999999987</v>
      </c>
      <c r="V36" s="236">
        <f>VLOOKUP(B36,'Outturn 2023-24 BY BCC'!A:CO,25,FALSE)</f>
        <v>-40198.61</v>
      </c>
      <c r="W36" s="236">
        <f t="shared" si="17"/>
        <v>14517.61</v>
      </c>
      <c r="X36" s="293">
        <f t="shared" si="18"/>
        <v>-54716.22</v>
      </c>
      <c r="Y36" s="236">
        <f>VLOOKUP(B36,'Outturn 2023-24 BY BCC'!A:DJ,90,FALSE)</f>
        <v>0</v>
      </c>
      <c r="Z36" s="288">
        <f t="shared" si="12"/>
        <v>11678.61</v>
      </c>
      <c r="AA36" s="236">
        <f t="shared" si="19"/>
        <v>-11678.61</v>
      </c>
      <c r="AC36" s="236">
        <f>VLOOKUP(B36,'Outturn 2023-24 BY BCC'!A:ZT,124,FALSE)</f>
        <v>-188959.94000000018</v>
      </c>
      <c r="AD36" s="236">
        <f t="shared" si="20"/>
        <v>-145922.33000000031</v>
      </c>
      <c r="AE36" s="236">
        <f t="shared" si="21"/>
        <v>-43037.60999999987</v>
      </c>
      <c r="AG36" s="236">
        <f>VLOOKUP(B36,'Outturn 2023-24 BY BCC'!A:ZT,127,FALSE)</f>
        <v>40198.61</v>
      </c>
      <c r="AH36" s="236">
        <f t="shared" si="22"/>
        <v>-2839</v>
      </c>
      <c r="AI36" s="236">
        <f t="shared" si="23"/>
        <v>43037.61</v>
      </c>
      <c r="AJ36" s="151"/>
      <c r="AK36" s="151"/>
      <c r="AL36" s="236"/>
      <c r="AM36" s="236"/>
    </row>
    <row r="37" spans="1:39">
      <c r="A37" s="235">
        <v>2093</v>
      </c>
      <c r="B37" s="235">
        <v>3302093</v>
      </c>
      <c r="C37" s="235" t="s">
        <v>326</v>
      </c>
      <c r="D37" s="235" t="s">
        <v>327</v>
      </c>
      <c r="E37" s="235" t="s">
        <v>328</v>
      </c>
      <c r="F37" s="235" t="s">
        <v>189</v>
      </c>
      <c r="G37" s="235" t="s">
        <v>329</v>
      </c>
      <c r="H37" s="235" t="s">
        <v>185</v>
      </c>
      <c r="I37" s="236">
        <v>277239.18</v>
      </c>
      <c r="J37" s="236">
        <v>87929.799999999814</v>
      </c>
      <c r="K37" s="236">
        <v>365168.97999999981</v>
      </c>
      <c r="L37" s="236">
        <v>48472</v>
      </c>
      <c r="M37" s="236">
        <v>18260.48</v>
      </c>
      <c r="N37" s="288">
        <v>66732.479999999996</v>
      </c>
      <c r="O37" s="235"/>
      <c r="P37" s="236">
        <f>VLOOKUP(B37,'Outturn 2023-24 BY BCC'!A:DP,23,FALSE)+VLOOKUP(B37,'Outturn 2023-24 BY BCC'!A:DP,24,FALSE)</f>
        <v>277239.18</v>
      </c>
      <c r="Q37" s="236">
        <f t="shared" si="13"/>
        <v>277239.18</v>
      </c>
      <c r="R37" s="236">
        <f t="shared" si="14"/>
        <v>0</v>
      </c>
      <c r="S37" s="236">
        <f>VLOOKUP(B37,'Outturn 2023-24 BY BCC'!A:CO,88,FALSE)</f>
        <v>345173.04000000033</v>
      </c>
      <c r="T37" s="236">
        <f t="shared" si="15"/>
        <v>365168.97999999981</v>
      </c>
      <c r="U37" s="236">
        <f t="shared" si="16"/>
        <v>-19995.939999999478</v>
      </c>
      <c r="V37" s="236">
        <f>VLOOKUP(B37,'Outturn 2023-24 BY BCC'!A:CO,25,FALSE)</f>
        <v>-44831.08</v>
      </c>
      <c r="W37" s="236">
        <f t="shared" si="17"/>
        <v>48472</v>
      </c>
      <c r="X37" s="293">
        <f t="shared" si="18"/>
        <v>-93303.08</v>
      </c>
      <c r="Y37" s="236">
        <f>VLOOKUP(B37,'Outturn 2023-24 BY BCC'!A:DJ,90,FALSE)</f>
        <v>0</v>
      </c>
      <c r="Z37" s="288">
        <f t="shared" si="12"/>
        <v>66732.479999999996</v>
      </c>
      <c r="AA37" s="236">
        <f t="shared" si="19"/>
        <v>-66732.479999999996</v>
      </c>
      <c r="AC37" s="236">
        <f>VLOOKUP(B37,'Outturn 2023-24 BY BCC'!A:ZT,124,FALSE)</f>
        <v>67933.860000000335</v>
      </c>
      <c r="AD37" s="236">
        <f t="shared" si="20"/>
        <v>87929.799999999814</v>
      </c>
      <c r="AE37" s="236">
        <f t="shared" si="21"/>
        <v>-19995.939999999478</v>
      </c>
      <c r="AG37" s="236">
        <f>VLOOKUP(B37,'Outturn 2023-24 BY BCC'!A:ZT,127,FALSE)</f>
        <v>44831.08</v>
      </c>
      <c r="AH37" s="236">
        <f t="shared" si="22"/>
        <v>18260.48</v>
      </c>
      <c r="AI37" s="236">
        <f t="shared" si="23"/>
        <v>26570.600000000002</v>
      </c>
      <c r="AJ37" s="151"/>
      <c r="AK37" s="151"/>
      <c r="AL37" s="236"/>
      <c r="AM37" s="236"/>
    </row>
    <row r="38" spans="1:39">
      <c r="A38" s="235">
        <v>7006</v>
      </c>
      <c r="B38" s="235">
        <v>3307006</v>
      </c>
      <c r="C38" s="235" t="s">
        <v>330</v>
      </c>
      <c r="D38" s="235" t="s">
        <v>331</v>
      </c>
      <c r="E38" s="235" t="s">
        <v>332</v>
      </c>
      <c r="F38" s="235" t="s">
        <v>194</v>
      </c>
      <c r="G38" s="235" t="s">
        <v>333</v>
      </c>
      <c r="H38" s="235" t="s">
        <v>185</v>
      </c>
      <c r="I38" s="236">
        <v>201651.93</v>
      </c>
      <c r="J38" s="236">
        <v>84396.870000001043</v>
      </c>
      <c r="K38" s="236">
        <v>286048.80000000104</v>
      </c>
      <c r="L38" s="236">
        <v>101644.93</v>
      </c>
      <c r="M38" s="236">
        <v>849</v>
      </c>
      <c r="N38" s="288">
        <v>102493.93</v>
      </c>
      <c r="O38" s="235"/>
      <c r="P38" s="236">
        <f>VLOOKUP(B38,'Outturn 2023-24 BY BCC'!A:DP,23,FALSE)+VLOOKUP(B38,'Outturn 2023-24 BY BCC'!A:DP,24,FALSE)</f>
        <v>201651.93</v>
      </c>
      <c r="Q38" s="236">
        <f t="shared" si="13"/>
        <v>201651.93</v>
      </c>
      <c r="R38" s="236">
        <f t="shared" si="14"/>
        <v>0</v>
      </c>
      <c r="S38" s="236">
        <f>VLOOKUP(B38,'Outturn 2023-24 BY BCC'!A:CO,88,FALSE)</f>
        <v>286048.8000000001</v>
      </c>
      <c r="T38" s="236">
        <f t="shared" si="15"/>
        <v>286048.80000000104</v>
      </c>
      <c r="U38" s="236">
        <f t="shared" si="16"/>
        <v>-9.3132257461547852E-10</v>
      </c>
      <c r="V38" s="236">
        <f>VLOOKUP(B38,'Outturn 2023-24 BY BCC'!A:CO,25,FALSE)</f>
        <v>-22714.240000000002</v>
      </c>
      <c r="W38" s="236">
        <f t="shared" si="17"/>
        <v>101644.93</v>
      </c>
      <c r="X38" s="293">
        <f t="shared" si="18"/>
        <v>-124359.17</v>
      </c>
      <c r="Y38" s="236">
        <f>VLOOKUP(B38,'Outturn 2023-24 BY BCC'!A:DJ,90,FALSE)</f>
        <v>89005.69</v>
      </c>
      <c r="Z38" s="288">
        <f t="shared" si="12"/>
        <v>102493.93</v>
      </c>
      <c r="AA38" s="236">
        <f t="shared" si="19"/>
        <v>-13488.239999999991</v>
      </c>
      <c r="AC38" s="236">
        <f>VLOOKUP(B38,'Outturn 2023-24 BY BCC'!A:ZT,124,FALSE)</f>
        <v>84396.870000000112</v>
      </c>
      <c r="AD38" s="236">
        <f t="shared" si="20"/>
        <v>84396.870000001043</v>
      </c>
      <c r="AE38" s="236">
        <f t="shared" si="21"/>
        <v>-9.3132257461547852E-10</v>
      </c>
      <c r="AG38" s="236">
        <f>VLOOKUP(B38,'Outturn 2023-24 BY BCC'!A:ZT,127,FALSE)</f>
        <v>111719.93000000001</v>
      </c>
      <c r="AH38" s="236">
        <f t="shared" si="22"/>
        <v>849</v>
      </c>
      <c r="AI38" s="236">
        <f t="shared" si="23"/>
        <v>110870.93000000001</v>
      </c>
      <c r="AJ38" s="151"/>
      <c r="AK38" s="151"/>
      <c r="AL38" s="236"/>
      <c r="AM38" s="236"/>
    </row>
    <row r="39" spans="1:39">
      <c r="A39" s="235">
        <v>2477</v>
      </c>
      <c r="B39" s="235">
        <v>3302477</v>
      </c>
      <c r="C39" s="235" t="s">
        <v>334</v>
      </c>
      <c r="D39" s="235" t="s">
        <v>335</v>
      </c>
      <c r="E39" s="235" t="s">
        <v>336</v>
      </c>
      <c r="F39" s="235" t="s">
        <v>194</v>
      </c>
      <c r="G39" s="235" t="s">
        <v>337</v>
      </c>
      <c r="H39" s="235" t="s">
        <v>185</v>
      </c>
      <c r="I39" s="236">
        <v>12801.06</v>
      </c>
      <c r="J39" s="236">
        <v>236299.08000000007</v>
      </c>
      <c r="K39" s="236">
        <v>249100.14000000007</v>
      </c>
      <c r="L39" s="236">
        <v>33253.760000000002</v>
      </c>
      <c r="M39" s="236">
        <v>-32040</v>
      </c>
      <c r="N39" s="288">
        <v>1213.760000000002</v>
      </c>
      <c r="O39" s="235"/>
      <c r="P39" s="236">
        <f>VLOOKUP(B39,'Outturn 2023-24 BY BCC'!A:DP,23,FALSE)+VLOOKUP(B39,'Outturn 2023-24 BY BCC'!A:DP,24,FALSE)</f>
        <v>12801.06</v>
      </c>
      <c r="Q39" s="236">
        <f t="shared" si="13"/>
        <v>12801.06</v>
      </c>
      <c r="R39" s="236">
        <f t="shared" si="14"/>
        <v>0</v>
      </c>
      <c r="S39" s="236">
        <f>VLOOKUP(B39,'Outturn 2023-24 BY BCC'!A:CO,88,FALSE)</f>
        <v>190615.59000000026</v>
      </c>
      <c r="T39" s="236">
        <f t="shared" si="15"/>
        <v>249100.14000000007</v>
      </c>
      <c r="U39" s="236">
        <f t="shared" si="16"/>
        <v>-58484.549999999814</v>
      </c>
      <c r="V39" s="236">
        <f>VLOOKUP(B39,'Outturn 2023-24 BY BCC'!A:CO,25,FALSE)</f>
        <v>-33253.760000000002</v>
      </c>
      <c r="W39" s="236">
        <f t="shared" si="17"/>
        <v>33253.760000000002</v>
      </c>
      <c r="X39" s="293">
        <f t="shared" si="18"/>
        <v>-66507.520000000004</v>
      </c>
      <c r="Y39" s="236">
        <f>VLOOKUP(B39,'Outturn 2023-24 BY BCC'!A:DJ,90,FALSE)</f>
        <v>0</v>
      </c>
      <c r="Z39" s="288">
        <f t="shared" si="12"/>
        <v>1213.760000000002</v>
      </c>
      <c r="AA39" s="236">
        <f t="shared" si="19"/>
        <v>-1213.760000000002</v>
      </c>
      <c r="AC39" s="236">
        <f>VLOOKUP(B39,'Outturn 2023-24 BY BCC'!A:ZT,124,FALSE)</f>
        <v>177814.53000000026</v>
      </c>
      <c r="AD39" s="236">
        <f t="shared" si="20"/>
        <v>236299.08000000007</v>
      </c>
      <c r="AE39" s="236">
        <f t="shared" si="21"/>
        <v>-58484.549999999814</v>
      </c>
      <c r="AG39" s="236">
        <f>VLOOKUP(B39,'Outturn 2023-24 BY BCC'!A:ZT,127,FALSE)</f>
        <v>33253.759999999995</v>
      </c>
      <c r="AH39" s="236">
        <f t="shared" si="22"/>
        <v>-32040</v>
      </c>
      <c r="AI39" s="236">
        <f t="shared" si="23"/>
        <v>65293.759999999995</v>
      </c>
      <c r="AJ39" s="151"/>
      <c r="AK39" s="151"/>
      <c r="AL39" s="236"/>
      <c r="AM39" s="236"/>
    </row>
    <row r="40" spans="1:39">
      <c r="A40" s="235">
        <v>4201</v>
      </c>
      <c r="B40" s="235">
        <v>3304201</v>
      </c>
      <c r="C40" s="235" t="s">
        <v>338</v>
      </c>
      <c r="D40" s="235" t="s">
        <v>339</v>
      </c>
      <c r="E40" s="235" t="s">
        <v>340</v>
      </c>
      <c r="F40" s="235" t="s">
        <v>183</v>
      </c>
      <c r="G40" s="235" t="s">
        <v>341</v>
      </c>
      <c r="H40" s="235" t="s">
        <v>185</v>
      </c>
      <c r="I40" s="236">
        <v>1693049.36</v>
      </c>
      <c r="J40" s="236">
        <v>535196.02000000142</v>
      </c>
      <c r="K40" s="236">
        <v>2228245.3800000018</v>
      </c>
      <c r="L40" s="236">
        <v>24491.99</v>
      </c>
      <c r="M40" s="236">
        <v>1.0000000009313226E-2</v>
      </c>
      <c r="N40" s="288">
        <v>24492.000000000011</v>
      </c>
      <c r="O40" s="235"/>
      <c r="P40" s="236">
        <f>VLOOKUP(B40,'Outturn 2023-24 BY BCC'!A:DP,23,FALSE)+VLOOKUP(B40,'Outturn 2023-24 BY BCC'!A:DP,24,FALSE)</f>
        <v>1693049.36</v>
      </c>
      <c r="Q40" s="236">
        <f t="shared" si="13"/>
        <v>1693049.36</v>
      </c>
      <c r="R40" s="236">
        <f t="shared" si="14"/>
        <v>0</v>
      </c>
      <c r="S40" s="236">
        <f>VLOOKUP(B40,'Outturn 2023-24 BY BCC'!A:CO,88,FALSE)</f>
        <v>2128681.88</v>
      </c>
      <c r="T40" s="236">
        <f t="shared" si="15"/>
        <v>2228245.3800000018</v>
      </c>
      <c r="U40" s="236">
        <f t="shared" si="16"/>
        <v>-99563.500000001863</v>
      </c>
      <c r="V40" s="236">
        <f>VLOOKUP(B40,'Outturn 2023-24 BY BCC'!A:CO,25,FALSE)</f>
        <v>69678.5</v>
      </c>
      <c r="W40" s="236">
        <f t="shared" si="17"/>
        <v>24491.99</v>
      </c>
      <c r="X40" s="293">
        <f t="shared" si="18"/>
        <v>45186.509999999995</v>
      </c>
      <c r="Y40" s="236">
        <f>VLOOKUP(B40,'Outturn 2023-24 BY BCC'!A:DJ,90,FALSE)</f>
        <v>0</v>
      </c>
      <c r="Z40" s="288">
        <f t="shared" si="12"/>
        <v>24492.000000000011</v>
      </c>
      <c r="AA40" s="236">
        <f t="shared" si="19"/>
        <v>-24492.000000000011</v>
      </c>
      <c r="AC40" s="236">
        <f>VLOOKUP(B40,'Outturn 2023-24 BY BCC'!A:ZT,124,FALSE)</f>
        <v>435632.51999999955</v>
      </c>
      <c r="AD40" s="236">
        <f t="shared" si="20"/>
        <v>535196.02000000142</v>
      </c>
      <c r="AE40" s="236">
        <f t="shared" si="21"/>
        <v>-99563.500000001863</v>
      </c>
      <c r="AG40" s="236">
        <f>VLOOKUP(B40,'Outturn 2023-24 BY BCC'!A:ZT,127,FALSE)</f>
        <v>-69678.5</v>
      </c>
      <c r="AH40" s="236">
        <f t="shared" si="22"/>
        <v>1.0000000009313226E-2</v>
      </c>
      <c r="AI40" s="236"/>
      <c r="AJ40" s="151"/>
      <c r="AK40" s="151"/>
      <c r="AL40" s="236"/>
      <c r="AM40" s="236">
        <v>-69678.510000000009</v>
      </c>
    </row>
    <row r="41" spans="1:39">
      <c r="A41" s="235">
        <v>4015</v>
      </c>
      <c r="B41" s="235">
        <v>3304015</v>
      </c>
      <c r="C41" s="235" t="s">
        <v>342</v>
      </c>
      <c r="D41" s="235" t="s">
        <v>343</v>
      </c>
      <c r="E41" s="235" t="s">
        <v>344</v>
      </c>
      <c r="F41" s="235" t="s">
        <v>183</v>
      </c>
      <c r="G41" s="235" t="s">
        <v>345</v>
      </c>
      <c r="H41" s="235" t="s">
        <v>185</v>
      </c>
      <c r="I41" s="236">
        <v>1312935.72</v>
      </c>
      <c r="J41" s="236">
        <v>-50933.319999999367</v>
      </c>
      <c r="K41" s="236">
        <v>1262002.4000000006</v>
      </c>
      <c r="L41" s="236">
        <v>10872.4</v>
      </c>
      <c r="M41" s="236">
        <v>16571.88</v>
      </c>
      <c r="N41" s="288">
        <v>27444.28</v>
      </c>
      <c r="O41" s="235"/>
      <c r="P41" s="236">
        <f>VLOOKUP(B41,'Outturn 2023-24 BY BCC'!A:DP,23,FALSE)+VLOOKUP(B41,'Outturn 2023-24 BY BCC'!A:DP,24,FALSE)</f>
        <v>1312935.72</v>
      </c>
      <c r="Q41" s="236">
        <f t="shared" si="13"/>
        <v>1312935.72</v>
      </c>
      <c r="R41" s="236">
        <f t="shared" si="14"/>
        <v>0</v>
      </c>
      <c r="S41" s="236">
        <f>VLOOKUP(B41,'Outturn 2023-24 BY BCC'!A:CO,88,FALSE)</f>
        <v>1262002.3999999997</v>
      </c>
      <c r="T41" s="236">
        <f t="shared" si="15"/>
        <v>1262002.4000000006</v>
      </c>
      <c r="U41" s="236">
        <f t="shared" si="16"/>
        <v>0</v>
      </c>
      <c r="V41" s="236">
        <f>VLOOKUP(B41,'Outturn 2023-24 BY BCC'!A:CO,25,FALSE)</f>
        <v>218993.2</v>
      </c>
      <c r="W41" s="236">
        <f t="shared" si="17"/>
        <v>10872.4</v>
      </c>
      <c r="X41" s="293">
        <f t="shared" si="18"/>
        <v>208120.80000000002</v>
      </c>
      <c r="Y41" s="236">
        <f>VLOOKUP(B41,'Outturn 2023-24 BY BCC'!A:DJ,90,FALSE)</f>
        <v>176684.83</v>
      </c>
      <c r="Z41" s="288">
        <f t="shared" si="12"/>
        <v>27444.28</v>
      </c>
      <c r="AA41" s="236">
        <f t="shared" si="19"/>
        <v>149240.54999999999</v>
      </c>
      <c r="AC41" s="236">
        <f>VLOOKUP(B41,'Outturn 2023-24 BY BCC'!A:ZT,124,FALSE)</f>
        <v>-50933.320000000298</v>
      </c>
      <c r="AD41" s="236">
        <f t="shared" si="20"/>
        <v>-50933.319999999367</v>
      </c>
      <c r="AE41" s="236">
        <f t="shared" si="21"/>
        <v>-9.3132257461547852E-10</v>
      </c>
      <c r="AG41" s="236">
        <f>VLOOKUP(B41,'Outturn 2023-24 BY BCC'!A:ZT,127,FALSE)</f>
        <v>-42308.370000000024</v>
      </c>
      <c r="AH41" s="236">
        <f t="shared" si="22"/>
        <v>16571.88</v>
      </c>
      <c r="AI41" s="236"/>
      <c r="AJ41" s="151"/>
      <c r="AK41" s="151"/>
      <c r="AL41" s="236"/>
      <c r="AM41" s="236">
        <v>-58880.250000000029</v>
      </c>
    </row>
    <row r="42" spans="1:39">
      <c r="A42" s="235">
        <v>1023</v>
      </c>
      <c r="B42" s="235">
        <v>3301023</v>
      </c>
      <c r="C42" s="235" t="s">
        <v>346</v>
      </c>
      <c r="D42" s="235" t="s">
        <v>347</v>
      </c>
      <c r="E42" s="235" t="s">
        <v>348</v>
      </c>
      <c r="F42" s="235" t="s">
        <v>194</v>
      </c>
      <c r="G42" s="235" t="s">
        <v>349</v>
      </c>
      <c r="H42" s="235" t="s">
        <v>185</v>
      </c>
      <c r="I42" s="236">
        <v>-51748</v>
      </c>
      <c r="J42" s="236">
        <v>238762.96999999991</v>
      </c>
      <c r="K42" s="236">
        <v>187014.96999999991</v>
      </c>
      <c r="L42" s="236">
        <v>19796.79</v>
      </c>
      <c r="M42" s="236">
        <v>4873</v>
      </c>
      <c r="N42" s="288">
        <v>24669.79</v>
      </c>
      <c r="O42" s="235"/>
      <c r="P42" s="236">
        <f>VLOOKUP(B42,'Outturn 2023-24 BY BCC'!A:DP,23,FALSE)+VLOOKUP(B42,'Outturn 2023-24 BY BCC'!A:DP,24,FALSE)</f>
        <v>-51748</v>
      </c>
      <c r="Q42" s="236">
        <f t="shared" si="13"/>
        <v>-51748</v>
      </c>
      <c r="R42" s="236">
        <f t="shared" si="14"/>
        <v>0</v>
      </c>
      <c r="S42" s="236">
        <f>VLOOKUP(B42,'Outturn 2023-24 BY BCC'!A:CO,88,FALSE)</f>
        <v>507584.1100000001</v>
      </c>
      <c r="T42" s="236">
        <f t="shared" si="15"/>
        <v>187014.96999999991</v>
      </c>
      <c r="U42" s="236">
        <f t="shared" si="16"/>
        <v>320569.14000000019</v>
      </c>
      <c r="V42" s="236">
        <f>VLOOKUP(B42,'Outturn 2023-24 BY BCC'!A:CO,25,FALSE)</f>
        <v>-8627.4500000000007</v>
      </c>
      <c r="W42" s="236">
        <f t="shared" si="17"/>
        <v>19796.79</v>
      </c>
      <c r="X42" s="293">
        <f t="shared" si="18"/>
        <v>-28424.240000000002</v>
      </c>
      <c r="Y42" s="236">
        <f>VLOOKUP(B42,'Outturn 2023-24 BY BCC'!A:DJ,90,FALSE)</f>
        <v>0</v>
      </c>
      <c r="Z42" s="288">
        <f t="shared" si="12"/>
        <v>24669.79</v>
      </c>
      <c r="AA42" s="236">
        <f t="shared" si="19"/>
        <v>-24669.79</v>
      </c>
      <c r="AC42" s="236">
        <f>VLOOKUP(B42,'Outturn 2023-24 BY BCC'!A:ZT,124,FALSE)</f>
        <v>559332.1100000001</v>
      </c>
      <c r="AD42" s="236">
        <f t="shared" si="20"/>
        <v>238762.96999999991</v>
      </c>
      <c r="AE42" s="236">
        <f t="shared" si="21"/>
        <v>320569.14000000019</v>
      </c>
      <c r="AG42" s="236">
        <f>VLOOKUP(B42,'Outturn 2023-24 BY BCC'!A:ZT,127,FALSE)</f>
        <v>8627.4500000000007</v>
      </c>
      <c r="AH42" s="236">
        <f t="shared" si="22"/>
        <v>4873</v>
      </c>
      <c r="AI42" s="236">
        <f t="shared" si="23"/>
        <v>3754.4500000000007</v>
      </c>
      <c r="AJ42" s="151"/>
      <c r="AK42" s="151"/>
      <c r="AL42" s="236"/>
      <c r="AM42" s="236"/>
    </row>
    <row r="43" spans="1:39">
      <c r="A43" s="235">
        <v>4063</v>
      </c>
      <c r="B43" s="235">
        <v>3304063</v>
      </c>
      <c r="C43" s="235" t="s">
        <v>350</v>
      </c>
      <c r="D43" s="235" t="s">
        <v>351</v>
      </c>
      <c r="E43" s="235" t="s">
        <v>352</v>
      </c>
      <c r="F43" s="235" t="s">
        <v>183</v>
      </c>
      <c r="G43" s="235" t="s">
        <v>353</v>
      </c>
      <c r="H43" s="235" t="s">
        <v>185</v>
      </c>
      <c r="I43" s="236">
        <v>474578.67</v>
      </c>
      <c r="J43" s="236">
        <v>88114.330000001006</v>
      </c>
      <c r="K43" s="236">
        <v>562693.00000000093</v>
      </c>
      <c r="L43" s="236">
        <v>17548</v>
      </c>
      <c r="M43" s="236">
        <v>5839.9400000000023</v>
      </c>
      <c r="N43" s="288">
        <v>23387.940000000002</v>
      </c>
      <c r="O43" s="235"/>
      <c r="P43" s="236">
        <f>VLOOKUP(B43,'Outturn 2023-24 BY BCC'!A:DP,23,FALSE)+VLOOKUP(B43,'Outturn 2023-24 BY BCC'!A:DP,24,FALSE)</f>
        <v>474578.67</v>
      </c>
      <c r="Q43" s="236">
        <f t="shared" si="13"/>
        <v>474578.67</v>
      </c>
      <c r="R43" s="236">
        <f t="shared" si="14"/>
        <v>0</v>
      </c>
      <c r="S43" s="236">
        <f>VLOOKUP(B43,'Outturn 2023-24 BY BCC'!A:CO,88,FALSE)</f>
        <v>414868.54999999987</v>
      </c>
      <c r="T43" s="236">
        <f t="shared" si="15"/>
        <v>562693.00000000093</v>
      </c>
      <c r="U43" s="236">
        <f t="shared" si="16"/>
        <v>-147824.45000000106</v>
      </c>
      <c r="V43" s="236">
        <f>VLOOKUP(B43,'Outturn 2023-24 BY BCC'!A:CO,25,FALSE)</f>
        <v>-17547.669999999998</v>
      </c>
      <c r="W43" s="236">
        <f t="shared" si="17"/>
        <v>17548</v>
      </c>
      <c r="X43" s="293">
        <f t="shared" si="18"/>
        <v>-35095.67</v>
      </c>
      <c r="Y43" s="236">
        <f>VLOOKUP(B43,'Outturn 2023-24 BY BCC'!A:DJ,90,FALSE)</f>
        <v>0</v>
      </c>
      <c r="Z43" s="288">
        <f t="shared" si="12"/>
        <v>23387.940000000002</v>
      </c>
      <c r="AA43" s="236">
        <f t="shared" si="19"/>
        <v>-23387.940000000002</v>
      </c>
      <c r="AC43" s="236">
        <f>VLOOKUP(B43,'Outturn 2023-24 BY BCC'!A:ZT,124,FALSE)</f>
        <v>-59710.120000000112</v>
      </c>
      <c r="AD43" s="236">
        <f t="shared" si="20"/>
        <v>88114.330000001006</v>
      </c>
      <c r="AE43" s="236">
        <f t="shared" si="21"/>
        <v>-147824.45000000112</v>
      </c>
      <c r="AG43" s="236">
        <f>VLOOKUP(B43,'Outturn 2023-24 BY BCC'!A:ZT,127,FALSE)</f>
        <v>17547.669999999998</v>
      </c>
      <c r="AH43" s="236">
        <f t="shared" si="22"/>
        <v>5839.9400000000023</v>
      </c>
      <c r="AI43" s="236">
        <f t="shared" si="23"/>
        <v>11707.729999999996</v>
      </c>
      <c r="AJ43" s="151"/>
      <c r="AK43" s="151"/>
      <c r="AL43" s="236"/>
      <c r="AM43" s="236"/>
    </row>
    <row r="44" spans="1:39">
      <c r="A44" s="235">
        <v>2321</v>
      </c>
      <c r="B44" s="235">
        <v>3302321</v>
      </c>
      <c r="C44" s="235" t="s">
        <v>354</v>
      </c>
      <c r="D44" s="235" t="s">
        <v>355</v>
      </c>
      <c r="E44" s="235" t="s">
        <v>356</v>
      </c>
      <c r="F44" s="235" t="s">
        <v>194</v>
      </c>
      <c r="G44" s="235" t="s">
        <v>357</v>
      </c>
      <c r="H44" s="235" t="s">
        <v>185</v>
      </c>
      <c r="I44" s="236">
        <v>271692</v>
      </c>
      <c r="J44" s="236">
        <v>56665.75</v>
      </c>
      <c r="K44" s="236">
        <v>328357.75</v>
      </c>
      <c r="L44" s="236">
        <v>14168</v>
      </c>
      <c r="M44" s="236">
        <v>-3630.9500000000007</v>
      </c>
      <c r="N44" s="288">
        <v>10537.05</v>
      </c>
      <c r="O44" s="235"/>
      <c r="P44" s="236">
        <f>VLOOKUP(B44,'Outturn 2023-24 BY BCC'!A:DP,23,FALSE)+VLOOKUP(B44,'Outturn 2023-24 BY BCC'!A:DP,24,FALSE)</f>
        <v>271692</v>
      </c>
      <c r="Q44" s="236">
        <f t="shared" si="13"/>
        <v>271692</v>
      </c>
      <c r="R44" s="236">
        <f t="shared" si="14"/>
        <v>0</v>
      </c>
      <c r="S44" s="236">
        <f>VLOOKUP(B44,'Outturn 2023-24 BY BCC'!A:CO,88,FALSE)</f>
        <v>319513.23000000021</v>
      </c>
      <c r="T44" s="236">
        <f t="shared" si="15"/>
        <v>328357.75</v>
      </c>
      <c r="U44" s="236">
        <f t="shared" si="16"/>
        <v>-8844.5199999997858</v>
      </c>
      <c r="V44" s="236">
        <f>VLOOKUP(B44,'Outturn 2023-24 BY BCC'!A:CO,25,FALSE)</f>
        <v>-150.35</v>
      </c>
      <c r="W44" s="236">
        <f t="shared" si="17"/>
        <v>14168</v>
      </c>
      <c r="X44" s="293">
        <f t="shared" si="18"/>
        <v>-14318.35</v>
      </c>
      <c r="Y44" s="236">
        <f>VLOOKUP(B44,'Outturn 2023-24 BY BCC'!A:DJ,90,FALSE)</f>
        <v>2.1884716261411086E-12</v>
      </c>
      <c r="Z44" s="288">
        <f t="shared" si="12"/>
        <v>10537.05</v>
      </c>
      <c r="AA44" s="236">
        <f t="shared" si="19"/>
        <v>-10537.049999999997</v>
      </c>
      <c r="AC44" s="236">
        <f>VLOOKUP(B44,'Outturn 2023-24 BY BCC'!A:ZT,124,FALSE)</f>
        <v>47821.230000000214</v>
      </c>
      <c r="AD44" s="236">
        <f t="shared" si="20"/>
        <v>56665.75</v>
      </c>
      <c r="AE44" s="236">
        <f t="shared" si="21"/>
        <v>-8844.5199999997858</v>
      </c>
      <c r="AG44" s="236">
        <f>VLOOKUP(B44,'Outturn 2023-24 BY BCC'!A:ZT,127,FALSE)</f>
        <v>150.35000000000218</v>
      </c>
      <c r="AH44" s="236">
        <f t="shared" si="22"/>
        <v>-3630.9500000000007</v>
      </c>
      <c r="AI44" s="236">
        <f t="shared" si="23"/>
        <v>3781.3000000000029</v>
      </c>
      <c r="AJ44" s="151"/>
      <c r="AK44" s="151"/>
      <c r="AL44" s="236"/>
      <c r="AM44" s="236"/>
    </row>
    <row r="45" spans="1:39">
      <c r="A45" s="235">
        <v>2189</v>
      </c>
      <c r="B45" s="235">
        <v>3302189</v>
      </c>
      <c r="C45" s="235" t="s">
        <v>358</v>
      </c>
      <c r="D45" s="235" t="s">
        <v>359</v>
      </c>
      <c r="E45" s="235" t="s">
        <v>360</v>
      </c>
      <c r="F45" s="235" t="s">
        <v>189</v>
      </c>
      <c r="G45" s="235" t="s">
        <v>361</v>
      </c>
      <c r="H45" s="235" t="s">
        <v>185</v>
      </c>
      <c r="I45" s="236">
        <v>136004.13</v>
      </c>
      <c r="J45" s="236">
        <v>-373282.26</v>
      </c>
      <c r="K45" s="236">
        <v>-237278.13</v>
      </c>
      <c r="L45" s="236">
        <v>-21217.5</v>
      </c>
      <c r="M45" s="236">
        <v>21217.5</v>
      </c>
      <c r="N45" s="288">
        <v>0</v>
      </c>
      <c r="O45" s="235"/>
      <c r="P45" s="236">
        <f>VLOOKUP(B45,'Outturn 2023-24 BY BCC'!A:DP,23,FALSE)+VLOOKUP(B45,'Outturn 2023-24 BY BCC'!A:DP,24,FALSE)</f>
        <v>136004.13</v>
      </c>
      <c r="Q45" s="236">
        <f t="shared" si="13"/>
        <v>136004.13</v>
      </c>
      <c r="R45" s="236">
        <f t="shared" si="14"/>
        <v>0</v>
      </c>
      <c r="S45" s="236">
        <f>VLOOKUP(B45,'Outturn 2023-24 BY BCC'!A:CO,88,FALSE)</f>
        <v>-294727.28000000014</v>
      </c>
      <c r="T45" s="236">
        <f t="shared" si="15"/>
        <v>-237278.13</v>
      </c>
      <c r="U45" s="236">
        <f t="shared" si="16"/>
        <v>-57449.15000000014</v>
      </c>
      <c r="V45" s="236">
        <f>VLOOKUP(B45,'Outturn 2023-24 BY BCC'!A:CO,25,FALSE)</f>
        <v>-21217.5</v>
      </c>
      <c r="W45" s="236">
        <f t="shared" si="17"/>
        <v>-21217.5</v>
      </c>
      <c r="X45" s="293">
        <f t="shared" si="18"/>
        <v>0</v>
      </c>
      <c r="Y45" s="236">
        <f>VLOOKUP(B45,'Outturn 2023-24 BY BCC'!A:DJ,90,FALSE)</f>
        <v>3180.4000000000015</v>
      </c>
      <c r="Z45" s="288">
        <f t="shared" si="12"/>
        <v>0</v>
      </c>
      <c r="AA45" s="236">
        <f t="shared" si="19"/>
        <v>3180.4000000000015</v>
      </c>
      <c r="AC45" s="236">
        <f>VLOOKUP(B45,'Outturn 2023-24 BY BCC'!A:ZT,124,FALSE)</f>
        <v>-430731.41000000015</v>
      </c>
      <c r="AD45" s="236">
        <f t="shared" si="20"/>
        <v>-373282.26</v>
      </c>
      <c r="AE45" s="236">
        <f t="shared" si="21"/>
        <v>-57449.15000000014</v>
      </c>
      <c r="AG45" s="236">
        <f>VLOOKUP(B45,'Outturn 2023-24 BY BCC'!A:ZT,127,FALSE)</f>
        <v>24397.9</v>
      </c>
      <c r="AH45" s="236">
        <f t="shared" si="22"/>
        <v>21217.5</v>
      </c>
      <c r="AI45" s="236">
        <f t="shared" si="23"/>
        <v>3180.4000000000015</v>
      </c>
      <c r="AJ45" s="151"/>
      <c r="AK45" s="151"/>
      <c r="AL45" s="236"/>
      <c r="AM45" s="236"/>
    </row>
    <row r="46" spans="1:39">
      <c r="A46" s="235">
        <v>7060</v>
      </c>
      <c r="B46" s="235">
        <v>3307060</v>
      </c>
      <c r="C46" s="235" t="s">
        <v>362</v>
      </c>
      <c r="D46" s="235" t="s">
        <v>363</v>
      </c>
      <c r="E46" s="235" t="s">
        <v>364</v>
      </c>
      <c r="F46" s="235" t="s">
        <v>189</v>
      </c>
      <c r="G46" s="235" t="s">
        <v>365</v>
      </c>
      <c r="H46" s="235" t="s">
        <v>185</v>
      </c>
      <c r="I46" s="236">
        <v>37488.54</v>
      </c>
      <c r="J46" s="236">
        <v>-262270.33999999985</v>
      </c>
      <c r="K46" s="236">
        <v>-224781.79999999984</v>
      </c>
      <c r="L46" s="236">
        <v>82127.86</v>
      </c>
      <c r="M46" s="236">
        <v>-36696.65</v>
      </c>
      <c r="N46" s="288">
        <v>45431.21</v>
      </c>
      <c r="O46" s="235"/>
      <c r="P46" s="236">
        <f>VLOOKUP(B46,'Outturn 2023-24 BY BCC'!A:DP,23,FALSE)+VLOOKUP(B46,'Outturn 2023-24 BY BCC'!A:DP,24,FALSE)</f>
        <v>37488.54</v>
      </c>
      <c r="Q46" s="236">
        <f t="shared" si="13"/>
        <v>37488.54</v>
      </c>
      <c r="R46" s="236">
        <f t="shared" si="14"/>
        <v>0</v>
      </c>
      <c r="S46" s="236">
        <f>VLOOKUP(B46,'Outturn 2023-24 BY BCC'!A:CO,88,FALSE)</f>
        <v>-319207.7600000003</v>
      </c>
      <c r="T46" s="236">
        <f t="shared" si="15"/>
        <v>-224781.79999999984</v>
      </c>
      <c r="U46" s="236">
        <f t="shared" si="16"/>
        <v>-94425.960000000458</v>
      </c>
      <c r="V46" s="236">
        <f>VLOOKUP(B46,'Outturn 2023-24 BY BCC'!A:CO,25,FALSE)</f>
        <v>-62468.97</v>
      </c>
      <c r="W46" s="236">
        <f t="shared" si="17"/>
        <v>82127.86</v>
      </c>
      <c r="X46" s="293">
        <f t="shared" si="18"/>
        <v>-144596.83000000002</v>
      </c>
      <c r="Y46" s="236">
        <f>VLOOKUP(B46,'Outturn 2023-24 BY BCC'!A:DJ,90,FALSE)</f>
        <v>0</v>
      </c>
      <c r="Z46" s="288">
        <f t="shared" si="12"/>
        <v>45431.21</v>
      </c>
      <c r="AA46" s="236">
        <f t="shared" si="19"/>
        <v>-45431.21</v>
      </c>
      <c r="AC46" s="236">
        <f>VLOOKUP(B46,'Outturn 2023-24 BY BCC'!A:ZT,124,FALSE)</f>
        <v>-356696.30000000028</v>
      </c>
      <c r="AD46" s="236">
        <f t="shared" si="20"/>
        <v>-262270.33999999985</v>
      </c>
      <c r="AE46" s="236">
        <f t="shared" si="21"/>
        <v>-94425.960000000428</v>
      </c>
      <c r="AG46" s="236">
        <f>VLOOKUP(B46,'Outturn 2023-24 BY BCC'!A:ZT,127,FALSE)</f>
        <v>62468.97</v>
      </c>
      <c r="AH46" s="236">
        <f t="shared" si="22"/>
        <v>-36696.65</v>
      </c>
      <c r="AI46" s="236">
        <f t="shared" si="23"/>
        <v>99165.62</v>
      </c>
      <c r="AJ46" s="151"/>
      <c r="AK46" s="151"/>
      <c r="AL46" s="236"/>
      <c r="AM46" s="236"/>
    </row>
    <row r="47" spans="1:39">
      <c r="A47" s="235">
        <v>2462</v>
      </c>
      <c r="B47" s="235">
        <v>3302462</v>
      </c>
      <c r="C47" s="235" t="s">
        <v>366</v>
      </c>
      <c r="D47" s="235" t="s">
        <v>367</v>
      </c>
      <c r="E47" s="235" t="s">
        <v>368</v>
      </c>
      <c r="F47" s="235" t="s">
        <v>183</v>
      </c>
      <c r="G47" s="235" t="s">
        <v>369</v>
      </c>
      <c r="H47" s="235" t="s">
        <v>185</v>
      </c>
      <c r="I47" s="236">
        <v>710513.76</v>
      </c>
      <c r="J47" s="236">
        <v>20265.449999999721</v>
      </c>
      <c r="K47" s="236">
        <v>730779.20999999973</v>
      </c>
      <c r="L47" s="236">
        <v>6035</v>
      </c>
      <c r="M47" s="236">
        <v>8770</v>
      </c>
      <c r="N47" s="288">
        <v>14805</v>
      </c>
      <c r="O47" s="235"/>
      <c r="P47" s="236">
        <f>VLOOKUP(B47,'Outturn 2023-24 BY BCC'!A:DP,23,FALSE)+VLOOKUP(B47,'Outturn 2023-24 BY BCC'!A:DP,24,FALSE)</f>
        <v>710513.76</v>
      </c>
      <c r="Q47" s="236">
        <f t="shared" si="13"/>
        <v>710513.76</v>
      </c>
      <c r="R47" s="236">
        <f t="shared" si="14"/>
        <v>0</v>
      </c>
      <c r="S47" s="236">
        <f>VLOOKUP(B47,'Outturn 2023-24 BY BCC'!A:CO,88,FALSE)</f>
        <v>730779.2100000002</v>
      </c>
      <c r="T47" s="236">
        <f t="shared" si="15"/>
        <v>730779.20999999973</v>
      </c>
      <c r="U47" s="236">
        <f t="shared" si="16"/>
        <v>0</v>
      </c>
      <c r="V47" s="236">
        <f>VLOOKUP(B47,'Outturn 2023-24 BY BCC'!A:CO,25,FALSE)</f>
        <v>51662.76</v>
      </c>
      <c r="W47" s="236">
        <f t="shared" si="17"/>
        <v>6035</v>
      </c>
      <c r="X47" s="293">
        <f t="shared" si="18"/>
        <v>45627.76</v>
      </c>
      <c r="Y47" s="236">
        <f>VLOOKUP(B47,'Outturn 2023-24 BY BCC'!A:DJ,90,FALSE)</f>
        <v>46598.44</v>
      </c>
      <c r="Z47" s="288">
        <f t="shared" si="12"/>
        <v>14805</v>
      </c>
      <c r="AA47" s="236">
        <f t="shared" si="19"/>
        <v>31793.440000000002</v>
      </c>
      <c r="AC47" s="236">
        <f>VLOOKUP(B47,'Outturn 2023-24 BY BCC'!A:ZT,124,FALSE)</f>
        <v>20265.450000000186</v>
      </c>
      <c r="AD47" s="236">
        <f t="shared" si="20"/>
        <v>20265.449999999721</v>
      </c>
      <c r="AE47" s="236">
        <f t="shared" si="21"/>
        <v>4.6566128730773926E-10</v>
      </c>
      <c r="AG47" s="236">
        <f>VLOOKUP(B47,'Outturn 2023-24 BY BCC'!A:ZT,127,FALSE)</f>
        <v>-5064.3200000000033</v>
      </c>
      <c r="AH47" s="236">
        <f t="shared" si="22"/>
        <v>8770</v>
      </c>
      <c r="AI47" s="236"/>
      <c r="AJ47" s="151"/>
      <c r="AK47" s="151"/>
      <c r="AL47" s="236"/>
      <c r="AM47" s="236">
        <v>-13834.320000000003</v>
      </c>
    </row>
    <row r="48" spans="1:39">
      <c r="A48" s="235">
        <v>2127</v>
      </c>
      <c r="B48" s="235">
        <v>3302127</v>
      </c>
      <c r="C48" s="235" t="s">
        <v>370</v>
      </c>
      <c r="D48" s="235" t="s">
        <v>371</v>
      </c>
      <c r="E48" s="235" t="s">
        <v>372</v>
      </c>
      <c r="F48" s="235" t="s">
        <v>183</v>
      </c>
      <c r="G48" s="235" t="s">
        <v>373</v>
      </c>
      <c r="H48" s="235" t="s">
        <v>185</v>
      </c>
      <c r="I48" s="236">
        <v>480350.65</v>
      </c>
      <c r="J48" s="236">
        <v>-51229.330000000075</v>
      </c>
      <c r="K48" s="236">
        <v>429121.31999999995</v>
      </c>
      <c r="L48" s="236">
        <v>8974.75</v>
      </c>
      <c r="M48" s="236">
        <v>27966.78</v>
      </c>
      <c r="N48" s="288">
        <v>36941.53</v>
      </c>
      <c r="O48" s="235"/>
      <c r="P48" s="236">
        <f>VLOOKUP(B48,'Outturn 2023-24 BY BCC'!A:DP,23,FALSE)+VLOOKUP(B48,'Outturn 2023-24 BY BCC'!A:DP,24,FALSE)</f>
        <v>480350.65</v>
      </c>
      <c r="Q48" s="236">
        <f t="shared" si="13"/>
        <v>480350.65</v>
      </c>
      <c r="R48" s="236">
        <f t="shared" si="14"/>
        <v>0</v>
      </c>
      <c r="S48" s="236">
        <f>VLOOKUP(B48,'Outturn 2023-24 BY BCC'!A:CO,88,FALSE)</f>
        <v>429121.32000000041</v>
      </c>
      <c r="T48" s="236">
        <f t="shared" si="15"/>
        <v>429121.31999999995</v>
      </c>
      <c r="U48" s="236">
        <f t="shared" si="16"/>
        <v>4.6566128730773926E-10</v>
      </c>
      <c r="V48" s="236">
        <f>VLOOKUP(B48,'Outturn 2023-24 BY BCC'!A:CO,25,FALSE)</f>
        <v>8974.75</v>
      </c>
      <c r="W48" s="236">
        <f t="shared" si="17"/>
        <v>8974.75</v>
      </c>
      <c r="X48" s="293">
        <f t="shared" si="18"/>
        <v>0</v>
      </c>
      <c r="Y48" s="236">
        <f>VLOOKUP(B48,'Outturn 2023-24 BY BCC'!A:DJ,90,FALSE)</f>
        <v>36941.53</v>
      </c>
      <c r="Z48" s="288">
        <f t="shared" si="12"/>
        <v>36941.53</v>
      </c>
      <c r="AA48" s="236">
        <f t="shared" si="19"/>
        <v>0</v>
      </c>
      <c r="AC48" s="236">
        <f>VLOOKUP(B48,'Outturn 2023-24 BY BCC'!A:ZT,124,FALSE)</f>
        <v>-51229.329999999609</v>
      </c>
      <c r="AD48" s="236">
        <f t="shared" si="20"/>
        <v>-51229.330000000075</v>
      </c>
      <c r="AE48" s="236">
        <f t="shared" si="21"/>
        <v>4.6566128730773926E-10</v>
      </c>
      <c r="AG48" s="236">
        <f>VLOOKUP(B48,'Outturn 2023-24 BY BCC'!A:ZT,127,FALSE)</f>
        <v>27966.78</v>
      </c>
      <c r="AH48" s="236">
        <f t="shared" si="22"/>
        <v>27966.78</v>
      </c>
      <c r="AI48" s="236">
        <f t="shared" si="23"/>
        <v>0</v>
      </c>
      <c r="AJ48" s="151"/>
      <c r="AL48" s="236"/>
      <c r="AM48" s="236"/>
    </row>
    <row r="49" spans="1:41">
      <c r="A49" s="235">
        <v>2129</v>
      </c>
      <c r="B49" s="235">
        <v>3302129</v>
      </c>
      <c r="C49" s="235" t="s">
        <v>374</v>
      </c>
      <c r="D49" s="235" t="s">
        <v>375</v>
      </c>
      <c r="E49" s="235" t="s">
        <v>376</v>
      </c>
      <c r="F49" s="235" t="s">
        <v>183</v>
      </c>
      <c r="G49" s="235" t="s">
        <v>377</v>
      </c>
      <c r="H49" s="235" t="s">
        <v>185</v>
      </c>
      <c r="I49" s="236">
        <v>199824.58</v>
      </c>
      <c r="J49" s="236">
        <v>15793.909999999683</v>
      </c>
      <c r="K49" s="236">
        <v>215618.48999999967</v>
      </c>
      <c r="L49" s="236">
        <v>47845.39</v>
      </c>
      <c r="M49" s="236">
        <v>9353.1200000000026</v>
      </c>
      <c r="N49" s="288">
        <v>57198.51</v>
      </c>
      <c r="O49" s="235"/>
      <c r="P49" s="236">
        <f>VLOOKUP(B49,'Outturn 2023-24 BY BCC'!A:DP,23,FALSE)+VLOOKUP(B49,'Outturn 2023-24 BY BCC'!A:DP,24,FALSE)</f>
        <v>199824.58</v>
      </c>
      <c r="Q49" s="236">
        <f t="shared" si="13"/>
        <v>199824.58</v>
      </c>
      <c r="R49" s="236">
        <f t="shared" si="14"/>
        <v>0</v>
      </c>
      <c r="S49" s="236">
        <f>VLOOKUP(B49,'Outturn 2023-24 BY BCC'!A:CO,88,FALSE)</f>
        <v>215618.49000000014</v>
      </c>
      <c r="T49" s="236">
        <f t="shared" si="15"/>
        <v>215618.48999999967</v>
      </c>
      <c r="U49" s="236">
        <f t="shared" si="16"/>
        <v>4.6566128730773926E-10</v>
      </c>
      <c r="V49" s="236">
        <f>VLOOKUP(B49,'Outturn 2023-24 BY BCC'!A:CO,25,FALSE)</f>
        <v>47845.39</v>
      </c>
      <c r="W49" s="236">
        <f t="shared" si="17"/>
        <v>47845.39</v>
      </c>
      <c r="X49" s="293">
        <f t="shared" si="18"/>
        <v>0</v>
      </c>
      <c r="Y49" s="236">
        <f>VLOOKUP(B49,'Outturn 2023-24 BY BCC'!A:DJ,90,FALSE)</f>
        <v>57198.51</v>
      </c>
      <c r="Z49" s="288">
        <f t="shared" si="12"/>
        <v>57198.51</v>
      </c>
      <c r="AA49" s="236">
        <f t="shared" si="19"/>
        <v>0</v>
      </c>
      <c r="AC49" s="236">
        <f>VLOOKUP(B49,'Outturn 2023-24 BY BCC'!A:ZT,124,FALSE)</f>
        <v>15793.910000000149</v>
      </c>
      <c r="AD49" s="236">
        <f t="shared" si="20"/>
        <v>15793.909999999683</v>
      </c>
      <c r="AE49" s="236">
        <f t="shared" si="21"/>
        <v>4.6566128730773926E-10</v>
      </c>
      <c r="AG49" s="236">
        <f>VLOOKUP(B49,'Outturn 2023-24 BY BCC'!A:ZT,127,FALSE)</f>
        <v>9353.1200000000026</v>
      </c>
      <c r="AH49" s="236">
        <f t="shared" si="22"/>
        <v>9353.1200000000026</v>
      </c>
      <c r="AI49" s="236">
        <f t="shared" si="23"/>
        <v>0</v>
      </c>
      <c r="AJ49" s="151"/>
      <c r="AL49" s="236"/>
      <c r="AM49" s="236"/>
    </row>
    <row r="50" spans="1:41">
      <c r="A50" s="235">
        <v>2128</v>
      </c>
      <c r="B50" s="235">
        <v>3302128</v>
      </c>
      <c r="C50" s="235" t="s">
        <v>378</v>
      </c>
      <c r="D50" s="235" t="s">
        <v>379</v>
      </c>
      <c r="E50" s="235" t="s">
        <v>380</v>
      </c>
      <c r="F50" s="235" t="s">
        <v>183</v>
      </c>
      <c r="G50" s="235" t="s">
        <v>381</v>
      </c>
      <c r="H50" s="235" t="s">
        <v>185</v>
      </c>
      <c r="I50" s="236">
        <v>238598.06</v>
      </c>
      <c r="J50" s="236">
        <v>16552.099999999627</v>
      </c>
      <c r="K50" s="236">
        <v>255150.15999999963</v>
      </c>
      <c r="L50" s="236">
        <v>46024.45</v>
      </c>
      <c r="M50" s="236">
        <v>25542.14</v>
      </c>
      <c r="N50" s="288">
        <v>71566.59</v>
      </c>
      <c r="O50" s="235"/>
      <c r="P50" s="236">
        <f>VLOOKUP(B50,'Outturn 2023-24 BY BCC'!A:DP,23,FALSE)+VLOOKUP(B50,'Outturn 2023-24 BY BCC'!A:DP,24,FALSE)</f>
        <v>238598.06</v>
      </c>
      <c r="Q50" s="236">
        <f t="shared" si="13"/>
        <v>238598.06</v>
      </c>
      <c r="R50" s="236">
        <f t="shared" si="14"/>
        <v>0</v>
      </c>
      <c r="S50" s="236">
        <f>VLOOKUP(B50,'Outturn 2023-24 BY BCC'!A:CO,88,FALSE)</f>
        <v>255150.16000000009</v>
      </c>
      <c r="T50" s="236">
        <f t="shared" si="15"/>
        <v>255150.15999999963</v>
      </c>
      <c r="U50" s="236">
        <f t="shared" si="16"/>
        <v>4.6566128730773926E-10</v>
      </c>
      <c r="V50" s="236">
        <f>VLOOKUP(B50,'Outturn 2023-24 BY BCC'!A:CO,25,FALSE)</f>
        <v>46024.45</v>
      </c>
      <c r="W50" s="236">
        <f t="shared" si="17"/>
        <v>46024.45</v>
      </c>
      <c r="X50" s="293">
        <f t="shared" si="18"/>
        <v>0</v>
      </c>
      <c r="Y50" s="236">
        <f>VLOOKUP(B50,'Outturn 2023-24 BY BCC'!A:DJ,90,FALSE)</f>
        <v>71566.59</v>
      </c>
      <c r="Z50" s="288">
        <f t="shared" si="12"/>
        <v>71566.59</v>
      </c>
      <c r="AA50" s="236">
        <f t="shared" si="19"/>
        <v>0</v>
      </c>
      <c r="AC50" s="236">
        <f>VLOOKUP(B50,'Outturn 2023-24 BY BCC'!A:ZT,124,FALSE)</f>
        <v>16552.100000000093</v>
      </c>
      <c r="AD50" s="236">
        <f t="shared" si="20"/>
        <v>16552.099999999627</v>
      </c>
      <c r="AE50" s="236">
        <f t="shared" si="21"/>
        <v>4.6566128730773926E-10</v>
      </c>
      <c r="AG50" s="236">
        <f>VLOOKUP(B50,'Outturn 2023-24 BY BCC'!A:ZT,127,FALSE)</f>
        <v>25542.14</v>
      </c>
      <c r="AH50" s="236">
        <f t="shared" si="22"/>
        <v>25542.14</v>
      </c>
      <c r="AI50" s="236">
        <f t="shared" si="23"/>
        <v>0</v>
      </c>
      <c r="AJ50" s="151"/>
      <c r="AL50" s="236"/>
      <c r="AM50" s="236"/>
    </row>
    <row r="51" spans="1:41">
      <c r="A51" s="235">
        <v>2420</v>
      </c>
      <c r="B51" s="235">
        <v>3302420</v>
      </c>
      <c r="C51" s="235" t="s">
        <v>382</v>
      </c>
      <c r="D51" s="235" t="s">
        <v>383</v>
      </c>
      <c r="E51" s="235" t="s">
        <v>384</v>
      </c>
      <c r="F51" s="235" t="s">
        <v>189</v>
      </c>
      <c r="G51" s="235" t="s">
        <v>385</v>
      </c>
      <c r="H51" s="235" t="s">
        <v>185</v>
      </c>
      <c r="I51" s="236">
        <v>307460.06</v>
      </c>
      <c r="J51" s="236">
        <v>76621.110000000335</v>
      </c>
      <c r="K51" s="236">
        <v>384081.17000000033</v>
      </c>
      <c r="L51" s="236">
        <v>21010</v>
      </c>
      <c r="M51" s="236">
        <v>1169.4599999999991</v>
      </c>
      <c r="N51" s="288">
        <v>22179.46</v>
      </c>
      <c r="O51" s="235"/>
      <c r="P51" s="236">
        <f>VLOOKUP(B51,'Outturn 2023-24 BY BCC'!A:DP,23,FALSE)+VLOOKUP(B51,'Outturn 2023-24 BY BCC'!A:DP,24,FALSE)</f>
        <v>307460.06</v>
      </c>
      <c r="Q51" s="236">
        <f t="shared" si="13"/>
        <v>307460.06</v>
      </c>
      <c r="R51" s="236">
        <f t="shared" si="14"/>
        <v>0</v>
      </c>
      <c r="S51" s="236">
        <f>VLOOKUP(B51,'Outturn 2023-24 BY BCC'!A:CO,88,FALSE)</f>
        <v>326677.24999999994</v>
      </c>
      <c r="T51" s="236">
        <f t="shared" si="15"/>
        <v>384081.17000000033</v>
      </c>
      <c r="U51" s="236">
        <f t="shared" si="16"/>
        <v>-57403.920000000391</v>
      </c>
      <c r="V51" s="236">
        <f>VLOOKUP(B51,'Outturn 2023-24 BY BCC'!A:CO,25,FALSE)</f>
        <v>-34993.07</v>
      </c>
      <c r="W51" s="236">
        <f t="shared" si="17"/>
        <v>21010</v>
      </c>
      <c r="X51" s="293">
        <f t="shared" si="18"/>
        <v>-56003.07</v>
      </c>
      <c r="Y51" s="236">
        <f>VLOOKUP(B51,'Outturn 2023-24 BY BCC'!A:DJ,90,FALSE)</f>
        <v>0</v>
      </c>
      <c r="Z51" s="288">
        <f t="shared" si="12"/>
        <v>22179.46</v>
      </c>
      <c r="AA51" s="236">
        <f t="shared" si="19"/>
        <v>-22179.46</v>
      </c>
      <c r="AC51" s="236">
        <f>VLOOKUP(B51,'Outturn 2023-24 BY BCC'!A:ZT,124,FALSE)</f>
        <v>19217.189999999944</v>
      </c>
      <c r="AD51" s="236">
        <f t="shared" si="20"/>
        <v>76621.110000000335</v>
      </c>
      <c r="AE51" s="236">
        <f t="shared" si="21"/>
        <v>-57403.920000000391</v>
      </c>
      <c r="AG51" s="236">
        <f>VLOOKUP(B51,'Outturn 2023-24 BY BCC'!A:ZT,127,FALSE)</f>
        <v>34993.070000000007</v>
      </c>
      <c r="AH51" s="236">
        <f t="shared" si="22"/>
        <v>1169.4599999999991</v>
      </c>
      <c r="AI51" s="236">
        <f t="shared" si="23"/>
        <v>33823.610000000008</v>
      </c>
      <c r="AJ51" s="151"/>
      <c r="AL51" s="236"/>
      <c r="AM51" s="236"/>
    </row>
    <row r="52" spans="1:41">
      <c r="A52" s="235">
        <v>2004</v>
      </c>
      <c r="B52" s="235">
        <v>3302004</v>
      </c>
      <c r="C52" s="235" t="s">
        <v>386</v>
      </c>
      <c r="D52" s="235" t="s">
        <v>387</v>
      </c>
      <c r="E52" s="235" t="s">
        <v>388</v>
      </c>
      <c r="F52" s="235" t="s">
        <v>194</v>
      </c>
      <c r="G52" s="235" t="s">
        <v>389</v>
      </c>
      <c r="H52" s="235" t="s">
        <v>185</v>
      </c>
      <c r="I52" s="236">
        <v>32349.22</v>
      </c>
      <c r="J52" s="236">
        <v>-54432.64000000013</v>
      </c>
      <c r="K52" s="236">
        <v>-22083.420000000129</v>
      </c>
      <c r="L52" s="236">
        <v>55361.9</v>
      </c>
      <c r="M52" s="236">
        <v>0</v>
      </c>
      <c r="N52" s="288">
        <v>55361.9</v>
      </c>
      <c r="O52" s="235" t="s">
        <v>390</v>
      </c>
      <c r="P52" s="236">
        <f>VLOOKUP(B52,'Outturn 2023-24 BY BCC'!A:DP,23,FALSE)+VLOOKUP(B52,'Outturn 2023-24 BY BCC'!A:DP,24,FALSE)</f>
        <v>32349.22</v>
      </c>
      <c r="Q52" s="236">
        <f t="shared" si="13"/>
        <v>32349.22</v>
      </c>
      <c r="R52" s="236">
        <f t="shared" si="14"/>
        <v>0</v>
      </c>
      <c r="S52" s="236">
        <f>VLOOKUP(B52,'Outturn 2023-24 BY BCC'!A:CO,88,FALSE)</f>
        <v>-86629.129999999859</v>
      </c>
      <c r="T52" s="236">
        <f t="shared" si="15"/>
        <v>-22083.420000000129</v>
      </c>
      <c r="U52" s="236">
        <f>S52-T52</f>
        <v>-64545.70999999973</v>
      </c>
      <c r="V52" s="236">
        <f>VLOOKUP(B52,'Outturn 2023-24 BY BCC'!A:CO,25,FALSE)</f>
        <v>-55361.9</v>
      </c>
      <c r="W52" s="236">
        <f t="shared" si="17"/>
        <v>55361.9</v>
      </c>
      <c r="X52" s="293">
        <f t="shared" si="18"/>
        <v>-110723.8</v>
      </c>
      <c r="Y52" s="236">
        <f>VLOOKUP(B52,'Outturn 2023-24 BY BCC'!A:DJ,90,FALSE)</f>
        <v>0</v>
      </c>
      <c r="Z52" s="288">
        <f t="shared" si="12"/>
        <v>55361.9</v>
      </c>
      <c r="AA52" s="236">
        <f t="shared" si="19"/>
        <v>-55361.9</v>
      </c>
      <c r="AC52" s="236">
        <f>VLOOKUP(B52,'Outturn 2023-24 BY BCC'!A:ZT,124,FALSE)</f>
        <v>-118978.34999999986</v>
      </c>
      <c r="AD52" s="236">
        <f t="shared" si="20"/>
        <v>-54432.64000000013</v>
      </c>
      <c r="AE52" s="236">
        <f t="shared" si="21"/>
        <v>-64545.70999999973</v>
      </c>
      <c r="AG52" s="236">
        <f>VLOOKUP(B52,'Outturn 2023-24 BY BCC'!A:ZT,127,FALSE)</f>
        <v>55361.9</v>
      </c>
      <c r="AH52" s="236">
        <f t="shared" si="22"/>
        <v>0</v>
      </c>
      <c r="AI52" s="236">
        <f t="shared" si="23"/>
        <v>55361.9</v>
      </c>
      <c r="AJ52" s="151"/>
      <c r="AL52" s="236"/>
      <c r="AM52" s="236"/>
      <c r="AO52" s="151">
        <f>AE52+AI52</f>
        <v>-9183.8099999997285</v>
      </c>
    </row>
    <row r="53" spans="1:41">
      <c r="A53" s="235">
        <v>1012</v>
      </c>
      <c r="B53" s="235">
        <v>3301012</v>
      </c>
      <c r="C53" s="235" t="s">
        <v>391</v>
      </c>
      <c r="D53" s="235" t="s">
        <v>392</v>
      </c>
      <c r="E53" s="235" t="s">
        <v>393</v>
      </c>
      <c r="F53" s="235" t="s">
        <v>194</v>
      </c>
      <c r="G53" s="235" t="s">
        <v>394</v>
      </c>
      <c r="H53" s="235" t="s">
        <v>185</v>
      </c>
      <c r="I53" s="236">
        <v>287466.69</v>
      </c>
      <c r="J53" s="236">
        <v>50555.309999999939</v>
      </c>
      <c r="K53" s="236">
        <v>338021.99999999994</v>
      </c>
      <c r="L53" s="236">
        <v>35616.199999999997</v>
      </c>
      <c r="M53" s="236">
        <v>4897.75</v>
      </c>
      <c r="N53" s="288">
        <v>40513.949999999997</v>
      </c>
      <c r="O53" s="235"/>
      <c r="P53" s="236">
        <f>VLOOKUP(B53,'Outturn 2023-24 BY BCC'!A:DP,23,FALSE)+VLOOKUP(B53,'Outturn 2023-24 BY BCC'!A:DP,24,FALSE)</f>
        <v>287466.69</v>
      </c>
      <c r="Q53" s="236">
        <f t="shared" si="13"/>
        <v>287466.69</v>
      </c>
      <c r="R53" s="236">
        <f t="shared" si="14"/>
        <v>0</v>
      </c>
      <c r="S53" s="236">
        <f>VLOOKUP(B53,'Outturn 2023-24 BY BCC'!A:CO,88,FALSE)</f>
        <v>316267.65999999997</v>
      </c>
      <c r="T53" s="236">
        <f t="shared" si="15"/>
        <v>338021.99999999994</v>
      </c>
      <c r="U53" s="236">
        <f t="shared" si="16"/>
        <v>-21754.339999999967</v>
      </c>
      <c r="V53" s="236">
        <f>VLOOKUP(B53,'Outturn 2023-24 BY BCC'!A:CO,25,FALSE)</f>
        <v>-24136.2</v>
      </c>
      <c r="W53" s="236">
        <f t="shared" si="17"/>
        <v>35616.199999999997</v>
      </c>
      <c r="X53" s="293">
        <f t="shared" si="18"/>
        <v>-59752.399999999994</v>
      </c>
      <c r="Y53" s="236">
        <f>VLOOKUP(B53,'Outturn 2023-24 BY BCC'!A:DJ,90,FALSE)</f>
        <v>0</v>
      </c>
      <c r="Z53" s="288">
        <f t="shared" si="12"/>
        <v>40513.949999999997</v>
      </c>
      <c r="AA53" s="236">
        <f t="shared" si="19"/>
        <v>-40513.949999999997</v>
      </c>
      <c r="AC53" s="236">
        <f>VLOOKUP(B53,'Outturn 2023-24 BY BCC'!A:ZT,124,FALSE)</f>
        <v>28800.969999999972</v>
      </c>
      <c r="AD53" s="236">
        <f t="shared" si="20"/>
        <v>50555.309999999939</v>
      </c>
      <c r="AE53" s="236">
        <f t="shared" si="21"/>
        <v>-21754.339999999967</v>
      </c>
      <c r="AG53" s="236">
        <f>VLOOKUP(B53,'Outturn 2023-24 BY BCC'!A:ZT,127,FALSE)</f>
        <v>24136.200000000004</v>
      </c>
      <c r="AH53" s="236">
        <f t="shared" si="22"/>
        <v>4897.75</v>
      </c>
      <c r="AI53" s="236">
        <f t="shared" si="23"/>
        <v>19238.450000000004</v>
      </c>
      <c r="AJ53" s="151"/>
      <c r="AL53" s="236"/>
      <c r="AM53" s="236"/>
    </row>
    <row r="54" spans="1:41">
      <c r="A54" s="235">
        <v>2416</v>
      </c>
      <c r="B54" s="235">
        <v>3302416</v>
      </c>
      <c r="C54" s="235" t="s">
        <v>395</v>
      </c>
      <c r="D54" s="235" t="s">
        <v>396</v>
      </c>
      <c r="E54" s="235" t="s">
        <v>397</v>
      </c>
      <c r="F54" s="235" t="s">
        <v>183</v>
      </c>
      <c r="G54" s="235" t="s">
        <v>398</v>
      </c>
      <c r="H54" s="235" t="s">
        <v>185</v>
      </c>
      <c r="I54" s="236">
        <v>-24451.439999999999</v>
      </c>
      <c r="J54" s="236">
        <v>66713.410000000149</v>
      </c>
      <c r="K54" s="236">
        <v>42261.970000000147</v>
      </c>
      <c r="L54" s="236">
        <v>15992.27</v>
      </c>
      <c r="M54" s="236">
        <v>-10233.760000000002</v>
      </c>
      <c r="N54" s="288">
        <v>5758.5099999999984</v>
      </c>
      <c r="O54" s="235"/>
      <c r="P54" s="236">
        <f>VLOOKUP(B54,'Outturn 2023-24 BY BCC'!A:DP,23,FALSE)+VLOOKUP(B54,'Outturn 2023-24 BY BCC'!A:DP,24,FALSE)</f>
        <v>-24451.439999999999</v>
      </c>
      <c r="Q54" s="236">
        <f t="shared" si="13"/>
        <v>-24451.439999999999</v>
      </c>
      <c r="R54" s="236">
        <f t="shared" si="14"/>
        <v>0</v>
      </c>
      <c r="S54" s="236">
        <f>VLOOKUP(B54,'Outturn 2023-24 BY BCC'!A:CO,88,FALSE)</f>
        <v>13589.969999999685</v>
      </c>
      <c r="T54" s="236">
        <f t="shared" si="15"/>
        <v>42261.970000000147</v>
      </c>
      <c r="U54" s="236">
        <f t="shared" si="16"/>
        <v>-28672.000000000462</v>
      </c>
      <c r="V54" s="236">
        <f>VLOOKUP(B54,'Outturn 2023-24 BY BCC'!A:CO,25,FALSE)</f>
        <v>15992.27</v>
      </c>
      <c r="W54" s="236">
        <f t="shared" si="17"/>
        <v>15992.27</v>
      </c>
      <c r="X54" s="293">
        <f t="shared" si="18"/>
        <v>0</v>
      </c>
      <c r="Y54" s="236">
        <f>VLOOKUP(B54,'Outturn 2023-24 BY BCC'!A:DJ,90,FALSE)</f>
        <v>5758.5099999999984</v>
      </c>
      <c r="Z54" s="288">
        <f t="shared" si="12"/>
        <v>5758.5099999999984</v>
      </c>
      <c r="AA54" s="236">
        <f t="shared" si="19"/>
        <v>0</v>
      </c>
      <c r="AC54" s="236">
        <f>VLOOKUP(B54,'Outturn 2023-24 BY BCC'!A:ZT,124,FALSE)</f>
        <v>38041.409999999683</v>
      </c>
      <c r="AD54" s="236">
        <f t="shared" si="20"/>
        <v>66713.410000000149</v>
      </c>
      <c r="AE54" s="236">
        <f t="shared" si="21"/>
        <v>-28672.000000000466</v>
      </c>
      <c r="AG54" s="236">
        <f>VLOOKUP(B54,'Outturn 2023-24 BY BCC'!A:ZT,127,FALSE)</f>
        <v>-10233.760000000002</v>
      </c>
      <c r="AH54" s="236">
        <f t="shared" si="22"/>
        <v>-10233.760000000002</v>
      </c>
      <c r="AI54" s="236">
        <f t="shared" si="23"/>
        <v>0</v>
      </c>
      <c r="AJ54" s="151"/>
      <c r="AL54" s="236"/>
      <c r="AM54" s="236"/>
    </row>
    <row r="55" spans="1:41">
      <c r="A55" s="235">
        <v>2457</v>
      </c>
      <c r="B55" s="235">
        <v>3302457</v>
      </c>
      <c r="C55" s="235" t="s">
        <v>399</v>
      </c>
      <c r="D55" s="235" t="s">
        <v>400</v>
      </c>
      <c r="E55" s="235" t="s">
        <v>401</v>
      </c>
      <c r="F55" s="235" t="s">
        <v>194</v>
      </c>
      <c r="G55" s="235" t="s">
        <v>402</v>
      </c>
      <c r="H55" s="235" t="s">
        <v>185</v>
      </c>
      <c r="I55" s="236">
        <v>869405</v>
      </c>
      <c r="J55" s="236">
        <v>105593.39999999991</v>
      </c>
      <c r="K55" s="236">
        <v>974998.39999999991</v>
      </c>
      <c r="L55" s="236">
        <v>18136.25</v>
      </c>
      <c r="M55" s="236">
        <v>-18136.25</v>
      </c>
      <c r="N55" s="288">
        <v>0</v>
      </c>
      <c r="O55" s="235"/>
      <c r="P55" s="236">
        <f>VLOOKUP(B55,'Outturn 2023-24 BY BCC'!A:DP,23,FALSE)+VLOOKUP(B55,'Outturn 2023-24 BY BCC'!A:DP,24,FALSE)</f>
        <v>869405</v>
      </c>
      <c r="Q55" s="236">
        <f t="shared" si="13"/>
        <v>869405</v>
      </c>
      <c r="R55" s="236">
        <f t="shared" si="14"/>
        <v>0</v>
      </c>
      <c r="S55" s="236">
        <f>VLOOKUP(B55,'Outturn 2023-24 BY BCC'!A:CO,88,FALSE)</f>
        <v>995144.49000000022</v>
      </c>
      <c r="T55" s="236">
        <f t="shared" si="15"/>
        <v>974998.39999999991</v>
      </c>
      <c r="U55" s="236">
        <f t="shared" si="16"/>
        <v>20146.090000000317</v>
      </c>
      <c r="V55" s="236">
        <f>VLOOKUP(B55,'Outturn 2023-24 BY BCC'!A:CO,25,FALSE)</f>
        <v>-18136.25</v>
      </c>
      <c r="W55" s="236">
        <f t="shared" si="17"/>
        <v>18136.25</v>
      </c>
      <c r="X55" s="293">
        <f t="shared" si="18"/>
        <v>-36272.5</v>
      </c>
      <c r="Y55" s="236">
        <f>VLOOKUP(B55,'Outturn 2023-24 BY BCC'!A:DJ,90,FALSE)</f>
        <v>0</v>
      </c>
      <c r="Z55" s="288">
        <f t="shared" si="12"/>
        <v>0</v>
      </c>
      <c r="AA55" s="236">
        <f t="shared" si="19"/>
        <v>0</v>
      </c>
      <c r="AC55" s="236">
        <f>VLOOKUP(B55,'Outturn 2023-24 BY BCC'!A:ZT,124,FALSE)</f>
        <v>125739.49000000022</v>
      </c>
      <c r="AD55" s="236">
        <f t="shared" si="20"/>
        <v>105593.39999999991</v>
      </c>
      <c r="AE55" s="236">
        <f t="shared" si="21"/>
        <v>20146.090000000317</v>
      </c>
      <c r="AG55" s="236">
        <f>VLOOKUP(B55,'Outturn 2023-24 BY BCC'!A:ZT,127,FALSE)</f>
        <v>18136.25</v>
      </c>
      <c r="AH55" s="236">
        <f t="shared" si="22"/>
        <v>-18136.25</v>
      </c>
      <c r="AI55" s="236">
        <f t="shared" si="23"/>
        <v>36272.5</v>
      </c>
      <c r="AJ55" s="151"/>
      <c r="AL55" s="236"/>
      <c r="AM55" s="236"/>
    </row>
    <row r="56" spans="1:41">
      <c r="A56" s="235">
        <v>3431</v>
      </c>
      <c r="B56" s="235">
        <v>3303431</v>
      </c>
      <c r="C56" s="235" t="s">
        <v>403</v>
      </c>
      <c r="D56" s="235" t="s">
        <v>404</v>
      </c>
      <c r="E56" s="235" t="s">
        <v>405</v>
      </c>
      <c r="F56" s="235" t="s">
        <v>194</v>
      </c>
      <c r="G56" s="235" t="s">
        <v>406</v>
      </c>
      <c r="H56" s="235" t="s">
        <v>185</v>
      </c>
      <c r="I56" s="236">
        <v>-281.64999999999998</v>
      </c>
      <c r="J56" s="236">
        <v>-145704.19000000134</v>
      </c>
      <c r="K56" s="236">
        <v>-145985.84000000134</v>
      </c>
      <c r="L56" s="236">
        <v>25373</v>
      </c>
      <c r="M56" s="236">
        <v>28399.5</v>
      </c>
      <c r="N56" s="288">
        <v>53772.5</v>
      </c>
      <c r="O56" s="235"/>
      <c r="P56" s="236">
        <f>VLOOKUP(B56,'Outturn 2023-24 BY BCC'!A:DP,23,FALSE)+VLOOKUP(B56,'Outturn 2023-24 BY BCC'!A:DP,24,FALSE)</f>
        <v>-281.64999999999998</v>
      </c>
      <c r="Q56" s="236">
        <f t="shared" si="13"/>
        <v>-281.64999999999998</v>
      </c>
      <c r="R56" s="236">
        <f t="shared" si="14"/>
        <v>0</v>
      </c>
      <c r="S56" s="236">
        <f>VLOOKUP(B56,'Outturn 2023-24 BY BCC'!A:CO,88,FALSE)</f>
        <v>-176283.3299999997</v>
      </c>
      <c r="T56" s="236">
        <f t="shared" si="15"/>
        <v>-145985.84000000134</v>
      </c>
      <c r="U56" s="236">
        <f t="shared" si="16"/>
        <v>-30297.489999998361</v>
      </c>
      <c r="V56" s="236">
        <f>VLOOKUP(B56,'Outturn 2023-24 BY BCC'!A:CO,25,FALSE)</f>
        <v>-28980.51</v>
      </c>
      <c r="W56" s="236">
        <f t="shared" si="17"/>
        <v>25373</v>
      </c>
      <c r="X56" s="293">
        <f t="shared" si="18"/>
        <v>-54353.509999999995</v>
      </c>
      <c r="Y56" s="236">
        <f>VLOOKUP(B56,'Outturn 2023-24 BY BCC'!A:DJ,90,FALSE)</f>
        <v>0</v>
      </c>
      <c r="Z56" s="288">
        <f t="shared" si="12"/>
        <v>53772.5</v>
      </c>
      <c r="AA56" s="236">
        <f t="shared" si="19"/>
        <v>-53772.5</v>
      </c>
      <c r="AC56" s="236">
        <f>VLOOKUP(B56,'Outturn 2023-24 BY BCC'!A:ZT,124,FALSE)</f>
        <v>-176001.6799999997</v>
      </c>
      <c r="AD56" s="236">
        <f t="shared" si="20"/>
        <v>-145704.19000000134</v>
      </c>
      <c r="AE56" s="236">
        <f t="shared" si="21"/>
        <v>-30297.489999998361</v>
      </c>
      <c r="AG56" s="236">
        <f>VLOOKUP(B56,'Outturn 2023-24 BY BCC'!A:ZT,127,FALSE)</f>
        <v>28980.510000000006</v>
      </c>
      <c r="AH56" s="236">
        <f t="shared" si="22"/>
        <v>28399.5</v>
      </c>
      <c r="AI56" s="236">
        <f t="shared" si="23"/>
        <v>581.01000000000568</v>
      </c>
      <c r="AJ56" s="151"/>
      <c r="AL56" s="236"/>
      <c r="AM56" s="236"/>
    </row>
    <row r="57" spans="1:41">
      <c r="A57" s="235">
        <v>1049</v>
      </c>
      <c r="B57" s="235">
        <v>3301049</v>
      </c>
      <c r="C57" s="235" t="s">
        <v>407</v>
      </c>
      <c r="D57" s="235" t="s">
        <v>408</v>
      </c>
      <c r="E57" s="235" t="s">
        <v>409</v>
      </c>
      <c r="F57" s="235" t="s">
        <v>194</v>
      </c>
      <c r="G57" s="235" t="s">
        <v>410</v>
      </c>
      <c r="H57" s="235" t="s">
        <v>185</v>
      </c>
      <c r="I57" s="236">
        <v>291825.68</v>
      </c>
      <c r="J57" s="236">
        <v>177646.62999999989</v>
      </c>
      <c r="K57" s="236">
        <v>469472.30999999988</v>
      </c>
      <c r="L57" s="236">
        <v>-21408.61</v>
      </c>
      <c r="M57" s="236">
        <v>21408.61</v>
      </c>
      <c r="N57" s="288">
        <v>0</v>
      </c>
      <c r="O57" s="235"/>
      <c r="P57" s="236">
        <f>VLOOKUP(B57,'Outturn 2023-24 BY BCC'!A:DP,23,FALSE)+VLOOKUP(B57,'Outturn 2023-24 BY BCC'!A:DP,24,FALSE)</f>
        <v>291825.68</v>
      </c>
      <c r="Q57" s="236">
        <f t="shared" si="13"/>
        <v>291825.68</v>
      </c>
      <c r="R57" s="236">
        <f t="shared" si="14"/>
        <v>0</v>
      </c>
      <c r="S57" s="236">
        <f>VLOOKUP(B57,'Outturn 2023-24 BY BCC'!A:CO,88,FALSE)</f>
        <v>469472.31</v>
      </c>
      <c r="T57" s="236">
        <f t="shared" si="15"/>
        <v>469472.30999999988</v>
      </c>
      <c r="U57" s="236">
        <f t="shared" si="16"/>
        <v>0</v>
      </c>
      <c r="V57" s="236">
        <f>VLOOKUP(B57,'Outturn 2023-24 BY BCC'!A:CO,25,FALSE)</f>
        <v>-21408.61</v>
      </c>
      <c r="W57" s="236">
        <f t="shared" si="17"/>
        <v>-21408.61</v>
      </c>
      <c r="X57" s="293">
        <f t="shared" si="18"/>
        <v>0</v>
      </c>
      <c r="Y57" s="236">
        <f>VLOOKUP(B57,'Outturn 2023-24 BY BCC'!A:DJ,90,FALSE)</f>
        <v>0</v>
      </c>
      <c r="Z57" s="288">
        <f t="shared" si="12"/>
        <v>0</v>
      </c>
      <c r="AA57" s="236">
        <f t="shared" si="19"/>
        <v>0</v>
      </c>
      <c r="AC57" s="236">
        <f>VLOOKUP(B57,'Outturn 2023-24 BY BCC'!A:ZT,124,FALSE)</f>
        <v>177646.63</v>
      </c>
      <c r="AD57" s="236">
        <f t="shared" si="20"/>
        <v>177646.62999999989</v>
      </c>
      <c r="AE57" s="236">
        <f t="shared" si="21"/>
        <v>0</v>
      </c>
      <c r="AG57" s="236">
        <f>VLOOKUP(B57,'Outturn 2023-24 BY BCC'!A:ZT,127,FALSE)</f>
        <v>21408.61</v>
      </c>
      <c r="AH57" s="236">
        <f t="shared" si="22"/>
        <v>21408.61</v>
      </c>
      <c r="AI57" s="236">
        <f t="shared" si="23"/>
        <v>0</v>
      </c>
      <c r="AJ57" s="151"/>
      <c r="AL57" s="236"/>
      <c r="AM57" s="236"/>
    </row>
    <row r="58" spans="1:41">
      <c r="A58" s="235">
        <v>7053</v>
      </c>
      <c r="B58" s="235">
        <v>3307053</v>
      </c>
      <c r="C58" s="235" t="s">
        <v>411</v>
      </c>
      <c r="D58" s="235" t="s">
        <v>412</v>
      </c>
      <c r="E58" s="235" t="s">
        <v>413</v>
      </c>
      <c r="F58" s="235" t="s">
        <v>183</v>
      </c>
      <c r="G58" s="235" t="s">
        <v>414</v>
      </c>
      <c r="H58" s="235" t="s">
        <v>185</v>
      </c>
      <c r="I58" s="236">
        <v>308756.12</v>
      </c>
      <c r="J58" s="236">
        <v>326921.68999999948</v>
      </c>
      <c r="K58" s="236">
        <v>635677.80999999947</v>
      </c>
      <c r="L58" s="236">
        <v>21582.69</v>
      </c>
      <c r="M58" s="236">
        <v>15621.3</v>
      </c>
      <c r="N58" s="288">
        <v>37203.99</v>
      </c>
      <c r="O58" s="235"/>
      <c r="P58" s="236">
        <f>VLOOKUP(B58,'Outturn 2023-24 BY BCC'!A:DP,23,FALSE)+VLOOKUP(B58,'Outturn 2023-24 BY BCC'!A:DP,24,FALSE)</f>
        <v>308756.12</v>
      </c>
      <c r="Q58" s="236">
        <f t="shared" si="13"/>
        <v>308756.12</v>
      </c>
      <c r="R58" s="236">
        <f t="shared" si="14"/>
        <v>0</v>
      </c>
      <c r="S58" s="236">
        <f>VLOOKUP(B58,'Outturn 2023-24 BY BCC'!A:CO,88,FALSE)</f>
        <v>635677.81000000041</v>
      </c>
      <c r="T58" s="236">
        <f t="shared" si="15"/>
        <v>635677.80999999947</v>
      </c>
      <c r="U58" s="236">
        <f t="shared" si="16"/>
        <v>9.3132257461547852E-10</v>
      </c>
      <c r="V58" s="236">
        <f>VLOOKUP(B58,'Outturn 2023-24 BY BCC'!A:CO,25,FALSE)</f>
        <v>21582.69</v>
      </c>
      <c r="W58" s="236">
        <f t="shared" si="17"/>
        <v>21582.69</v>
      </c>
      <c r="X58" s="293">
        <f t="shared" si="18"/>
        <v>0</v>
      </c>
      <c r="Y58" s="236">
        <f>VLOOKUP(B58,'Outturn 2023-24 BY BCC'!A:DJ,90,FALSE)</f>
        <v>37203.99</v>
      </c>
      <c r="Z58" s="288">
        <f t="shared" si="12"/>
        <v>37203.99</v>
      </c>
      <c r="AA58" s="236">
        <f t="shared" si="19"/>
        <v>0</v>
      </c>
      <c r="AC58" s="236">
        <f>VLOOKUP(B58,'Outturn 2023-24 BY BCC'!A:ZT,124,FALSE)</f>
        <v>326921.69000000041</v>
      </c>
      <c r="AD58" s="236">
        <f t="shared" si="20"/>
        <v>326921.68999999948</v>
      </c>
      <c r="AE58" s="236">
        <f t="shared" si="21"/>
        <v>9.3132257461547852E-10</v>
      </c>
      <c r="AG58" s="236">
        <f>VLOOKUP(B58,'Outturn 2023-24 BY BCC'!A:ZT,127,FALSE)</f>
        <v>15621.3</v>
      </c>
      <c r="AH58" s="236">
        <f t="shared" si="22"/>
        <v>15621.3</v>
      </c>
      <c r="AI58" s="236">
        <f t="shared" si="23"/>
        <v>0</v>
      </c>
      <c r="AJ58" s="151"/>
      <c r="AL58" s="236"/>
      <c r="AM58" s="236"/>
    </row>
    <row r="59" spans="1:41">
      <c r="A59" s="235">
        <v>3351</v>
      </c>
      <c r="B59" s="235">
        <v>3303351</v>
      </c>
      <c r="C59" s="235" t="s">
        <v>415</v>
      </c>
      <c r="D59" s="235" t="s">
        <v>416</v>
      </c>
      <c r="E59" s="235" t="s">
        <v>417</v>
      </c>
      <c r="F59" s="235" t="s">
        <v>189</v>
      </c>
      <c r="G59" s="235" t="s">
        <v>418</v>
      </c>
      <c r="H59" s="235" t="s">
        <v>185</v>
      </c>
      <c r="I59" s="236">
        <v>175170.15</v>
      </c>
      <c r="J59" s="236">
        <v>133157.45999999973</v>
      </c>
      <c r="K59" s="236">
        <v>308327.60999999975</v>
      </c>
      <c r="L59" s="236">
        <v>0</v>
      </c>
      <c r="M59" s="236">
        <v>0</v>
      </c>
      <c r="N59" s="288">
        <v>0</v>
      </c>
      <c r="O59" s="235"/>
      <c r="P59" s="236">
        <f>VLOOKUP(B59,'Outturn 2023-24 BY BCC'!A:DP,23,FALSE)+VLOOKUP(B59,'Outturn 2023-24 BY BCC'!A:DP,24,FALSE)</f>
        <v>175170.15</v>
      </c>
      <c r="Q59" s="236">
        <f t="shared" si="13"/>
        <v>175170.15</v>
      </c>
      <c r="R59" s="236">
        <f t="shared" si="14"/>
        <v>0</v>
      </c>
      <c r="S59" s="236">
        <f>VLOOKUP(B59,'Outturn 2023-24 BY BCC'!A:CO,88,FALSE)</f>
        <v>308327.61</v>
      </c>
      <c r="T59" s="236">
        <f t="shared" si="15"/>
        <v>308327.60999999975</v>
      </c>
      <c r="U59" s="236">
        <f t="shared" si="16"/>
        <v>0</v>
      </c>
      <c r="V59" s="236">
        <f>VLOOKUP(B59,'Outturn 2023-24 BY BCC'!A:CO,25,FALSE)</f>
        <v>0</v>
      </c>
      <c r="W59" s="236">
        <f t="shared" si="17"/>
        <v>0</v>
      </c>
      <c r="X59" s="293">
        <f t="shared" si="18"/>
        <v>0</v>
      </c>
      <c r="Y59" s="236">
        <f>VLOOKUP(B59,'Outturn 2023-24 BY BCC'!A:DJ,90,FALSE)</f>
        <v>0</v>
      </c>
      <c r="Z59" s="288">
        <f t="shared" si="12"/>
        <v>0</v>
      </c>
      <c r="AA59" s="236">
        <f t="shared" si="19"/>
        <v>0</v>
      </c>
      <c r="AC59" s="236">
        <f>VLOOKUP(B59,'Outturn 2023-24 BY BCC'!A:ZT,124,FALSE)</f>
        <v>133157.45999999996</v>
      </c>
      <c r="AD59" s="236">
        <f t="shared" si="20"/>
        <v>133157.45999999973</v>
      </c>
      <c r="AE59" s="236">
        <f t="shared" si="21"/>
        <v>2.3283064365386963E-10</v>
      </c>
      <c r="AG59" s="236">
        <f>VLOOKUP(B59,'Outturn 2023-24 BY BCC'!A:ZT,127,FALSE)</f>
        <v>0</v>
      </c>
      <c r="AH59" s="236">
        <f t="shared" si="22"/>
        <v>0</v>
      </c>
      <c r="AI59" s="236">
        <f t="shared" si="23"/>
        <v>0</v>
      </c>
      <c r="AJ59" s="151"/>
      <c r="AL59" s="236"/>
      <c r="AM59" s="236"/>
    </row>
    <row r="60" spans="1:41">
      <c r="A60" s="235">
        <v>3328</v>
      </c>
      <c r="B60" s="235">
        <v>3303328</v>
      </c>
      <c r="C60" s="235" t="s">
        <v>419</v>
      </c>
      <c r="D60" s="235" t="s">
        <v>420</v>
      </c>
      <c r="E60" s="235" t="s">
        <v>421</v>
      </c>
      <c r="F60" s="235" t="s">
        <v>189</v>
      </c>
      <c r="G60" s="235" t="s">
        <v>422</v>
      </c>
      <c r="H60" s="235" t="s">
        <v>185</v>
      </c>
      <c r="I60" s="236">
        <v>302340.18</v>
      </c>
      <c r="J60" s="236">
        <v>-62089.050000000047</v>
      </c>
      <c r="K60" s="236">
        <v>240251.12999999995</v>
      </c>
      <c r="L60" s="236">
        <v>0</v>
      </c>
      <c r="M60" s="236">
        <v>0</v>
      </c>
      <c r="N60" s="288">
        <v>0</v>
      </c>
      <c r="O60" s="235" t="s">
        <v>423</v>
      </c>
      <c r="P60" s="236">
        <f>VLOOKUP(B60,'Outturn 2023-24 BY BCC'!A:DP,23,FALSE)+VLOOKUP(B60,'Outturn 2023-24 BY BCC'!A:DP,24,FALSE)</f>
        <v>302340.18</v>
      </c>
      <c r="Q60" s="236">
        <f t="shared" si="13"/>
        <v>302340.18</v>
      </c>
      <c r="R60" s="236">
        <f t="shared" si="14"/>
        <v>0</v>
      </c>
      <c r="S60" s="236">
        <f>VLOOKUP(B60,'Outturn 2023-24 BY BCC'!A:CO,88,FALSE)</f>
        <v>238108.96000000002</v>
      </c>
      <c r="T60" s="236">
        <f t="shared" si="15"/>
        <v>240251.12999999995</v>
      </c>
      <c r="U60" s="236">
        <f t="shared" si="16"/>
        <v>-2142.1699999999255</v>
      </c>
      <c r="V60" s="236">
        <f>VLOOKUP(B60,'Outturn 2023-24 BY BCC'!A:CO,25,FALSE)</f>
        <v>-109.72</v>
      </c>
      <c r="W60" s="236">
        <f t="shared" si="17"/>
        <v>0</v>
      </c>
      <c r="X60" s="293">
        <f t="shared" si="18"/>
        <v>-109.72</v>
      </c>
      <c r="Y60" s="236">
        <f>VLOOKUP(B60,'Outturn 2023-24 BY BCC'!A:DJ,90,FALSE)</f>
        <v>2.5579538487363607E-13</v>
      </c>
      <c r="Z60" s="288">
        <f t="shared" si="12"/>
        <v>0</v>
      </c>
      <c r="AA60" s="236">
        <f t="shared" si="19"/>
        <v>2.5579538487363607E-13</v>
      </c>
      <c r="AC60" s="236">
        <f>VLOOKUP(B60,'Outturn 2023-24 BY BCC'!A:ZT,124,FALSE)</f>
        <v>-64231.219999999972</v>
      </c>
      <c r="AD60" s="236">
        <f t="shared" si="20"/>
        <v>-62089.050000000047</v>
      </c>
      <c r="AE60" s="236">
        <f t="shared" si="21"/>
        <v>-2142.1699999999255</v>
      </c>
      <c r="AG60" s="236">
        <f>VLOOKUP(B60,'Outturn 2023-24 BY BCC'!A:ZT,127,FALSE)</f>
        <v>109.72000000000025</v>
      </c>
      <c r="AH60" s="236">
        <f t="shared" si="22"/>
        <v>0</v>
      </c>
      <c r="AI60" s="236">
        <f t="shared" si="23"/>
        <v>109.72000000000025</v>
      </c>
      <c r="AJ60" s="151"/>
      <c r="AK60" s="151"/>
      <c r="AL60" s="236"/>
      <c r="AM60" s="236"/>
    </row>
    <row r="61" spans="1:41">
      <c r="A61" s="235">
        <v>2150</v>
      </c>
      <c r="B61" s="235">
        <v>3302150</v>
      </c>
      <c r="C61" s="235" t="s">
        <v>424</v>
      </c>
      <c r="D61" s="235" t="s">
        <v>425</v>
      </c>
      <c r="E61" s="235" t="s">
        <v>426</v>
      </c>
      <c r="F61" s="235" t="s">
        <v>194</v>
      </c>
      <c r="G61" s="235" t="s">
        <v>427</v>
      </c>
      <c r="H61" s="235" t="s">
        <v>185</v>
      </c>
      <c r="I61" s="236">
        <v>-277190.15999999997</v>
      </c>
      <c r="J61" s="236">
        <v>-124404</v>
      </c>
      <c r="K61" s="236">
        <v>-401594.16</v>
      </c>
      <c r="L61" s="236">
        <v>50735.68</v>
      </c>
      <c r="M61" s="236">
        <v>-8984.5</v>
      </c>
      <c r="N61" s="288">
        <v>41751.18</v>
      </c>
      <c r="O61" s="235"/>
      <c r="P61" s="236">
        <f>VLOOKUP(B61,'Outturn 2023-24 BY BCC'!A:DP,23,FALSE)+VLOOKUP(B61,'Outturn 2023-24 BY BCC'!A:DP,24,FALSE)</f>
        <v>-277190.15999999997</v>
      </c>
      <c r="Q61" s="236">
        <f t="shared" si="13"/>
        <v>-277190.15999999997</v>
      </c>
      <c r="R61" s="236">
        <f t="shared" si="14"/>
        <v>0</v>
      </c>
      <c r="S61" s="236">
        <f>VLOOKUP(B61,'Outturn 2023-24 BY BCC'!A:CO,88,FALSE)</f>
        <v>-462323.72000000003</v>
      </c>
      <c r="T61" s="236">
        <f t="shared" si="15"/>
        <v>-401594.16</v>
      </c>
      <c r="U61" s="236">
        <f t="shared" si="16"/>
        <v>-60729.560000000056</v>
      </c>
      <c r="V61" s="236">
        <f>VLOOKUP(B61,'Outturn 2023-24 BY BCC'!A:CO,25,FALSE)</f>
        <v>-50735.68</v>
      </c>
      <c r="W61" s="236">
        <f t="shared" si="17"/>
        <v>50735.68</v>
      </c>
      <c r="X61" s="293">
        <f t="shared" si="18"/>
        <v>-101471.36</v>
      </c>
      <c r="Y61" s="236">
        <f>VLOOKUP(B61,'Outturn 2023-24 BY BCC'!A:DJ,90,FALSE)</f>
        <v>0</v>
      </c>
      <c r="Z61" s="288">
        <f t="shared" ref="Z61:Z96" si="24">N61</f>
        <v>41751.18</v>
      </c>
      <c r="AA61" s="236">
        <f t="shared" si="19"/>
        <v>-41751.18</v>
      </c>
      <c r="AC61" s="236">
        <f>VLOOKUP(B61,'Outturn 2023-24 BY BCC'!A:ZT,124,FALSE)</f>
        <v>-185133.56000000006</v>
      </c>
      <c r="AD61" s="236">
        <f t="shared" si="20"/>
        <v>-124404</v>
      </c>
      <c r="AE61" s="236">
        <f t="shared" si="21"/>
        <v>-60729.560000000056</v>
      </c>
      <c r="AG61" s="236">
        <f>VLOOKUP(B61,'Outturn 2023-24 BY BCC'!A:ZT,127,FALSE)</f>
        <v>50735.679999999993</v>
      </c>
      <c r="AH61" s="236">
        <f t="shared" si="22"/>
        <v>-8984.5</v>
      </c>
      <c r="AI61" s="236">
        <f t="shared" si="23"/>
        <v>59720.179999999993</v>
      </c>
      <c r="AJ61" s="151"/>
      <c r="AK61" s="151"/>
      <c r="AL61" s="236"/>
      <c r="AM61" s="236"/>
    </row>
    <row r="62" spans="1:41">
      <c r="A62" s="235">
        <v>1008</v>
      </c>
      <c r="B62" s="235">
        <v>3301008</v>
      </c>
      <c r="C62" s="235" t="s">
        <v>428</v>
      </c>
      <c r="D62" s="235" t="s">
        <v>429</v>
      </c>
      <c r="E62" s="235" t="s">
        <v>430</v>
      </c>
      <c r="F62" s="235" t="s">
        <v>194</v>
      </c>
      <c r="G62" s="235" t="s">
        <v>431</v>
      </c>
      <c r="H62" s="235" t="s">
        <v>185</v>
      </c>
      <c r="I62" s="236">
        <v>108142.38</v>
      </c>
      <c r="J62" s="236">
        <v>-44631.85</v>
      </c>
      <c r="K62" s="236">
        <v>63510.53</v>
      </c>
      <c r="L62" s="236">
        <v>8042.93</v>
      </c>
      <c r="M62" s="236">
        <v>3675.17</v>
      </c>
      <c r="N62" s="288">
        <v>11718.1</v>
      </c>
      <c r="O62" s="235"/>
      <c r="P62" s="236">
        <f>VLOOKUP(B62,'Outturn 2023-24 BY BCC'!A:DP,23,FALSE)+VLOOKUP(B62,'Outturn 2023-24 BY BCC'!A:DP,24,FALSE)</f>
        <v>108142.38</v>
      </c>
      <c r="Q62" s="236">
        <f t="shared" si="13"/>
        <v>108142.38</v>
      </c>
      <c r="R62" s="236">
        <f t="shared" si="14"/>
        <v>0</v>
      </c>
      <c r="S62" s="236">
        <f>VLOOKUP(B62,'Outturn 2023-24 BY BCC'!A:CO,88,FALSE)</f>
        <v>50197.51999999996</v>
      </c>
      <c r="T62" s="236">
        <f t="shared" si="15"/>
        <v>63510.53</v>
      </c>
      <c r="U62" s="236">
        <f t="shared" si="16"/>
        <v>-13313.010000000038</v>
      </c>
      <c r="V62" s="236">
        <f>VLOOKUP(B62,'Outturn 2023-24 BY BCC'!A:CO,25,FALSE)</f>
        <v>-8042.93</v>
      </c>
      <c r="W62" s="236">
        <f t="shared" si="17"/>
        <v>8042.93</v>
      </c>
      <c r="X62" s="293">
        <f t="shared" si="18"/>
        <v>-16085.86</v>
      </c>
      <c r="Y62" s="236">
        <f>VLOOKUP(B62,'Outturn 2023-24 BY BCC'!A:DJ,90,FALSE)</f>
        <v>0</v>
      </c>
      <c r="Z62" s="288">
        <f t="shared" si="24"/>
        <v>11718.1</v>
      </c>
      <c r="AA62" s="236">
        <f t="shared" si="19"/>
        <v>-11718.1</v>
      </c>
      <c r="AC62" s="236">
        <f>VLOOKUP(B62,'Outturn 2023-24 BY BCC'!A:ZT,124,FALSE)</f>
        <v>-57944.860000000044</v>
      </c>
      <c r="AD62" s="236">
        <f t="shared" si="20"/>
        <v>-44631.85</v>
      </c>
      <c r="AE62" s="236">
        <f t="shared" si="21"/>
        <v>-13313.010000000046</v>
      </c>
      <c r="AG62" s="236">
        <f>VLOOKUP(B62,'Outturn 2023-24 BY BCC'!A:ZT,127,FALSE)</f>
        <v>8042.93</v>
      </c>
      <c r="AH62" s="236">
        <f t="shared" si="22"/>
        <v>3675.17</v>
      </c>
      <c r="AI62" s="236">
        <f t="shared" si="23"/>
        <v>4367.76</v>
      </c>
      <c r="AJ62" s="151"/>
      <c r="AK62" s="151"/>
      <c r="AL62" s="236"/>
      <c r="AM62" s="236"/>
    </row>
    <row r="63" spans="1:41">
      <c r="A63" s="235">
        <v>4173</v>
      </c>
      <c r="B63" s="235">
        <v>3304173</v>
      </c>
      <c r="C63" s="235" t="s">
        <v>432</v>
      </c>
      <c r="D63" s="235" t="s">
        <v>433</v>
      </c>
      <c r="E63" s="235" t="s">
        <v>434</v>
      </c>
      <c r="F63" s="235" t="s">
        <v>183</v>
      </c>
      <c r="G63" s="235" t="s">
        <v>435</v>
      </c>
      <c r="H63" s="235" t="s">
        <v>185</v>
      </c>
      <c r="I63" s="236">
        <v>1093514.77</v>
      </c>
      <c r="J63" s="236">
        <v>-95007.05999999959</v>
      </c>
      <c r="K63" s="236">
        <v>998507.71000000043</v>
      </c>
      <c r="L63" s="236">
        <v>18808</v>
      </c>
      <c r="M63" s="236">
        <v>55355.23</v>
      </c>
      <c r="N63" s="288">
        <v>74163.23000000001</v>
      </c>
      <c r="O63" s="235" t="s">
        <v>436</v>
      </c>
      <c r="P63" s="236">
        <f>VLOOKUP(B63,'Outturn 2023-24 BY BCC'!A:DP,23,FALSE)+VLOOKUP(B63,'Outturn 2023-24 BY BCC'!A:DP,24,FALSE)</f>
        <v>1093514.77</v>
      </c>
      <c r="Q63" s="236">
        <f t="shared" si="13"/>
        <v>1093514.77</v>
      </c>
      <c r="R63" s="236">
        <f t="shared" si="14"/>
        <v>0</v>
      </c>
      <c r="S63" s="236">
        <f>VLOOKUP(B63,'Outturn 2023-24 BY BCC'!A:CO,88,FALSE)</f>
        <v>998507.71000000043</v>
      </c>
      <c r="T63" s="236">
        <f t="shared" si="15"/>
        <v>998507.71000000043</v>
      </c>
      <c r="U63" s="236">
        <f t="shared" si="16"/>
        <v>0</v>
      </c>
      <c r="V63" s="236">
        <f>VLOOKUP(B63,'Outturn 2023-24 BY BCC'!A:CO,25,FALSE)</f>
        <v>128450.51</v>
      </c>
      <c r="W63" s="236">
        <f t="shared" si="17"/>
        <v>18808</v>
      </c>
      <c r="X63" s="293">
        <f t="shared" si="18"/>
        <v>109642.51</v>
      </c>
      <c r="Y63" s="236">
        <f>VLOOKUP(B63,'Outturn 2023-24 BY BCC'!A:DJ,90,FALSE)</f>
        <v>149321.89000000001</v>
      </c>
      <c r="Z63" s="288">
        <f t="shared" si="24"/>
        <v>74163.23000000001</v>
      </c>
      <c r="AA63" s="236">
        <f t="shared" si="19"/>
        <v>75158.66</v>
      </c>
      <c r="AC63" s="236">
        <f>VLOOKUP(B63,'Outturn 2023-24 BY BCC'!A:ZT,124,FALSE)</f>
        <v>-95007.05999999959</v>
      </c>
      <c r="AD63" s="236">
        <f t="shared" si="20"/>
        <v>-95007.05999999959</v>
      </c>
      <c r="AE63" s="236">
        <f t="shared" si="21"/>
        <v>0</v>
      </c>
      <c r="AG63" s="236">
        <f>VLOOKUP(B63,'Outturn 2023-24 BY BCC'!A:ZT,127,FALSE)</f>
        <v>20871.380000000019</v>
      </c>
      <c r="AH63" s="236">
        <f t="shared" si="22"/>
        <v>55355.23</v>
      </c>
      <c r="AI63" s="236"/>
      <c r="AJ63" s="151"/>
      <c r="AK63" s="151"/>
      <c r="AL63" s="236">
        <v>34483.85</v>
      </c>
      <c r="AM63" s="236"/>
    </row>
    <row r="64" spans="1:41">
      <c r="A64" s="235">
        <v>2159</v>
      </c>
      <c r="B64" s="235">
        <v>3302159</v>
      </c>
      <c r="C64" s="235" t="s">
        <v>437</v>
      </c>
      <c r="D64" s="235" t="s">
        <v>438</v>
      </c>
      <c r="E64" s="235" t="s">
        <v>439</v>
      </c>
      <c r="F64" s="235" t="s">
        <v>194</v>
      </c>
      <c r="G64" s="235" t="s">
        <v>440</v>
      </c>
      <c r="H64" s="235" t="s">
        <v>185</v>
      </c>
      <c r="I64" s="236">
        <v>-17638.41</v>
      </c>
      <c r="J64" s="236">
        <v>23652.270000000019</v>
      </c>
      <c r="K64" s="236">
        <v>6013.8600000000188</v>
      </c>
      <c r="L64" s="236">
        <v>2909.04</v>
      </c>
      <c r="M64" s="236">
        <v>0</v>
      </c>
      <c r="N64" s="288">
        <v>2909.04</v>
      </c>
      <c r="O64" s="235"/>
      <c r="P64" s="236">
        <f>VLOOKUP(B64,'Outturn 2023-24 BY BCC'!A:DP,23,FALSE)+VLOOKUP(B64,'Outturn 2023-24 BY BCC'!A:DP,24,FALSE)</f>
        <v>-17638.41</v>
      </c>
      <c r="Q64" s="236">
        <f t="shared" si="13"/>
        <v>-17638.41</v>
      </c>
      <c r="R64" s="236">
        <f t="shared" si="14"/>
        <v>0</v>
      </c>
      <c r="S64" s="236">
        <f>VLOOKUP(B64,'Outturn 2023-24 BY BCC'!A:CO,88,FALSE)</f>
        <v>6013.8600000000188</v>
      </c>
      <c r="T64" s="236">
        <f t="shared" si="15"/>
        <v>6013.8600000000188</v>
      </c>
      <c r="U64" s="236">
        <f t="shared" si="16"/>
        <v>0</v>
      </c>
      <c r="V64" s="236">
        <f>VLOOKUP(B64,'Outturn 2023-24 BY BCC'!A:CO,25,FALSE)</f>
        <v>2909.04</v>
      </c>
      <c r="W64" s="236">
        <f t="shared" si="17"/>
        <v>2909.04</v>
      </c>
      <c r="X64" s="293">
        <f t="shared" si="18"/>
        <v>0</v>
      </c>
      <c r="Y64" s="236">
        <f>VLOOKUP(B64,'Outturn 2023-24 BY BCC'!A:DJ,90,FALSE)</f>
        <v>2909.04</v>
      </c>
      <c r="Z64" s="288">
        <f t="shared" si="24"/>
        <v>2909.04</v>
      </c>
      <c r="AA64" s="236">
        <f t="shared" si="19"/>
        <v>0</v>
      </c>
      <c r="AC64" s="236">
        <f>VLOOKUP(B64,'Outturn 2023-24 BY BCC'!A:ZT,124,FALSE)</f>
        <v>23652.270000000019</v>
      </c>
      <c r="AD64" s="236">
        <f t="shared" si="20"/>
        <v>23652.270000000019</v>
      </c>
      <c r="AE64" s="236">
        <f t="shared" si="21"/>
        <v>0</v>
      </c>
      <c r="AG64" s="236">
        <f>VLOOKUP(B64,'Outturn 2023-24 BY BCC'!A:ZT,127,FALSE)</f>
        <v>0</v>
      </c>
      <c r="AH64" s="236">
        <f t="shared" si="22"/>
        <v>0</v>
      </c>
      <c r="AI64" s="236">
        <f t="shared" si="23"/>
        <v>0</v>
      </c>
      <c r="AJ64" s="151"/>
      <c r="AK64" s="151"/>
      <c r="AL64" s="236"/>
      <c r="AM64" s="236"/>
    </row>
    <row r="65" spans="1:39">
      <c r="A65" s="235">
        <v>2161</v>
      </c>
      <c r="B65" s="235">
        <v>3302161</v>
      </c>
      <c r="C65" s="235" t="s">
        <v>441</v>
      </c>
      <c r="D65" s="235" t="s">
        <v>442</v>
      </c>
      <c r="E65" s="235" t="s">
        <v>443</v>
      </c>
      <c r="F65" s="235" t="s">
        <v>194</v>
      </c>
      <c r="G65" s="235" t="s">
        <v>444</v>
      </c>
      <c r="H65" s="235" t="s">
        <v>185</v>
      </c>
      <c r="I65" s="236">
        <v>265568.65000000002</v>
      </c>
      <c r="J65" s="236">
        <v>31107.950000000419</v>
      </c>
      <c r="K65" s="236">
        <v>296676.60000000044</v>
      </c>
      <c r="L65" s="236">
        <v>37610</v>
      </c>
      <c r="M65" s="236">
        <v>-22197.24</v>
      </c>
      <c r="N65" s="288">
        <v>15412.759999999998</v>
      </c>
      <c r="O65" s="235" t="s">
        <v>445</v>
      </c>
      <c r="P65" s="236">
        <f>VLOOKUP(B65,'Outturn 2023-24 BY BCC'!A:DP,23,FALSE)+VLOOKUP(B65,'Outturn 2023-24 BY BCC'!A:DP,24,FALSE)</f>
        <v>265568.65000000002</v>
      </c>
      <c r="Q65" s="236">
        <f t="shared" si="13"/>
        <v>265568.65000000002</v>
      </c>
      <c r="R65" s="236">
        <f t="shared" si="14"/>
        <v>0</v>
      </c>
      <c r="S65" s="236">
        <f>VLOOKUP(B65,'Outturn 2023-24 BY BCC'!A:CO,88,FALSE)</f>
        <v>257799.86</v>
      </c>
      <c r="T65" s="236">
        <f t="shared" si="15"/>
        <v>296676.60000000044</v>
      </c>
      <c r="U65" s="236">
        <f t="shared" si="16"/>
        <v>-38876.740000000456</v>
      </c>
      <c r="V65" s="236">
        <f>VLOOKUP(B65,'Outturn 2023-24 BY BCC'!A:CO,25,FALSE)</f>
        <v>-9581.25</v>
      </c>
      <c r="W65" s="236">
        <f t="shared" si="17"/>
        <v>37610</v>
      </c>
      <c r="X65" s="293">
        <f t="shared" si="18"/>
        <v>-47191.25</v>
      </c>
      <c r="Y65" s="236">
        <f>VLOOKUP(B65,'Outturn 2023-24 BY BCC'!A:DJ,90,FALSE)</f>
        <v>0</v>
      </c>
      <c r="Z65" s="288">
        <f t="shared" si="24"/>
        <v>15412.759999999998</v>
      </c>
      <c r="AA65" s="236">
        <f t="shared" si="19"/>
        <v>-15412.759999999998</v>
      </c>
      <c r="AC65" s="236">
        <f>VLOOKUP(B65,'Outturn 2023-24 BY BCC'!A:ZT,124,FALSE)</f>
        <v>-7768.7900000000373</v>
      </c>
      <c r="AD65" s="236">
        <f t="shared" si="20"/>
        <v>31107.950000000419</v>
      </c>
      <c r="AE65" s="236">
        <f t="shared" si="21"/>
        <v>-38876.740000000456</v>
      </c>
      <c r="AG65" s="236">
        <f>VLOOKUP(B65,'Outturn 2023-24 BY BCC'!A:ZT,127,FALSE)</f>
        <v>9581.2499999999927</v>
      </c>
      <c r="AH65" s="236">
        <f t="shared" si="22"/>
        <v>-22197.24</v>
      </c>
      <c r="AI65" s="236">
        <f t="shared" si="23"/>
        <v>31778.489999999994</v>
      </c>
      <c r="AJ65" s="151"/>
      <c r="AK65" s="151"/>
      <c r="AL65" s="236"/>
      <c r="AM65" s="236"/>
    </row>
    <row r="66" spans="1:39">
      <c r="A66" s="235">
        <v>2063</v>
      </c>
      <c r="B66" s="235">
        <v>3302063</v>
      </c>
      <c r="C66" s="235" t="s">
        <v>446</v>
      </c>
      <c r="D66" s="235" t="s">
        <v>447</v>
      </c>
      <c r="E66" s="235" t="s">
        <v>448</v>
      </c>
      <c r="F66" s="235" t="s">
        <v>189</v>
      </c>
      <c r="G66" s="235" t="s">
        <v>449</v>
      </c>
      <c r="H66" s="235" t="s">
        <v>185</v>
      </c>
      <c r="I66" s="236">
        <v>158733.03</v>
      </c>
      <c r="J66" s="236">
        <v>-55631.040000000503</v>
      </c>
      <c r="K66" s="236">
        <v>103101.9899999995</v>
      </c>
      <c r="L66" s="236">
        <v>33318</v>
      </c>
      <c r="M66" s="236">
        <v>27213.95</v>
      </c>
      <c r="N66" s="288">
        <v>60531.95</v>
      </c>
      <c r="O66" s="235" t="s">
        <v>204</v>
      </c>
      <c r="P66" s="236">
        <f>VLOOKUP(B66,'Outturn 2023-24 BY BCC'!A:DP,23,FALSE)+VLOOKUP(B66,'Outturn 2023-24 BY BCC'!A:DP,24,FALSE)</f>
        <v>158733.03</v>
      </c>
      <c r="Q66" s="236">
        <f t="shared" si="13"/>
        <v>158733.03</v>
      </c>
      <c r="R66" s="236">
        <f t="shared" si="14"/>
        <v>0</v>
      </c>
      <c r="S66" s="236">
        <f>VLOOKUP(B66,'Outturn 2023-24 BY BCC'!A:CO,88,FALSE)</f>
        <v>84789.820000000036</v>
      </c>
      <c r="T66" s="236">
        <f t="shared" si="15"/>
        <v>103101.9899999995</v>
      </c>
      <c r="U66" s="236">
        <f t="shared" si="16"/>
        <v>-18312.16999999946</v>
      </c>
      <c r="V66" s="236">
        <f>VLOOKUP(B66,'Outturn 2023-24 BY BCC'!A:CO,25,FALSE)</f>
        <v>-40312.93</v>
      </c>
      <c r="W66" s="236">
        <f t="shared" si="17"/>
        <v>33318</v>
      </c>
      <c r="X66" s="293">
        <f t="shared" si="18"/>
        <v>-73630.929999999993</v>
      </c>
      <c r="Y66" s="236">
        <f>VLOOKUP(B66,'Outturn 2023-24 BY BCC'!A:DJ,90,FALSE)</f>
        <v>0</v>
      </c>
      <c r="Z66" s="288">
        <f t="shared" si="24"/>
        <v>60531.95</v>
      </c>
      <c r="AA66" s="236">
        <f t="shared" si="19"/>
        <v>-60531.95</v>
      </c>
      <c r="AC66" s="236">
        <f>VLOOKUP(B66,'Outturn 2023-24 BY BCC'!A:ZT,124,FALSE)</f>
        <v>-73943.209999999963</v>
      </c>
      <c r="AD66" s="236">
        <f t="shared" si="20"/>
        <v>-55631.040000000503</v>
      </c>
      <c r="AE66" s="236">
        <f t="shared" si="21"/>
        <v>-18312.16999999946</v>
      </c>
      <c r="AG66" s="236">
        <f>VLOOKUP(B66,'Outturn 2023-24 BY BCC'!A:ZT,127,FALSE)</f>
        <v>40312.93</v>
      </c>
      <c r="AH66" s="236">
        <f t="shared" si="22"/>
        <v>27213.95</v>
      </c>
      <c r="AI66" s="236">
        <f t="shared" si="23"/>
        <v>13098.98</v>
      </c>
      <c r="AJ66" s="151"/>
      <c r="AK66" s="151"/>
      <c r="AL66" s="236"/>
      <c r="AM66" s="236"/>
    </row>
    <row r="67" spans="1:39">
      <c r="A67" s="235">
        <v>1018</v>
      </c>
      <c r="B67" s="235">
        <v>3301018</v>
      </c>
      <c r="C67" s="235" t="s">
        <v>450</v>
      </c>
      <c r="D67" s="235" t="s">
        <v>451</v>
      </c>
      <c r="E67" s="235" t="s">
        <v>452</v>
      </c>
      <c r="F67" s="235" t="s">
        <v>194</v>
      </c>
      <c r="G67" s="235" t="s">
        <v>453</v>
      </c>
      <c r="H67" s="235" t="s">
        <v>185</v>
      </c>
      <c r="I67" s="236">
        <v>-2240.29</v>
      </c>
      <c r="J67" s="236">
        <v>36053.679999999935</v>
      </c>
      <c r="K67" s="236">
        <v>33813.389999999934</v>
      </c>
      <c r="L67" s="236">
        <v>10712.07</v>
      </c>
      <c r="M67" s="236">
        <v>17068.25</v>
      </c>
      <c r="N67" s="288">
        <v>27780.32</v>
      </c>
      <c r="O67" s="235"/>
      <c r="P67" s="236">
        <f>VLOOKUP(B67,'Outturn 2023-24 BY BCC'!A:DP,23,FALSE)+VLOOKUP(B67,'Outturn 2023-24 BY BCC'!A:DP,24,FALSE)</f>
        <v>-2240.29</v>
      </c>
      <c r="Q67" s="236">
        <f t="shared" ref="Q67:Q96" si="25">I67</f>
        <v>-2240.29</v>
      </c>
      <c r="R67" s="236">
        <f t="shared" ref="R67:R96" si="26">P67-Q67</f>
        <v>0</v>
      </c>
      <c r="S67" s="236">
        <f>VLOOKUP(B67,'Outturn 2023-24 BY BCC'!A:CO,88,FALSE)</f>
        <v>25219.600000000013</v>
      </c>
      <c r="T67" s="236">
        <f t="shared" ref="T67:T96" si="27">K67</f>
        <v>33813.389999999934</v>
      </c>
      <c r="U67" s="236">
        <f t="shared" ref="U67:U96" si="28">S67-T67</f>
        <v>-8593.7899999999208</v>
      </c>
      <c r="V67" s="236">
        <f>VLOOKUP(B67,'Outturn 2023-24 BY BCC'!A:CO,25,FALSE)</f>
        <v>-10712.07</v>
      </c>
      <c r="W67" s="236">
        <f t="shared" ref="W67:W84" si="29">L67</f>
        <v>10712.07</v>
      </c>
      <c r="X67" s="293">
        <f t="shared" ref="X67:X96" si="30">V67-W67</f>
        <v>-21424.14</v>
      </c>
      <c r="Y67" s="236">
        <f>VLOOKUP(B67,'Outturn 2023-24 BY BCC'!A:DJ,90,FALSE)</f>
        <v>0</v>
      </c>
      <c r="Z67" s="288">
        <f t="shared" si="24"/>
        <v>27780.32</v>
      </c>
      <c r="AA67" s="236">
        <f t="shared" ref="AA67:AA96" si="31">Y67-Z67</f>
        <v>-27780.32</v>
      </c>
      <c r="AC67" s="236">
        <f>VLOOKUP(B67,'Outturn 2023-24 BY BCC'!A:ZT,124,FALSE)</f>
        <v>27459.890000000014</v>
      </c>
      <c r="AD67" s="236">
        <f t="shared" ref="AD67:AD96" si="32">J67</f>
        <v>36053.679999999935</v>
      </c>
      <c r="AE67" s="236">
        <f t="shared" ref="AE67:AE96" si="33">AC67-AD67</f>
        <v>-8593.7899999999208</v>
      </c>
      <c r="AG67" s="236">
        <f>VLOOKUP(B67,'Outturn 2023-24 BY BCC'!A:ZT,127,FALSE)</f>
        <v>10712.07</v>
      </c>
      <c r="AH67" s="236">
        <f t="shared" ref="AH67:AH96" si="34">M67</f>
        <v>17068.25</v>
      </c>
      <c r="AI67" s="236"/>
      <c r="AJ67" s="151"/>
      <c r="AK67" s="151"/>
      <c r="AL67" s="236">
        <v>6356.18</v>
      </c>
      <c r="AM67" s="236"/>
    </row>
    <row r="68" spans="1:39">
      <c r="A68" s="235">
        <v>2169</v>
      </c>
      <c r="B68" s="235">
        <v>3302169</v>
      </c>
      <c r="C68" s="235" t="s">
        <v>454</v>
      </c>
      <c r="D68" s="235" t="s">
        <v>455</v>
      </c>
      <c r="E68" s="235" t="s">
        <v>456</v>
      </c>
      <c r="F68" s="235" t="s">
        <v>194</v>
      </c>
      <c r="G68" s="235" t="s">
        <v>457</v>
      </c>
      <c r="H68" s="235" t="s">
        <v>185</v>
      </c>
      <c r="I68" s="236">
        <v>333530.73</v>
      </c>
      <c r="J68" s="236">
        <v>152824.45999999996</v>
      </c>
      <c r="K68" s="236">
        <v>486355.18999999994</v>
      </c>
      <c r="L68" s="236">
        <v>33057</v>
      </c>
      <c r="M68" s="236">
        <v>-9998.8300000000017</v>
      </c>
      <c r="N68" s="288">
        <v>23058.17</v>
      </c>
      <c r="O68" s="235"/>
      <c r="P68" s="236">
        <f>VLOOKUP(B68,'Outturn 2023-24 BY BCC'!A:DP,23,FALSE)+VLOOKUP(B68,'Outturn 2023-24 BY BCC'!A:DP,24,FALSE)</f>
        <v>333530.73</v>
      </c>
      <c r="Q68" s="236">
        <f t="shared" si="25"/>
        <v>333530.73</v>
      </c>
      <c r="R68" s="236">
        <f t="shared" si="26"/>
        <v>0</v>
      </c>
      <c r="S68" s="236">
        <f>VLOOKUP(B68,'Outturn 2023-24 BY BCC'!A:CO,88,FALSE)</f>
        <v>448670.60000000056</v>
      </c>
      <c r="T68" s="236">
        <f t="shared" si="27"/>
        <v>486355.18999999994</v>
      </c>
      <c r="U68" s="236">
        <f t="shared" si="28"/>
        <v>-37684.589999999385</v>
      </c>
      <c r="V68" s="236">
        <f>VLOOKUP(B68,'Outturn 2023-24 BY BCC'!A:CO,25,FALSE)</f>
        <v>-25163.01</v>
      </c>
      <c r="W68" s="236">
        <f t="shared" si="29"/>
        <v>33057</v>
      </c>
      <c r="X68" s="293">
        <f t="shared" si="30"/>
        <v>-58220.009999999995</v>
      </c>
      <c r="Y68" s="236">
        <f>VLOOKUP(B68,'Outturn 2023-24 BY BCC'!A:DJ,90,FALSE)</f>
        <v>0</v>
      </c>
      <c r="Z68" s="288">
        <f t="shared" si="24"/>
        <v>23058.17</v>
      </c>
      <c r="AA68" s="236">
        <f t="shared" si="31"/>
        <v>-23058.17</v>
      </c>
      <c r="AC68" s="236">
        <f>VLOOKUP(B68,'Outturn 2023-24 BY BCC'!A:ZT,124,FALSE)</f>
        <v>115139.87000000058</v>
      </c>
      <c r="AD68" s="236">
        <f t="shared" si="32"/>
        <v>152824.45999999996</v>
      </c>
      <c r="AE68" s="236">
        <f t="shared" si="33"/>
        <v>-37684.589999999385</v>
      </c>
      <c r="AG68" s="236">
        <f>VLOOKUP(B68,'Outturn 2023-24 BY BCC'!A:ZT,127,FALSE)</f>
        <v>25163.009999999995</v>
      </c>
      <c r="AH68" s="236">
        <f t="shared" si="34"/>
        <v>-9998.8300000000017</v>
      </c>
      <c r="AI68" s="236">
        <f t="shared" ref="AI68:AI96" si="35">AG68-AH68</f>
        <v>35161.839999999997</v>
      </c>
      <c r="AJ68" s="151"/>
      <c r="AK68" s="151"/>
      <c r="AL68" s="236"/>
      <c r="AM68" s="236"/>
    </row>
    <row r="69" spans="1:39">
      <c r="A69" s="235">
        <v>2174</v>
      </c>
      <c r="B69" s="235">
        <v>3302174</v>
      </c>
      <c r="C69" s="235" t="s">
        <v>458</v>
      </c>
      <c r="D69" s="235" t="s">
        <v>459</v>
      </c>
      <c r="E69" s="235" t="s">
        <v>460</v>
      </c>
      <c r="F69" s="235" t="s">
        <v>183</v>
      </c>
      <c r="G69" s="235" t="s">
        <v>461</v>
      </c>
      <c r="H69" s="235" t="s">
        <v>185</v>
      </c>
      <c r="I69" s="236">
        <v>166150.70000000001</v>
      </c>
      <c r="J69" s="236">
        <v>19635.699999999255</v>
      </c>
      <c r="K69" s="236">
        <v>185786.39999999927</v>
      </c>
      <c r="L69" s="236">
        <v>25178</v>
      </c>
      <c r="M69" s="236">
        <v>4622.6699999999983</v>
      </c>
      <c r="N69" s="288">
        <v>29800.67</v>
      </c>
      <c r="O69" s="235"/>
      <c r="P69" s="236">
        <f>VLOOKUP(B69,'Outturn 2023-24 BY BCC'!A:DP,23,FALSE)+VLOOKUP(B69,'Outturn 2023-24 BY BCC'!A:DP,24,FALSE)</f>
        <v>166150.70000000001</v>
      </c>
      <c r="Q69" s="236">
        <f t="shared" si="25"/>
        <v>166150.70000000001</v>
      </c>
      <c r="R69" s="236">
        <f t="shared" si="26"/>
        <v>0</v>
      </c>
      <c r="S69" s="236">
        <f>VLOOKUP(B69,'Outturn 2023-24 BY BCC'!A:CO,88,FALSE)</f>
        <v>165231.39999999973</v>
      </c>
      <c r="T69" s="236">
        <f t="shared" si="27"/>
        <v>185786.39999999927</v>
      </c>
      <c r="U69" s="236">
        <f t="shared" si="28"/>
        <v>-20554.999999999534</v>
      </c>
      <c r="V69" s="236">
        <f>VLOOKUP(B69,'Outturn 2023-24 BY BCC'!A:CO,25,FALSE)</f>
        <v>26255</v>
      </c>
      <c r="W69" s="236">
        <f t="shared" si="29"/>
        <v>25178</v>
      </c>
      <c r="X69" s="293">
        <f t="shared" si="30"/>
        <v>1077</v>
      </c>
      <c r="Y69" s="236">
        <f>VLOOKUP(B69,'Outturn 2023-24 BY BCC'!A:DJ,90,FALSE)</f>
        <v>51432.67</v>
      </c>
      <c r="Z69" s="288">
        <f t="shared" si="24"/>
        <v>29800.67</v>
      </c>
      <c r="AA69" s="236">
        <f t="shared" si="31"/>
        <v>21632</v>
      </c>
      <c r="AC69" s="236">
        <f>VLOOKUP(B69,'Outturn 2023-24 BY BCC'!A:ZT,124,FALSE)</f>
        <v>-919.3000000002794</v>
      </c>
      <c r="AD69" s="236">
        <f t="shared" si="32"/>
        <v>19635.699999999255</v>
      </c>
      <c r="AE69" s="236">
        <f t="shared" si="33"/>
        <v>-20554.999999999534</v>
      </c>
      <c r="AG69" s="236">
        <f>VLOOKUP(B69,'Outturn 2023-24 BY BCC'!A:ZT,127,FALSE)</f>
        <v>25177.67</v>
      </c>
      <c r="AH69" s="236">
        <f t="shared" si="34"/>
        <v>4622.6699999999983</v>
      </c>
      <c r="AI69" s="236">
        <f t="shared" si="35"/>
        <v>20555</v>
      </c>
      <c r="AJ69" s="151"/>
      <c r="AK69" s="151"/>
      <c r="AL69" s="236"/>
      <c r="AM69" s="236"/>
    </row>
    <row r="70" spans="1:39">
      <c r="A70" s="235">
        <v>3410</v>
      </c>
      <c r="B70" s="235">
        <v>3303410</v>
      </c>
      <c r="C70" s="235" t="s">
        <v>462</v>
      </c>
      <c r="D70" s="235" t="s">
        <v>463</v>
      </c>
      <c r="E70" s="235" t="s">
        <v>464</v>
      </c>
      <c r="F70" s="235" t="s">
        <v>189</v>
      </c>
      <c r="G70" s="235" t="s">
        <v>465</v>
      </c>
      <c r="H70" s="235" t="s">
        <v>185</v>
      </c>
      <c r="I70" s="236">
        <v>167015.38</v>
      </c>
      <c r="J70" s="236">
        <v>33009.190000000177</v>
      </c>
      <c r="K70" s="236">
        <v>200024.57000000018</v>
      </c>
      <c r="L70" s="236">
        <v>0</v>
      </c>
      <c r="M70" s="236">
        <v>0</v>
      </c>
      <c r="N70" s="288">
        <v>0</v>
      </c>
      <c r="O70" s="235" t="s">
        <v>466</v>
      </c>
      <c r="P70" s="236">
        <f>VLOOKUP(B70,'Outturn 2023-24 BY BCC'!A:DP,23,FALSE)+VLOOKUP(B70,'Outturn 2023-24 BY BCC'!A:DP,24,FALSE)</f>
        <v>167015.38</v>
      </c>
      <c r="Q70" s="236">
        <f t="shared" si="25"/>
        <v>167015.38</v>
      </c>
      <c r="R70" s="236">
        <f t="shared" si="26"/>
        <v>0</v>
      </c>
      <c r="S70" s="236">
        <f>VLOOKUP(B70,'Outturn 2023-24 BY BCC'!A:CO,88,FALSE)</f>
        <v>200024.56999999972</v>
      </c>
      <c r="T70" s="236">
        <f t="shared" si="27"/>
        <v>200024.57000000018</v>
      </c>
      <c r="U70" s="236">
        <f t="shared" si="28"/>
        <v>-4.6566128730773926E-10</v>
      </c>
      <c r="V70" s="236">
        <f>VLOOKUP(B70,'Outturn 2023-24 BY BCC'!A:CO,25,FALSE)</f>
        <v>0</v>
      </c>
      <c r="W70" s="236">
        <f t="shared" si="29"/>
        <v>0</v>
      </c>
      <c r="X70" s="293">
        <f t="shared" si="30"/>
        <v>0</v>
      </c>
      <c r="Y70" s="236">
        <f>VLOOKUP(B70,'Outturn 2023-24 BY BCC'!A:DJ,90,FALSE)</f>
        <v>0</v>
      </c>
      <c r="Z70" s="288">
        <f t="shared" si="24"/>
        <v>0</v>
      </c>
      <c r="AA70" s="236">
        <f t="shared" si="31"/>
        <v>0</v>
      </c>
      <c r="AC70" s="236">
        <f>VLOOKUP(B70,'Outturn 2023-24 BY BCC'!A:ZT,124,FALSE)</f>
        <v>33009.189999999711</v>
      </c>
      <c r="AD70" s="236">
        <f t="shared" si="32"/>
        <v>33009.190000000177</v>
      </c>
      <c r="AE70" s="236">
        <f t="shared" si="33"/>
        <v>-4.6566128730773926E-10</v>
      </c>
      <c r="AG70" s="236">
        <f>VLOOKUP(B70,'Outturn 2023-24 BY BCC'!A:ZT,127,FALSE)</f>
        <v>0</v>
      </c>
      <c r="AH70" s="236">
        <f t="shared" si="34"/>
        <v>0</v>
      </c>
      <c r="AI70" s="236">
        <f t="shared" si="35"/>
        <v>0</v>
      </c>
      <c r="AJ70" s="151"/>
      <c r="AK70" s="151"/>
      <c r="AL70" s="236"/>
      <c r="AM70" s="236"/>
    </row>
    <row r="71" spans="1:39">
      <c r="A71" s="235">
        <v>3375</v>
      </c>
      <c r="B71" s="235">
        <v>3303375</v>
      </c>
      <c r="C71" s="235" t="s">
        <v>467</v>
      </c>
      <c r="D71" s="235" t="s">
        <v>468</v>
      </c>
      <c r="E71" s="235" t="s">
        <v>469</v>
      </c>
      <c r="F71" s="235" t="s">
        <v>183</v>
      </c>
      <c r="G71" s="235" t="s">
        <v>470</v>
      </c>
      <c r="H71" s="235" t="s">
        <v>185</v>
      </c>
      <c r="I71" s="236">
        <v>222986.33</v>
      </c>
      <c r="J71" s="236">
        <v>113412.4700000002</v>
      </c>
      <c r="K71" s="236">
        <v>336398.80000000016</v>
      </c>
      <c r="L71" s="236">
        <v>0</v>
      </c>
      <c r="M71" s="236">
        <v>0</v>
      </c>
      <c r="N71" s="288">
        <v>0</v>
      </c>
      <c r="O71" s="235"/>
      <c r="P71" s="236">
        <f>VLOOKUP(B71,'Outturn 2023-24 BY BCC'!A:DP,23,FALSE)+VLOOKUP(B71,'Outturn 2023-24 BY BCC'!A:DP,24,FALSE)</f>
        <v>222986.33</v>
      </c>
      <c r="Q71" s="236">
        <f t="shared" si="25"/>
        <v>222986.33</v>
      </c>
      <c r="R71" s="236">
        <f t="shared" si="26"/>
        <v>0</v>
      </c>
      <c r="S71" s="236">
        <f>VLOOKUP(B71,'Outturn 2023-24 BY BCC'!A:CO,88,FALSE)</f>
        <v>113294.6</v>
      </c>
      <c r="T71" s="236">
        <f t="shared" si="27"/>
        <v>336398.80000000016</v>
      </c>
      <c r="U71" s="236">
        <f t="shared" si="28"/>
        <v>-223104.20000000016</v>
      </c>
      <c r="V71" s="236">
        <f>VLOOKUP(B71,'Outturn 2023-24 BY BCC'!A:CO,25,FALSE)</f>
        <v>0</v>
      </c>
      <c r="W71" s="236">
        <f t="shared" si="29"/>
        <v>0</v>
      </c>
      <c r="X71" s="293">
        <f t="shared" si="30"/>
        <v>0</v>
      </c>
      <c r="Y71" s="236">
        <f>VLOOKUP(B71,'Outturn 2023-24 BY BCC'!A:DJ,90,FALSE)</f>
        <v>0</v>
      </c>
      <c r="Z71" s="288">
        <f t="shared" si="24"/>
        <v>0</v>
      </c>
      <c r="AA71" s="236">
        <f t="shared" si="31"/>
        <v>0</v>
      </c>
      <c r="AC71" s="236">
        <f>VLOOKUP(B71,'Outturn 2023-24 BY BCC'!A:ZT,124,FALSE)</f>
        <v>-109691.72999999998</v>
      </c>
      <c r="AD71" s="236">
        <f t="shared" si="32"/>
        <v>113412.4700000002</v>
      </c>
      <c r="AE71" s="236">
        <f t="shared" si="33"/>
        <v>-223104.20000000019</v>
      </c>
      <c r="AG71" s="236">
        <f>VLOOKUP(B71,'Outturn 2023-24 BY BCC'!A:ZT,127,FALSE)</f>
        <v>0</v>
      </c>
      <c r="AH71" s="236">
        <f t="shared" si="34"/>
        <v>0</v>
      </c>
      <c r="AI71" s="236">
        <f t="shared" si="35"/>
        <v>0</v>
      </c>
      <c r="AJ71" s="151"/>
      <c r="AK71" s="151"/>
      <c r="AL71" s="236"/>
      <c r="AM71" s="236"/>
    </row>
    <row r="72" spans="1:39">
      <c r="A72" s="235">
        <v>3386</v>
      </c>
      <c r="B72" s="235">
        <v>3303386</v>
      </c>
      <c r="C72" s="235" t="s">
        <v>471</v>
      </c>
      <c r="D72" s="235" t="s">
        <v>472</v>
      </c>
      <c r="E72" s="235" t="s">
        <v>473</v>
      </c>
      <c r="F72" s="235" t="s">
        <v>194</v>
      </c>
      <c r="G72" s="235" t="s">
        <v>474</v>
      </c>
      <c r="H72" s="235" t="s">
        <v>185</v>
      </c>
      <c r="I72" s="236">
        <v>165088.65</v>
      </c>
      <c r="J72" s="236">
        <v>93204.279999999795</v>
      </c>
      <c r="K72" s="236">
        <v>258292.92999999979</v>
      </c>
      <c r="L72" s="236">
        <v>0</v>
      </c>
      <c r="M72" s="236">
        <v>0</v>
      </c>
      <c r="N72" s="288">
        <v>0</v>
      </c>
      <c r="O72" s="235"/>
      <c r="P72" s="236">
        <f>VLOOKUP(B72,'Outturn 2023-24 BY BCC'!A:DP,23,FALSE)+VLOOKUP(B72,'Outturn 2023-24 BY BCC'!A:DP,24,FALSE)</f>
        <v>165088.65</v>
      </c>
      <c r="Q72" s="236">
        <f t="shared" si="25"/>
        <v>165088.65</v>
      </c>
      <c r="R72" s="236">
        <f t="shared" si="26"/>
        <v>0</v>
      </c>
      <c r="S72" s="236">
        <f>VLOOKUP(B72,'Outturn 2023-24 BY BCC'!A:CO,88,FALSE)</f>
        <v>258292.93000000002</v>
      </c>
      <c r="T72" s="236">
        <f t="shared" si="27"/>
        <v>258292.92999999979</v>
      </c>
      <c r="U72" s="236">
        <f t="shared" si="28"/>
        <v>2.3283064365386963E-10</v>
      </c>
      <c r="V72" s="236">
        <f>VLOOKUP(B72,'Outturn 2023-24 BY BCC'!A:CO,25,FALSE)</f>
        <v>0</v>
      </c>
      <c r="W72" s="236">
        <f t="shared" si="29"/>
        <v>0</v>
      </c>
      <c r="X72" s="293">
        <f t="shared" si="30"/>
        <v>0</v>
      </c>
      <c r="Y72" s="236">
        <f>VLOOKUP(B72,'Outturn 2023-24 BY BCC'!A:DJ,90,FALSE)</f>
        <v>0</v>
      </c>
      <c r="Z72" s="288">
        <f t="shared" si="24"/>
        <v>0</v>
      </c>
      <c r="AA72" s="236">
        <f t="shared" si="31"/>
        <v>0</v>
      </c>
      <c r="AC72" s="236">
        <f>VLOOKUP(B72,'Outturn 2023-24 BY BCC'!A:ZT,124,FALSE)</f>
        <v>93204.280000000028</v>
      </c>
      <c r="AD72" s="236">
        <f t="shared" si="32"/>
        <v>93204.279999999795</v>
      </c>
      <c r="AE72" s="236">
        <f t="shared" si="33"/>
        <v>2.3283064365386963E-10</v>
      </c>
      <c r="AG72" s="236">
        <f>VLOOKUP(B72,'Outturn 2023-24 BY BCC'!A:ZT,127,FALSE)</f>
        <v>0</v>
      </c>
      <c r="AH72" s="236">
        <f t="shared" si="34"/>
        <v>0</v>
      </c>
      <c r="AI72" s="236">
        <f t="shared" si="35"/>
        <v>0</v>
      </c>
      <c r="AJ72" s="151"/>
      <c r="AK72" s="151"/>
      <c r="AL72" s="236"/>
      <c r="AM72" s="236"/>
    </row>
    <row r="73" spans="1:39">
      <c r="A73" s="235">
        <v>3355</v>
      </c>
      <c r="B73" s="235">
        <v>3303355</v>
      </c>
      <c r="C73" s="235" t="s">
        <v>475</v>
      </c>
      <c r="D73" s="235" t="s">
        <v>476</v>
      </c>
      <c r="E73" s="235" t="s">
        <v>477</v>
      </c>
      <c r="F73" s="235" t="s">
        <v>189</v>
      </c>
      <c r="G73" s="235" t="s">
        <v>478</v>
      </c>
      <c r="H73" s="235" t="s">
        <v>185</v>
      </c>
      <c r="I73" s="236">
        <v>165442.53</v>
      </c>
      <c r="J73" s="236">
        <v>115813.86000000034</v>
      </c>
      <c r="K73" s="236">
        <v>281256.39000000036</v>
      </c>
      <c r="L73" s="236">
        <v>0</v>
      </c>
      <c r="M73" s="236">
        <v>0</v>
      </c>
      <c r="N73" s="288">
        <v>0</v>
      </c>
      <c r="O73" s="235"/>
      <c r="P73" s="236">
        <f>VLOOKUP(B73,'Outturn 2023-24 BY BCC'!A:DP,23,FALSE)+VLOOKUP(B73,'Outturn 2023-24 BY BCC'!A:DP,24,FALSE)</f>
        <v>165442.53</v>
      </c>
      <c r="Q73" s="236">
        <f t="shared" si="25"/>
        <v>165442.53</v>
      </c>
      <c r="R73" s="236">
        <f t="shared" si="26"/>
        <v>0</v>
      </c>
      <c r="S73" s="236">
        <f>VLOOKUP(B73,'Outturn 2023-24 BY BCC'!A:CO,88,FALSE)</f>
        <v>281256.3899999999</v>
      </c>
      <c r="T73" s="236">
        <f t="shared" si="27"/>
        <v>281256.39000000036</v>
      </c>
      <c r="U73" s="236">
        <f t="shared" si="28"/>
        <v>-4.6566128730773926E-10</v>
      </c>
      <c r="V73" s="236">
        <f>VLOOKUP(B73,'Outturn 2023-24 BY BCC'!A:CO,25,FALSE)</f>
        <v>0</v>
      </c>
      <c r="W73" s="236">
        <f t="shared" si="29"/>
        <v>0</v>
      </c>
      <c r="X73" s="293">
        <f t="shared" si="30"/>
        <v>0</v>
      </c>
      <c r="Y73" s="236">
        <f>VLOOKUP(B73,'Outturn 2023-24 BY BCC'!A:DJ,90,FALSE)</f>
        <v>0</v>
      </c>
      <c r="Z73" s="288">
        <f t="shared" si="24"/>
        <v>0</v>
      </c>
      <c r="AA73" s="236">
        <f t="shared" si="31"/>
        <v>0</v>
      </c>
      <c r="AC73" s="236">
        <f>VLOOKUP(B73,'Outturn 2023-24 BY BCC'!A:ZT,124,FALSE)</f>
        <v>115813.85999999987</v>
      </c>
      <c r="AD73" s="236">
        <f t="shared" si="32"/>
        <v>115813.86000000034</v>
      </c>
      <c r="AE73" s="236">
        <f t="shared" si="33"/>
        <v>-4.6566128730773926E-10</v>
      </c>
      <c r="AG73" s="236">
        <f>VLOOKUP(B73,'Outturn 2023-24 BY BCC'!A:ZT,127,FALSE)</f>
        <v>0</v>
      </c>
      <c r="AH73" s="236">
        <f t="shared" si="34"/>
        <v>0</v>
      </c>
      <c r="AI73" s="236">
        <f t="shared" si="35"/>
        <v>0</v>
      </c>
      <c r="AJ73" s="151"/>
      <c r="AK73" s="151"/>
      <c r="AL73" s="236"/>
      <c r="AM73" s="236"/>
    </row>
    <row r="74" spans="1:39">
      <c r="A74" s="235">
        <v>3371</v>
      </c>
      <c r="B74" s="235">
        <v>3303371</v>
      </c>
      <c r="C74" s="235" t="s">
        <v>479</v>
      </c>
      <c r="D74" s="235" t="s">
        <v>480</v>
      </c>
      <c r="E74" s="235" t="s">
        <v>481</v>
      </c>
      <c r="F74" s="235" t="s">
        <v>183</v>
      </c>
      <c r="G74" s="235" t="s">
        <v>482</v>
      </c>
      <c r="H74" s="235" t="s">
        <v>185</v>
      </c>
      <c r="I74" s="236">
        <v>55937.72</v>
      </c>
      <c r="J74" s="236">
        <v>35297.080000000075</v>
      </c>
      <c r="K74" s="236">
        <v>91234.800000000076</v>
      </c>
      <c r="L74" s="236">
        <v>0</v>
      </c>
      <c r="M74" s="236">
        <v>0</v>
      </c>
      <c r="N74" s="288">
        <v>0</v>
      </c>
      <c r="O74" s="235"/>
      <c r="P74" s="236">
        <f>VLOOKUP(B74,'Outturn 2023-24 BY BCC'!A:DP,23,FALSE)+VLOOKUP(B74,'Outturn 2023-24 BY BCC'!A:DP,24,FALSE)</f>
        <v>55937.72</v>
      </c>
      <c r="Q74" s="236">
        <f t="shared" si="25"/>
        <v>55937.72</v>
      </c>
      <c r="R74" s="236">
        <f t="shared" si="26"/>
        <v>0</v>
      </c>
      <c r="S74" s="236">
        <f>VLOOKUP(B74,'Outturn 2023-24 BY BCC'!A:CO,88,FALSE)</f>
        <v>91234.800000000076</v>
      </c>
      <c r="T74" s="236">
        <f t="shared" si="27"/>
        <v>91234.800000000076</v>
      </c>
      <c r="U74" s="236">
        <f t="shared" si="28"/>
        <v>0</v>
      </c>
      <c r="V74" s="236">
        <f>VLOOKUP(B74,'Outturn 2023-24 BY BCC'!A:CO,25,FALSE)</f>
        <v>0</v>
      </c>
      <c r="W74" s="236">
        <f t="shared" si="29"/>
        <v>0</v>
      </c>
      <c r="X74" s="293">
        <f t="shared" si="30"/>
        <v>0</v>
      </c>
      <c r="Y74" s="236">
        <f>VLOOKUP(B74,'Outturn 2023-24 BY BCC'!A:DJ,90,FALSE)</f>
        <v>0</v>
      </c>
      <c r="Z74" s="288">
        <f t="shared" si="24"/>
        <v>0</v>
      </c>
      <c r="AA74" s="236">
        <f t="shared" si="31"/>
        <v>0</v>
      </c>
      <c r="AC74" s="236">
        <f>VLOOKUP(B74,'Outturn 2023-24 BY BCC'!A:ZT,124,FALSE)</f>
        <v>35297.080000000075</v>
      </c>
      <c r="AD74" s="236">
        <f t="shared" si="32"/>
        <v>35297.080000000075</v>
      </c>
      <c r="AE74" s="236">
        <f t="shared" si="33"/>
        <v>0</v>
      </c>
      <c r="AG74" s="236">
        <f>VLOOKUP(B74,'Outturn 2023-24 BY BCC'!A:ZT,127,FALSE)</f>
        <v>0</v>
      </c>
      <c r="AH74" s="236">
        <f t="shared" si="34"/>
        <v>0</v>
      </c>
      <c r="AI74" s="236">
        <f t="shared" si="35"/>
        <v>0</v>
      </c>
      <c r="AJ74" s="151"/>
      <c r="AK74" s="151"/>
      <c r="AL74" s="236"/>
      <c r="AM74" s="236"/>
    </row>
    <row r="75" spans="1:39">
      <c r="A75" s="235">
        <v>3025</v>
      </c>
      <c r="B75" s="235">
        <v>3303025</v>
      </c>
      <c r="C75" s="235" t="s">
        <v>483</v>
      </c>
      <c r="D75" s="235" t="s">
        <v>484</v>
      </c>
      <c r="E75" s="235" t="s">
        <v>485</v>
      </c>
      <c r="F75" s="235" t="s">
        <v>194</v>
      </c>
      <c r="G75" s="235" t="s">
        <v>486</v>
      </c>
      <c r="H75" s="235" t="s">
        <v>185</v>
      </c>
      <c r="I75" s="236">
        <v>93872.46</v>
      </c>
      <c r="J75" s="236">
        <v>-7217</v>
      </c>
      <c r="K75" s="236">
        <v>86655.46</v>
      </c>
      <c r="L75" s="236">
        <v>0</v>
      </c>
      <c r="M75" s="236">
        <v>0</v>
      </c>
      <c r="N75" s="288">
        <v>0</v>
      </c>
      <c r="O75" s="235" t="s">
        <v>487</v>
      </c>
      <c r="P75" s="236">
        <f>VLOOKUP(B75,'Outturn 2023-24 BY BCC'!A:DP,23,FALSE)+VLOOKUP(B75,'Outturn 2023-24 BY BCC'!A:DP,24,FALSE)</f>
        <v>93872.46</v>
      </c>
      <c r="Q75" s="236">
        <f t="shared" si="25"/>
        <v>93872.46</v>
      </c>
      <c r="R75" s="236">
        <f t="shared" si="26"/>
        <v>0</v>
      </c>
      <c r="S75" s="236">
        <f>VLOOKUP(B75,'Outturn 2023-24 BY BCC'!A:CO,88,FALSE)</f>
        <v>46867.969999999783</v>
      </c>
      <c r="T75" s="236">
        <f t="shared" si="27"/>
        <v>86655.46</v>
      </c>
      <c r="U75" s="236">
        <f t="shared" si="28"/>
        <v>-39787.490000000224</v>
      </c>
      <c r="V75" s="236">
        <f>VLOOKUP(B75,'Outturn 2023-24 BY BCC'!A:CO,25,FALSE)</f>
        <v>-1393.04</v>
      </c>
      <c r="W75" s="236">
        <f t="shared" si="29"/>
        <v>0</v>
      </c>
      <c r="X75" s="293">
        <f t="shared" si="30"/>
        <v>-1393.04</v>
      </c>
      <c r="Y75" s="236">
        <f>VLOOKUP(B75,'Outturn 2023-24 BY BCC'!A:DJ,90,FALSE)</f>
        <v>0</v>
      </c>
      <c r="Z75" s="288">
        <f t="shared" si="24"/>
        <v>0</v>
      </c>
      <c r="AA75" s="236">
        <f t="shared" si="31"/>
        <v>0</v>
      </c>
      <c r="AC75" s="236">
        <f>VLOOKUP(B75,'Outturn 2023-24 BY BCC'!A:ZT,124,FALSE)</f>
        <v>-47004.490000000224</v>
      </c>
      <c r="AD75" s="236">
        <f t="shared" si="32"/>
        <v>-7217</v>
      </c>
      <c r="AE75" s="236">
        <f t="shared" si="33"/>
        <v>-39787.490000000224</v>
      </c>
      <c r="AG75" s="236">
        <f>VLOOKUP(B75,'Outturn 2023-24 BY BCC'!A:ZT,127,FALSE)</f>
        <v>1393.0399999999991</v>
      </c>
      <c r="AH75" s="236">
        <f t="shared" si="34"/>
        <v>0</v>
      </c>
      <c r="AI75" s="236">
        <f t="shared" si="35"/>
        <v>1393.0399999999991</v>
      </c>
      <c r="AJ75" s="151"/>
      <c r="AK75" s="151"/>
      <c r="AL75" s="236"/>
      <c r="AM75" s="236"/>
    </row>
    <row r="76" spans="1:39">
      <c r="A76" s="235">
        <v>4606</v>
      </c>
      <c r="B76" s="235">
        <v>3304606</v>
      </c>
      <c r="C76" s="235" t="s">
        <v>488</v>
      </c>
      <c r="D76" s="235" t="s">
        <v>489</v>
      </c>
      <c r="E76" s="235" t="s">
        <v>490</v>
      </c>
      <c r="F76" s="235" t="s">
        <v>183</v>
      </c>
      <c r="G76" s="235" t="s">
        <v>491</v>
      </c>
      <c r="H76" s="235" t="s">
        <v>185</v>
      </c>
      <c r="I76" s="236">
        <v>372856.87</v>
      </c>
      <c r="J76" s="236">
        <v>45468.459999999963</v>
      </c>
      <c r="K76" s="236">
        <v>418325.32999999996</v>
      </c>
      <c r="L76" s="236">
        <v>0</v>
      </c>
      <c r="M76" s="236">
        <v>0</v>
      </c>
      <c r="N76" s="288">
        <v>0</v>
      </c>
      <c r="O76" s="235"/>
      <c r="P76" s="236">
        <f>VLOOKUP(B76,'Outturn 2023-24 BY BCC'!A:DP,23,FALSE)+VLOOKUP(B76,'Outturn 2023-24 BY BCC'!A:DP,24,FALSE)</f>
        <v>372856.87</v>
      </c>
      <c r="Q76" s="236">
        <f t="shared" si="25"/>
        <v>372856.87</v>
      </c>
      <c r="R76" s="236">
        <f t="shared" si="26"/>
        <v>0</v>
      </c>
      <c r="S76" s="236">
        <f>VLOOKUP(B76,'Outturn 2023-24 BY BCC'!A:CO,88,FALSE)</f>
        <v>418325.32999999996</v>
      </c>
      <c r="T76" s="236">
        <f t="shared" si="27"/>
        <v>418325.32999999996</v>
      </c>
      <c r="U76" s="236">
        <f t="shared" si="28"/>
        <v>0</v>
      </c>
      <c r="V76" s="236">
        <f>VLOOKUP(B76,'Outturn 2023-24 BY BCC'!A:CO,25,FALSE)</f>
        <v>0</v>
      </c>
      <c r="W76" s="236">
        <f t="shared" si="29"/>
        <v>0</v>
      </c>
      <c r="X76" s="293">
        <f t="shared" si="30"/>
        <v>0</v>
      </c>
      <c r="Y76" s="236">
        <f>VLOOKUP(B76,'Outturn 2023-24 BY BCC'!A:DJ,90,FALSE)</f>
        <v>0</v>
      </c>
      <c r="Z76" s="288">
        <f t="shared" si="24"/>
        <v>0</v>
      </c>
      <c r="AA76" s="236">
        <f t="shared" si="31"/>
        <v>0</v>
      </c>
      <c r="AC76" s="236">
        <f>VLOOKUP(B76,'Outturn 2023-24 BY BCC'!A:ZT,124,FALSE)</f>
        <v>45468.459999999963</v>
      </c>
      <c r="AD76" s="236">
        <f t="shared" si="32"/>
        <v>45468.459999999963</v>
      </c>
      <c r="AE76" s="236">
        <f t="shared" si="33"/>
        <v>0</v>
      </c>
      <c r="AG76" s="236">
        <f>VLOOKUP(B76,'Outturn 2023-24 BY BCC'!A:ZT,127,FALSE)</f>
        <v>0</v>
      </c>
      <c r="AH76" s="236">
        <f t="shared" si="34"/>
        <v>0</v>
      </c>
      <c r="AI76" s="236">
        <f t="shared" si="35"/>
        <v>0</v>
      </c>
      <c r="AJ76" s="151"/>
      <c r="AK76" s="151"/>
      <c r="AL76" s="236"/>
      <c r="AM76" s="236"/>
    </row>
    <row r="77" spans="1:39">
      <c r="A77" s="235">
        <v>3019</v>
      </c>
      <c r="B77" s="235">
        <v>3303019</v>
      </c>
      <c r="C77" s="235" t="s">
        <v>492</v>
      </c>
      <c r="D77" s="235" t="s">
        <v>493</v>
      </c>
      <c r="E77" s="235" t="s">
        <v>494</v>
      </c>
      <c r="F77" s="235" t="s">
        <v>189</v>
      </c>
      <c r="G77" s="235" t="s">
        <v>495</v>
      </c>
      <c r="H77" s="235" t="s">
        <v>185</v>
      </c>
      <c r="I77" s="236">
        <v>543839.66</v>
      </c>
      <c r="J77" s="236">
        <v>-83716.659999999683</v>
      </c>
      <c r="K77" s="236">
        <v>460123.00000000035</v>
      </c>
      <c r="L77" s="236">
        <v>35874</v>
      </c>
      <c r="M77" s="236">
        <v>-5586.75</v>
      </c>
      <c r="N77" s="288">
        <v>30287.25</v>
      </c>
      <c r="O77" s="235" t="s">
        <v>204</v>
      </c>
      <c r="P77" s="236">
        <f>VLOOKUP(B77,'Outturn 2023-24 BY BCC'!A:DP,23,FALSE)+VLOOKUP(B77,'Outturn 2023-24 BY BCC'!A:DP,24,FALSE)</f>
        <v>543839.66</v>
      </c>
      <c r="Q77" s="236">
        <f t="shared" si="25"/>
        <v>543839.66</v>
      </c>
      <c r="R77" s="236">
        <f t="shared" si="26"/>
        <v>0</v>
      </c>
      <c r="S77" s="236">
        <f>VLOOKUP(B77,'Outturn 2023-24 BY BCC'!A:CO,88,FALSE)</f>
        <v>424018.55999999994</v>
      </c>
      <c r="T77" s="236">
        <f t="shared" si="27"/>
        <v>460123.00000000035</v>
      </c>
      <c r="U77" s="236">
        <f t="shared" si="28"/>
        <v>-36104.44000000041</v>
      </c>
      <c r="V77" s="236">
        <f>VLOOKUP(B77,'Outturn 2023-24 BY BCC'!A:CO,25,FALSE)</f>
        <v>-48717.66</v>
      </c>
      <c r="W77" s="236">
        <f t="shared" si="29"/>
        <v>35874</v>
      </c>
      <c r="X77" s="293">
        <f t="shared" si="30"/>
        <v>-84591.66</v>
      </c>
      <c r="Y77" s="236">
        <f>VLOOKUP(B77,'Outturn 2023-24 BY BCC'!A:DJ,90,FALSE)</f>
        <v>0</v>
      </c>
      <c r="Z77" s="288">
        <f t="shared" si="24"/>
        <v>30287.25</v>
      </c>
      <c r="AA77" s="236">
        <f t="shared" si="31"/>
        <v>-30287.25</v>
      </c>
      <c r="AC77" s="236">
        <f>VLOOKUP(B77,'Outturn 2023-24 BY BCC'!A:ZT,124,FALSE)</f>
        <v>-119821.10000000009</v>
      </c>
      <c r="AD77" s="236">
        <f t="shared" si="32"/>
        <v>-83716.659999999683</v>
      </c>
      <c r="AE77" s="236">
        <f t="shared" si="33"/>
        <v>-36104.44000000041</v>
      </c>
      <c r="AG77" s="236">
        <f>VLOOKUP(B77,'Outturn 2023-24 BY BCC'!A:ZT,127,FALSE)</f>
        <v>48717.66</v>
      </c>
      <c r="AH77" s="236">
        <f t="shared" si="34"/>
        <v>-5586.75</v>
      </c>
      <c r="AI77" s="236">
        <f t="shared" si="35"/>
        <v>54304.41</v>
      </c>
      <c r="AJ77" s="151"/>
      <c r="AK77" s="151"/>
      <c r="AL77" s="236"/>
      <c r="AM77" s="236"/>
    </row>
    <row r="78" spans="1:39">
      <c r="A78" s="235">
        <v>2178</v>
      </c>
      <c r="B78" s="235">
        <v>3302178</v>
      </c>
      <c r="C78" s="235" t="s">
        <v>496</v>
      </c>
      <c r="D78" s="235" t="s">
        <v>497</v>
      </c>
      <c r="E78" s="235" t="s">
        <v>498</v>
      </c>
      <c r="F78" s="235" t="s">
        <v>189</v>
      </c>
      <c r="G78" s="235" t="s">
        <v>499</v>
      </c>
      <c r="H78" s="235" t="s">
        <v>185</v>
      </c>
      <c r="I78" s="236">
        <v>80275.89</v>
      </c>
      <c r="J78" s="236">
        <v>86516.110000000102</v>
      </c>
      <c r="K78" s="236">
        <v>166792.00000000012</v>
      </c>
      <c r="L78" s="236">
        <v>22</v>
      </c>
      <c r="M78" s="236">
        <v>1729.6000000000058</v>
      </c>
      <c r="N78" s="288">
        <v>1751.6000000000058</v>
      </c>
      <c r="O78" s="235"/>
      <c r="P78" s="236">
        <f>VLOOKUP(B78,'Outturn 2023-24 BY BCC'!A:DP,23,FALSE)+VLOOKUP(B78,'Outturn 2023-24 BY BCC'!A:DP,24,FALSE)</f>
        <v>80275.89</v>
      </c>
      <c r="Q78" s="236">
        <f t="shared" si="25"/>
        <v>80275.89</v>
      </c>
      <c r="R78" s="236">
        <f t="shared" si="26"/>
        <v>0</v>
      </c>
      <c r="S78" s="236">
        <f>VLOOKUP(B78,'Outturn 2023-24 BY BCC'!A:CO,88,FALSE)</f>
        <v>87568.39</v>
      </c>
      <c r="T78" s="236">
        <f t="shared" si="27"/>
        <v>166792.00000000012</v>
      </c>
      <c r="U78" s="236">
        <f t="shared" si="28"/>
        <v>-79223.610000000117</v>
      </c>
      <c r="V78" s="236">
        <f>VLOOKUP(B78,'Outturn 2023-24 BY BCC'!A:CO,25,FALSE)</f>
        <v>-22907.56</v>
      </c>
      <c r="W78" s="236">
        <f t="shared" si="29"/>
        <v>22</v>
      </c>
      <c r="X78" s="293">
        <f t="shared" si="30"/>
        <v>-22929.56</v>
      </c>
      <c r="Y78" s="236">
        <f>VLOOKUP(B78,'Outturn 2023-24 BY BCC'!A:DJ,90,FALSE)</f>
        <v>54982.41</v>
      </c>
      <c r="Z78" s="288">
        <f t="shared" si="24"/>
        <v>1751.6000000000058</v>
      </c>
      <c r="AA78" s="236">
        <f t="shared" si="31"/>
        <v>53230.81</v>
      </c>
      <c r="AC78" s="236">
        <f>VLOOKUP(B78,'Outturn 2023-24 BY BCC'!A:ZT,124,FALSE)</f>
        <v>7292.5</v>
      </c>
      <c r="AD78" s="236">
        <f t="shared" si="32"/>
        <v>86516.110000000102</v>
      </c>
      <c r="AE78" s="236">
        <f t="shared" si="33"/>
        <v>-79223.610000000102</v>
      </c>
      <c r="AG78" s="236">
        <f>VLOOKUP(B78,'Outturn 2023-24 BY BCC'!A:ZT,127,FALSE)</f>
        <v>77889.97</v>
      </c>
      <c r="AH78" s="236">
        <f t="shared" si="34"/>
        <v>1729.6000000000058</v>
      </c>
      <c r="AI78" s="236">
        <f t="shared" si="35"/>
        <v>76160.37</v>
      </c>
      <c r="AJ78" s="151"/>
      <c r="AK78" s="151"/>
      <c r="AL78" s="236"/>
      <c r="AM78" s="236"/>
    </row>
    <row r="79" spans="1:39">
      <c r="A79" s="235">
        <v>2097</v>
      </c>
      <c r="B79" s="235">
        <v>3302097</v>
      </c>
      <c r="C79" s="235" t="s">
        <v>500</v>
      </c>
      <c r="D79" s="235" t="s">
        <v>501</v>
      </c>
      <c r="E79" s="235" t="s">
        <v>502</v>
      </c>
      <c r="F79" s="235" t="s">
        <v>189</v>
      </c>
      <c r="G79" s="235" t="s">
        <v>503</v>
      </c>
      <c r="H79" s="235" t="s">
        <v>185</v>
      </c>
      <c r="I79" s="236">
        <v>370604.77</v>
      </c>
      <c r="J79" s="236">
        <v>257089.6399999999</v>
      </c>
      <c r="K79" s="236">
        <v>627694.40999999992</v>
      </c>
      <c r="L79" s="236">
        <v>66354</v>
      </c>
      <c r="M79" s="236">
        <v>-1229.75</v>
      </c>
      <c r="N79" s="288">
        <v>65124.25</v>
      </c>
      <c r="O79" s="235" t="s">
        <v>204</v>
      </c>
      <c r="P79" s="236">
        <f>VLOOKUP(B79,'Outturn 2023-24 BY BCC'!A:DP,23,FALSE)+VLOOKUP(B79,'Outturn 2023-24 BY BCC'!A:DP,24,FALSE)</f>
        <v>370604.77</v>
      </c>
      <c r="Q79" s="236">
        <f t="shared" si="25"/>
        <v>370604.77</v>
      </c>
      <c r="R79" s="236">
        <f t="shared" si="26"/>
        <v>0</v>
      </c>
      <c r="S79" s="236">
        <f>VLOOKUP(B79,'Outturn 2023-24 BY BCC'!A:CO,88,FALSE)</f>
        <v>596769.43999999994</v>
      </c>
      <c r="T79" s="236">
        <f t="shared" si="27"/>
        <v>627694.40999999992</v>
      </c>
      <c r="U79" s="236">
        <f t="shared" si="28"/>
        <v>-30924.969999999972</v>
      </c>
      <c r="V79" s="236">
        <f>VLOOKUP(B79,'Outturn 2023-24 BY BCC'!A:CO,25,FALSE)</f>
        <v>-51900.54</v>
      </c>
      <c r="W79" s="236">
        <f t="shared" si="29"/>
        <v>66354</v>
      </c>
      <c r="X79" s="293">
        <f t="shared" si="30"/>
        <v>-118254.54000000001</v>
      </c>
      <c r="Y79" s="236">
        <f>VLOOKUP(B79,'Outturn 2023-24 BY BCC'!A:DJ,90,FALSE)</f>
        <v>0</v>
      </c>
      <c r="Z79" s="288">
        <f t="shared" si="24"/>
        <v>65124.25</v>
      </c>
      <c r="AA79" s="236">
        <f t="shared" si="31"/>
        <v>-65124.25</v>
      </c>
      <c r="AC79" s="236">
        <f>VLOOKUP(B79,'Outturn 2023-24 BY BCC'!A:ZT,124,FALSE)</f>
        <v>226164.66999999993</v>
      </c>
      <c r="AD79" s="236">
        <f t="shared" si="32"/>
        <v>257089.6399999999</v>
      </c>
      <c r="AE79" s="236">
        <f t="shared" si="33"/>
        <v>-30924.969999999972</v>
      </c>
      <c r="AG79" s="236">
        <f>VLOOKUP(B79,'Outturn 2023-24 BY BCC'!A:ZT,127,FALSE)</f>
        <v>51900.54</v>
      </c>
      <c r="AH79" s="236">
        <f t="shared" si="34"/>
        <v>-1229.75</v>
      </c>
      <c r="AI79" s="236">
        <f t="shared" si="35"/>
        <v>53130.29</v>
      </c>
      <c r="AJ79" s="151"/>
      <c r="AK79" s="151"/>
      <c r="AL79" s="236"/>
      <c r="AM79" s="236"/>
    </row>
    <row r="80" spans="1:39">
      <c r="A80" s="235">
        <v>2190</v>
      </c>
      <c r="B80" s="235">
        <v>3302190</v>
      </c>
      <c r="C80" s="235" t="s">
        <v>504</v>
      </c>
      <c r="D80" s="235" t="s">
        <v>505</v>
      </c>
      <c r="E80" s="235" t="s">
        <v>506</v>
      </c>
      <c r="F80" s="235" t="s">
        <v>189</v>
      </c>
      <c r="G80" s="235" t="s">
        <v>507</v>
      </c>
      <c r="H80" s="235" t="s">
        <v>185</v>
      </c>
      <c r="I80" s="236">
        <v>197661</v>
      </c>
      <c r="J80" s="236">
        <v>-59659.220000000205</v>
      </c>
      <c r="K80" s="236">
        <v>138001.7799999998</v>
      </c>
      <c r="L80" s="236">
        <v>20006</v>
      </c>
      <c r="M80" s="236">
        <v>-17661</v>
      </c>
      <c r="N80" s="288">
        <v>2345</v>
      </c>
      <c r="O80" s="235"/>
      <c r="P80" s="236">
        <f>VLOOKUP(B80,'Outturn 2023-24 BY BCC'!A:DP,23,FALSE)+VLOOKUP(B80,'Outturn 2023-24 BY BCC'!A:DP,24,FALSE)</f>
        <v>197661</v>
      </c>
      <c r="Q80" s="236">
        <f t="shared" si="25"/>
        <v>197661</v>
      </c>
      <c r="R80" s="236">
        <f t="shared" si="26"/>
        <v>0</v>
      </c>
      <c r="S80" s="236">
        <f>VLOOKUP(B80,'Outturn 2023-24 BY BCC'!A:CO,88,FALSE)</f>
        <v>129235.25</v>
      </c>
      <c r="T80" s="236">
        <f t="shared" si="27"/>
        <v>138001.7799999998</v>
      </c>
      <c r="U80" s="236">
        <f t="shared" si="28"/>
        <v>-8766.5299999997951</v>
      </c>
      <c r="V80" s="236">
        <f>VLOOKUP(B80,'Outturn 2023-24 BY BCC'!A:CO,25,FALSE)</f>
        <v>-6255.19</v>
      </c>
      <c r="W80" s="236">
        <f t="shared" si="29"/>
        <v>20006</v>
      </c>
      <c r="X80" s="293">
        <f t="shared" si="30"/>
        <v>-26261.19</v>
      </c>
      <c r="Y80" s="236">
        <f>VLOOKUP(B80,'Outturn 2023-24 BY BCC'!A:DJ,90,FALSE)</f>
        <v>0</v>
      </c>
      <c r="Z80" s="288">
        <f t="shared" si="24"/>
        <v>2345</v>
      </c>
      <c r="AA80" s="236">
        <f t="shared" si="31"/>
        <v>-2345</v>
      </c>
      <c r="AC80" s="236">
        <f>VLOOKUP(B80,'Outturn 2023-24 BY BCC'!A:ZT,124,FALSE)</f>
        <v>-68425.75</v>
      </c>
      <c r="AD80" s="236">
        <f t="shared" si="32"/>
        <v>-59659.220000000205</v>
      </c>
      <c r="AE80" s="236">
        <f t="shared" si="33"/>
        <v>-8766.5299999997951</v>
      </c>
      <c r="AG80" s="236">
        <f>VLOOKUP(B80,'Outturn 2023-24 BY BCC'!A:ZT,127,FALSE)</f>
        <v>6255.1899999999987</v>
      </c>
      <c r="AH80" s="236">
        <f t="shared" si="34"/>
        <v>-17661</v>
      </c>
      <c r="AI80" s="236">
        <f t="shared" si="35"/>
        <v>23916.19</v>
      </c>
      <c r="AJ80" s="151"/>
      <c r="AK80" s="151"/>
      <c r="AL80" s="236"/>
      <c r="AM80" s="236"/>
    </row>
    <row r="81" spans="1:39">
      <c r="A81" s="235">
        <v>4237</v>
      </c>
      <c r="B81" s="235">
        <v>3304237</v>
      </c>
      <c r="C81" s="235" t="s">
        <v>508</v>
      </c>
      <c r="D81" s="235" t="s">
        <v>509</v>
      </c>
      <c r="E81" s="235" t="s">
        <v>510</v>
      </c>
      <c r="F81" s="235" t="s">
        <v>183</v>
      </c>
      <c r="G81" s="235" t="s">
        <v>511</v>
      </c>
      <c r="H81" s="235" t="s">
        <v>185</v>
      </c>
      <c r="I81" s="236">
        <v>3561458</v>
      </c>
      <c r="J81" s="236">
        <v>1652284.1199999973</v>
      </c>
      <c r="K81" s="236">
        <v>5213742.1199999973</v>
      </c>
      <c r="L81" s="236">
        <v>176578</v>
      </c>
      <c r="M81" s="236">
        <v>36411.25</v>
      </c>
      <c r="N81" s="288">
        <v>212989.25</v>
      </c>
      <c r="O81" s="235"/>
      <c r="P81" s="236">
        <f>VLOOKUP(B81,'Outturn 2023-24 BY BCC'!A:DP,23,FALSE)+VLOOKUP(B81,'Outturn 2023-24 BY BCC'!A:DP,24,FALSE)</f>
        <v>3561458</v>
      </c>
      <c r="Q81" s="236">
        <f t="shared" si="25"/>
        <v>3561458</v>
      </c>
      <c r="R81" s="236">
        <f t="shared" si="26"/>
        <v>0</v>
      </c>
      <c r="S81" s="236">
        <f>VLOOKUP(B81,'Outturn 2023-24 BY BCC'!A:CO,88,FALSE)</f>
        <v>5213742.1199999973</v>
      </c>
      <c r="T81" s="236">
        <f t="shared" si="27"/>
        <v>5213742.1199999973</v>
      </c>
      <c r="U81" s="236">
        <f t="shared" si="28"/>
        <v>0</v>
      </c>
      <c r="V81" s="236">
        <f>VLOOKUP(B81,'Outturn 2023-24 BY BCC'!A:CO,25,FALSE)</f>
        <v>794993.48</v>
      </c>
      <c r="W81" s="236">
        <f t="shared" si="29"/>
        <v>176578</v>
      </c>
      <c r="X81" s="293">
        <f t="shared" si="30"/>
        <v>618415.48</v>
      </c>
      <c r="Y81" s="236">
        <f>VLOOKUP(B81,'Outturn 2023-24 BY BCC'!A:DJ,90,FALSE)</f>
        <v>722513.41999999993</v>
      </c>
      <c r="Z81" s="288">
        <f t="shared" si="24"/>
        <v>212989.25</v>
      </c>
      <c r="AA81" s="236">
        <f t="shared" si="31"/>
        <v>509524.16999999993</v>
      </c>
      <c r="AC81" s="236">
        <f>VLOOKUP(B81,'Outturn 2023-24 BY BCC'!A:ZT,124,FALSE)</f>
        <v>1652284.1199999973</v>
      </c>
      <c r="AD81" s="236">
        <f t="shared" si="32"/>
        <v>1652284.1199999973</v>
      </c>
      <c r="AE81" s="236">
        <f t="shared" si="33"/>
        <v>0</v>
      </c>
      <c r="AG81" s="236">
        <f>VLOOKUP(B81,'Outturn 2023-24 BY BCC'!A:ZT,127,FALSE)</f>
        <v>-72480.06</v>
      </c>
      <c r="AH81" s="236">
        <f t="shared" si="34"/>
        <v>36411.25</v>
      </c>
      <c r="AI81" s="236"/>
      <c r="AJ81" s="151">
        <v>-108891.31</v>
      </c>
      <c r="AK81" s="151"/>
      <c r="AL81" s="236"/>
      <c r="AM81" s="236"/>
    </row>
    <row r="82" spans="1:39">
      <c r="A82" s="235">
        <v>7035</v>
      </c>
      <c r="B82" s="235">
        <v>3307035</v>
      </c>
      <c r="C82" s="235" t="s">
        <v>512</v>
      </c>
      <c r="D82" s="235" t="s">
        <v>513</v>
      </c>
      <c r="E82" s="235" t="s">
        <v>514</v>
      </c>
      <c r="F82" s="235" t="s">
        <v>189</v>
      </c>
      <c r="G82" s="235" t="s">
        <v>515</v>
      </c>
      <c r="H82" s="235" t="s">
        <v>185</v>
      </c>
      <c r="I82" s="236">
        <v>479438.47</v>
      </c>
      <c r="J82" s="236">
        <v>69090.049999998882</v>
      </c>
      <c r="K82" s="236">
        <v>548528.51999999885</v>
      </c>
      <c r="L82" s="236">
        <v>58161.5</v>
      </c>
      <c r="M82" s="236">
        <v>-22605.370000000003</v>
      </c>
      <c r="N82" s="288">
        <v>35556.129999999997</v>
      </c>
      <c r="O82" s="235" t="s">
        <v>516</v>
      </c>
      <c r="P82" s="236">
        <f>VLOOKUP(B82,'Outturn 2023-24 BY BCC'!A:DP,23,FALSE)+VLOOKUP(B82,'Outturn 2023-24 BY BCC'!A:DP,24,FALSE)</f>
        <v>479438.47</v>
      </c>
      <c r="Q82" s="236">
        <f t="shared" si="25"/>
        <v>479438.47</v>
      </c>
      <c r="R82" s="236">
        <f t="shared" si="26"/>
        <v>0</v>
      </c>
      <c r="S82" s="236">
        <f>VLOOKUP(B82,'Outturn 2023-24 BY BCC'!A:CO,88,FALSE)</f>
        <v>476665.45000000042</v>
      </c>
      <c r="T82" s="236">
        <f t="shared" si="27"/>
        <v>548528.51999999885</v>
      </c>
      <c r="U82" s="236">
        <f t="shared" si="28"/>
        <v>-71863.069999998435</v>
      </c>
      <c r="V82" s="236">
        <f>VLOOKUP(B82,'Outturn 2023-24 BY BCC'!A:CO,25,FALSE)</f>
        <v>-58161.5</v>
      </c>
      <c r="W82" s="236">
        <f t="shared" si="29"/>
        <v>58161.5</v>
      </c>
      <c r="X82" s="293">
        <f t="shared" si="30"/>
        <v>-116323</v>
      </c>
      <c r="Y82" s="236">
        <f>VLOOKUP(B82,'Outturn 2023-24 BY BCC'!A:DJ,90,FALSE)</f>
        <v>0</v>
      </c>
      <c r="Z82" s="288">
        <f t="shared" si="24"/>
        <v>35556.129999999997</v>
      </c>
      <c r="AA82" s="236">
        <f t="shared" si="31"/>
        <v>-35556.129999999997</v>
      </c>
      <c r="AC82" s="236">
        <f>VLOOKUP(B82,'Outturn 2023-24 BY BCC'!A:ZT,124,FALSE)</f>
        <v>-2773.019999999553</v>
      </c>
      <c r="AD82" s="236">
        <f t="shared" si="32"/>
        <v>69090.049999998882</v>
      </c>
      <c r="AE82" s="236">
        <f t="shared" si="33"/>
        <v>-71863.069999998435</v>
      </c>
      <c r="AG82" s="236">
        <f>VLOOKUP(B82,'Outturn 2023-24 BY BCC'!A:ZT,127,FALSE)</f>
        <v>58161.500000000015</v>
      </c>
      <c r="AH82" s="236">
        <f t="shared" si="34"/>
        <v>-22605.370000000003</v>
      </c>
      <c r="AI82" s="236">
        <f t="shared" si="35"/>
        <v>80766.870000000024</v>
      </c>
      <c r="AJ82" s="151"/>
      <c r="AK82" s="151"/>
      <c r="AL82" s="236"/>
      <c r="AM82" s="236"/>
    </row>
    <row r="83" spans="1:39">
      <c r="A83" s="235">
        <v>2246</v>
      </c>
      <c r="B83" s="235">
        <v>3302246</v>
      </c>
      <c r="C83" s="235" t="s">
        <v>517</v>
      </c>
      <c r="D83" s="235" t="s">
        <v>518</v>
      </c>
      <c r="E83" s="235" t="s">
        <v>519</v>
      </c>
      <c r="F83" s="235" t="s">
        <v>194</v>
      </c>
      <c r="G83" s="235" t="s">
        <v>520</v>
      </c>
      <c r="H83" s="235" t="s">
        <v>185</v>
      </c>
      <c r="I83" s="236">
        <v>407773.97</v>
      </c>
      <c r="J83" s="236">
        <v>-87458</v>
      </c>
      <c r="K83" s="236">
        <v>320315.96999999997</v>
      </c>
      <c r="L83" s="236">
        <v>71024</v>
      </c>
      <c r="M83" s="236">
        <v>-28237.160000000003</v>
      </c>
      <c r="N83" s="288">
        <v>42786.84</v>
      </c>
      <c r="O83" s="235"/>
      <c r="P83" s="236">
        <f>VLOOKUP(B83,'Outturn 2023-24 BY BCC'!A:DP,23,FALSE)+VLOOKUP(B83,'Outturn 2023-24 BY BCC'!A:DP,24,FALSE)</f>
        <v>407773.97</v>
      </c>
      <c r="Q83" s="236">
        <f t="shared" si="25"/>
        <v>407773.97</v>
      </c>
      <c r="R83" s="236">
        <f t="shared" si="26"/>
        <v>0</v>
      </c>
      <c r="S83" s="236">
        <f>VLOOKUP(B83,'Outturn 2023-24 BY BCC'!A:CO,88,FALSE)</f>
        <v>263728.43000000087</v>
      </c>
      <c r="T83" s="236">
        <f t="shared" si="27"/>
        <v>320315.96999999997</v>
      </c>
      <c r="U83" s="236">
        <f t="shared" si="28"/>
        <v>-56587.539999999106</v>
      </c>
      <c r="V83" s="236">
        <f>VLOOKUP(B83,'Outturn 2023-24 BY BCC'!A:CO,25,FALSE)</f>
        <v>-26326.38</v>
      </c>
      <c r="W83" s="236">
        <f t="shared" si="29"/>
        <v>71024</v>
      </c>
      <c r="X83" s="293">
        <f t="shared" si="30"/>
        <v>-97350.38</v>
      </c>
      <c r="Y83" s="236">
        <f>VLOOKUP(B83,'Outturn 2023-24 BY BCC'!A:DJ,90,FALSE)</f>
        <v>0</v>
      </c>
      <c r="Z83" s="288">
        <f t="shared" si="24"/>
        <v>42786.84</v>
      </c>
      <c r="AA83" s="236">
        <f t="shared" si="31"/>
        <v>-42786.84</v>
      </c>
      <c r="AC83" s="236">
        <f>VLOOKUP(B83,'Outturn 2023-24 BY BCC'!A:ZT,124,FALSE)</f>
        <v>-144045.53999999911</v>
      </c>
      <c r="AD83" s="236">
        <f t="shared" si="32"/>
        <v>-87458</v>
      </c>
      <c r="AE83" s="236">
        <f t="shared" si="33"/>
        <v>-56587.539999999106</v>
      </c>
      <c r="AG83" s="236">
        <f>VLOOKUP(B83,'Outturn 2023-24 BY BCC'!A:ZT,127,FALSE)</f>
        <v>26326.380000000005</v>
      </c>
      <c r="AH83" s="236">
        <f t="shared" si="34"/>
        <v>-28237.160000000003</v>
      </c>
      <c r="AI83" s="236">
        <f t="shared" si="35"/>
        <v>54563.540000000008</v>
      </c>
      <c r="AJ83" s="151"/>
      <c r="AK83" s="151"/>
      <c r="AL83" s="236"/>
      <c r="AM83" s="236"/>
    </row>
    <row r="84" spans="1:39">
      <c r="A84" s="235">
        <v>2192</v>
      </c>
      <c r="B84" s="235">
        <v>3302192</v>
      </c>
      <c r="C84" s="235" t="s">
        <v>521</v>
      </c>
      <c r="D84" s="235" t="s">
        <v>522</v>
      </c>
      <c r="E84" s="235" t="s">
        <v>523</v>
      </c>
      <c r="F84" s="235" t="s">
        <v>194</v>
      </c>
      <c r="G84" s="235" t="s">
        <v>524</v>
      </c>
      <c r="H84" s="235" t="s">
        <v>185</v>
      </c>
      <c r="I84" s="236">
        <v>362110.86</v>
      </c>
      <c r="J84" s="236">
        <v>181902.08999999985</v>
      </c>
      <c r="K84" s="236">
        <v>544012.94999999984</v>
      </c>
      <c r="L84" s="236">
        <v>11188.56</v>
      </c>
      <c r="M84" s="236">
        <v>-11023.740000000002</v>
      </c>
      <c r="N84" s="288">
        <v>164.81999999999789</v>
      </c>
      <c r="O84" s="235"/>
      <c r="P84" s="236">
        <f>VLOOKUP(B84,'Outturn 2023-24 BY BCC'!A:DP,23,FALSE)+VLOOKUP(B84,'Outturn 2023-24 BY BCC'!A:DP,24,FALSE)</f>
        <v>362110.86</v>
      </c>
      <c r="Q84" s="236">
        <f t="shared" si="25"/>
        <v>362110.86</v>
      </c>
      <c r="R84" s="236">
        <f t="shared" si="26"/>
        <v>0</v>
      </c>
      <c r="S84" s="236">
        <f>VLOOKUP(B84,'Outturn 2023-24 BY BCC'!A:CO,88,FALSE)</f>
        <v>493454.9500000003</v>
      </c>
      <c r="T84" s="236">
        <f t="shared" si="27"/>
        <v>544012.94999999984</v>
      </c>
      <c r="U84" s="236">
        <f t="shared" si="28"/>
        <v>-50557.999999999534</v>
      </c>
      <c r="V84" s="236">
        <f>VLOOKUP(B84,'Outturn 2023-24 BY BCC'!A:CO,25,FALSE)</f>
        <v>-11188.56</v>
      </c>
      <c r="W84" s="236">
        <f t="shared" si="29"/>
        <v>11188.56</v>
      </c>
      <c r="X84" s="293">
        <f t="shared" si="30"/>
        <v>-22377.119999999999</v>
      </c>
      <c r="Y84" s="236">
        <f>VLOOKUP(B84,'Outturn 2023-24 BY BCC'!A:DJ,90,FALSE)</f>
        <v>0</v>
      </c>
      <c r="Z84" s="288">
        <f t="shared" si="24"/>
        <v>164.81999999999789</v>
      </c>
      <c r="AA84" s="236">
        <f t="shared" si="31"/>
        <v>-164.81999999999789</v>
      </c>
      <c r="AC84" s="236">
        <f>VLOOKUP(B84,'Outturn 2023-24 BY BCC'!A:ZT,124,FALSE)</f>
        <v>131344.09000000032</v>
      </c>
      <c r="AD84" s="236">
        <f t="shared" si="32"/>
        <v>181902.08999999985</v>
      </c>
      <c r="AE84" s="236">
        <f t="shared" si="33"/>
        <v>-50557.999999999534</v>
      </c>
      <c r="AG84" s="236">
        <f>VLOOKUP(B84,'Outturn 2023-24 BY BCC'!A:ZT,127,FALSE)</f>
        <v>11188.559999999998</v>
      </c>
      <c r="AH84" s="236">
        <f t="shared" si="34"/>
        <v>-11023.740000000002</v>
      </c>
      <c r="AI84" s="236">
        <f t="shared" si="35"/>
        <v>22212.3</v>
      </c>
      <c r="AJ84" s="151"/>
      <c r="AK84" s="151"/>
      <c r="AL84" s="236"/>
      <c r="AM84" s="236"/>
    </row>
    <row r="85" spans="1:39">
      <c r="A85" s="235">
        <v>7009</v>
      </c>
      <c r="B85" s="235">
        <v>3307009</v>
      </c>
      <c r="C85" s="235" t="s">
        <v>525</v>
      </c>
      <c r="D85" s="235" t="s">
        <v>526</v>
      </c>
      <c r="E85" s="235" t="s">
        <v>527</v>
      </c>
      <c r="F85" s="235" t="s">
        <v>183</v>
      </c>
      <c r="G85" s="235" t="s">
        <v>528</v>
      </c>
      <c r="H85" s="235" t="s">
        <v>185</v>
      </c>
      <c r="I85" s="236">
        <v>1047790.42</v>
      </c>
      <c r="J85" s="236">
        <v>477546.19000000041</v>
      </c>
      <c r="K85" s="236">
        <v>1525336.6100000003</v>
      </c>
      <c r="L85" s="236">
        <v>0</v>
      </c>
      <c r="M85" s="236">
        <v>30003.949999999255</v>
      </c>
      <c r="N85" s="288">
        <v>45567.26</v>
      </c>
      <c r="O85" s="235" t="s">
        <v>529</v>
      </c>
      <c r="P85" s="236">
        <f>VLOOKUP(B85,'Outturn 2023-24 BY BCC'!A:DP,23,FALSE)+VLOOKUP(B85,'Outturn 2023-24 BY BCC'!A:DP,24,FALSE)</f>
        <v>1047790.42</v>
      </c>
      <c r="Q85" s="236">
        <f t="shared" si="25"/>
        <v>1047790.42</v>
      </c>
      <c r="R85" s="236">
        <f t="shared" si="26"/>
        <v>0</v>
      </c>
      <c r="S85" s="236">
        <f>VLOOKUP(B85,'Outturn 2023-24 BY BCC'!A:CO,88,FALSE)</f>
        <v>1555340.5599999996</v>
      </c>
      <c r="T85" s="236">
        <f t="shared" si="27"/>
        <v>1525336.6100000003</v>
      </c>
      <c r="U85" s="236">
        <f t="shared" si="28"/>
        <v>30003.949999999255</v>
      </c>
      <c r="V85" s="236">
        <f>VLOOKUP(B85,'Outturn 2023-24 BY BCC'!A:CO,25,FALSE)</f>
        <v>17750.48</v>
      </c>
      <c r="W85" s="236">
        <v>0</v>
      </c>
      <c r="X85" s="293">
        <f t="shared" si="30"/>
        <v>17750.48</v>
      </c>
      <c r="Y85" s="236">
        <f>VLOOKUP(B85,'Outturn 2023-24 BY BCC'!A:DJ,90,FALSE)</f>
        <v>33313.490000000005</v>
      </c>
      <c r="Z85" s="288">
        <f t="shared" si="24"/>
        <v>45567.26</v>
      </c>
      <c r="AA85" s="236">
        <f t="shared" si="31"/>
        <v>-12253.769999999997</v>
      </c>
      <c r="AC85" s="236">
        <f>VLOOKUP(B85,'Outturn 2023-24 BY BCC'!A:ZT,124,FALSE)</f>
        <v>507550.13999999966</v>
      </c>
      <c r="AD85" s="236">
        <f t="shared" si="32"/>
        <v>477546.19000000041</v>
      </c>
      <c r="AE85" s="236">
        <f t="shared" si="33"/>
        <v>30003.949999999255</v>
      </c>
      <c r="AG85" s="236">
        <f>VLOOKUP(B85,'Outturn 2023-24 BY BCC'!A:ZT,127,FALSE)</f>
        <v>15563.010000000002</v>
      </c>
      <c r="AH85" s="236">
        <f t="shared" si="34"/>
        <v>30003.949999999255</v>
      </c>
      <c r="AI85" s="236"/>
      <c r="AJ85" s="151"/>
      <c r="AK85" s="151"/>
      <c r="AL85" s="236"/>
      <c r="AM85" s="236">
        <v>-14440.939999999253</v>
      </c>
    </row>
    <row r="86" spans="1:39">
      <c r="A86" s="235">
        <v>5203</v>
      </c>
      <c r="B86" s="235">
        <v>3305203</v>
      </c>
      <c r="C86" s="235" t="s">
        <v>530</v>
      </c>
      <c r="D86" s="235" t="s">
        <v>531</v>
      </c>
      <c r="E86" s="235" t="s">
        <v>532</v>
      </c>
      <c r="F86" s="235" t="s">
        <v>183</v>
      </c>
      <c r="G86" s="235" t="s">
        <v>533</v>
      </c>
      <c r="H86" s="235" t="s">
        <v>185</v>
      </c>
      <c r="I86" s="236">
        <v>100182.03</v>
      </c>
      <c r="J86" s="236">
        <v>-26867.579999999842</v>
      </c>
      <c r="K86" s="236">
        <v>73314.450000000157</v>
      </c>
      <c r="L86" s="236">
        <v>0</v>
      </c>
      <c r="M86" s="236">
        <v>0</v>
      </c>
      <c r="N86" s="288">
        <v>0</v>
      </c>
      <c r="O86" s="235"/>
      <c r="P86" s="236">
        <f>VLOOKUP(B86,'Outturn 2023-24 BY BCC'!A:DP,23,FALSE)+VLOOKUP(B86,'Outturn 2023-24 BY BCC'!A:DP,24,FALSE)</f>
        <v>100182.03</v>
      </c>
      <c r="Q86" s="236">
        <f t="shared" si="25"/>
        <v>100182.03</v>
      </c>
      <c r="R86" s="236">
        <f t="shared" si="26"/>
        <v>0</v>
      </c>
      <c r="S86" s="236">
        <f>VLOOKUP(B86,'Outturn 2023-24 BY BCC'!A:CO,88,FALSE)</f>
        <v>31460.51999999999</v>
      </c>
      <c r="T86" s="236">
        <f t="shared" si="27"/>
        <v>73314.450000000157</v>
      </c>
      <c r="U86" s="236">
        <f t="shared" si="28"/>
        <v>-41853.930000000168</v>
      </c>
      <c r="V86" s="236">
        <f>VLOOKUP(B86,'Outturn 2023-24 BY BCC'!A:CO,25,FALSE)</f>
        <v>-21930.93</v>
      </c>
      <c r="W86" s="236">
        <f>L86</f>
        <v>0</v>
      </c>
      <c r="X86" s="293">
        <f t="shared" si="30"/>
        <v>-21930.93</v>
      </c>
      <c r="Y86" s="236">
        <f>VLOOKUP(B86,'Outturn 2023-24 BY BCC'!A:DJ,90,FALSE)</f>
        <v>0</v>
      </c>
      <c r="Z86" s="288">
        <f t="shared" si="24"/>
        <v>0</v>
      </c>
      <c r="AA86" s="236">
        <f t="shared" si="31"/>
        <v>0</v>
      </c>
      <c r="AC86" s="236">
        <f>VLOOKUP(B86,'Outturn 2023-24 BY BCC'!A:ZT,124,FALSE)</f>
        <v>-68721.510000000009</v>
      </c>
      <c r="AD86" s="236">
        <f t="shared" si="32"/>
        <v>-26867.579999999842</v>
      </c>
      <c r="AE86" s="236">
        <f t="shared" si="33"/>
        <v>-41853.930000000168</v>
      </c>
      <c r="AG86" s="236">
        <f>VLOOKUP(B86,'Outturn 2023-24 BY BCC'!A:ZT,127,FALSE)</f>
        <v>21930.93</v>
      </c>
      <c r="AH86" s="236">
        <f t="shared" si="34"/>
        <v>0</v>
      </c>
      <c r="AI86" s="236">
        <f t="shared" si="35"/>
        <v>21930.93</v>
      </c>
      <c r="AK86" s="151"/>
      <c r="AL86" s="236"/>
      <c r="AM86" s="236"/>
    </row>
    <row r="87" spans="1:39">
      <c r="A87" s="235">
        <v>5202</v>
      </c>
      <c r="B87" s="235">
        <v>3305202</v>
      </c>
      <c r="C87" s="235" t="s">
        <v>534</v>
      </c>
      <c r="D87" s="235" t="s">
        <v>535</v>
      </c>
      <c r="E87" s="235" t="s">
        <v>536</v>
      </c>
      <c r="F87" s="235" t="s">
        <v>183</v>
      </c>
      <c r="G87" s="235" t="s">
        <v>537</v>
      </c>
      <c r="H87" s="235" t="s">
        <v>185</v>
      </c>
      <c r="I87" s="236">
        <v>203908.44</v>
      </c>
      <c r="J87" s="236">
        <v>-6420.1699999999255</v>
      </c>
      <c r="K87" s="236">
        <v>197488.27000000008</v>
      </c>
      <c r="L87" s="236">
        <v>49726.77</v>
      </c>
      <c r="M87" s="236">
        <v>-30307.62</v>
      </c>
      <c r="N87" s="288">
        <v>26096</v>
      </c>
      <c r="O87" s="235"/>
      <c r="P87" s="236">
        <f>VLOOKUP(B87,'Outturn 2023-24 BY BCC'!A:DP,23,FALSE)+VLOOKUP(B87,'Outturn 2023-24 BY BCC'!A:DP,24,FALSE)</f>
        <v>203908.44</v>
      </c>
      <c r="Q87" s="236">
        <f t="shared" si="25"/>
        <v>203908.44</v>
      </c>
      <c r="R87" s="236">
        <f t="shared" si="26"/>
        <v>0</v>
      </c>
      <c r="S87" s="236">
        <f>VLOOKUP(B87,'Outturn 2023-24 BY BCC'!A:CO,88,FALSE)</f>
        <v>197488.27000000008</v>
      </c>
      <c r="T87" s="236">
        <f t="shared" si="27"/>
        <v>197488.27000000008</v>
      </c>
      <c r="U87" s="236">
        <f t="shared" si="28"/>
        <v>0</v>
      </c>
      <c r="V87" s="236">
        <f>VLOOKUP(B87,'Outturn 2023-24 BY BCC'!A:CO,25,FALSE)</f>
        <v>40205.050000000003</v>
      </c>
      <c r="W87" s="236">
        <v>40205.050000000003</v>
      </c>
      <c r="X87" s="293">
        <f t="shared" si="30"/>
        <v>0</v>
      </c>
      <c r="Y87" s="236">
        <f>VLOOKUP(B87,'Outturn 2023-24 BY BCC'!A:DJ,90,FALSE)</f>
        <v>26095.970000000005</v>
      </c>
      <c r="Z87" s="288">
        <f t="shared" si="24"/>
        <v>26096</v>
      </c>
      <c r="AA87" s="236">
        <f t="shared" si="31"/>
        <v>-2.9999999995197868E-2</v>
      </c>
      <c r="AC87" s="236">
        <f>VLOOKUP(B87,'Outturn 2023-24 BY BCC'!A:ZT,124,FALSE)</f>
        <v>-6420.1699999999255</v>
      </c>
      <c r="AD87" s="236">
        <f t="shared" si="32"/>
        <v>-6420.1699999999255</v>
      </c>
      <c r="AE87" s="236">
        <f t="shared" si="33"/>
        <v>0</v>
      </c>
      <c r="AG87" s="236">
        <f>VLOOKUP(B87,'Outturn 2023-24 BY BCC'!A:ZT,127,FALSE)</f>
        <v>-14109.079999999998</v>
      </c>
      <c r="AH87" s="236">
        <f t="shared" si="34"/>
        <v>-30307.62</v>
      </c>
      <c r="AI87" s="236">
        <f t="shared" si="35"/>
        <v>16198.54</v>
      </c>
      <c r="AK87" s="151"/>
      <c r="AL87" s="236"/>
      <c r="AM87" s="236"/>
    </row>
    <row r="88" spans="1:39">
      <c r="A88" s="235">
        <v>2306</v>
      </c>
      <c r="B88" s="235">
        <v>3302306</v>
      </c>
      <c r="C88" s="235" t="s">
        <v>538</v>
      </c>
      <c r="D88" s="235" t="s">
        <v>539</v>
      </c>
      <c r="E88" s="235" t="s">
        <v>540</v>
      </c>
      <c r="F88" s="235" t="s">
        <v>189</v>
      </c>
      <c r="G88" s="235" t="s">
        <v>541</v>
      </c>
      <c r="H88" s="235" t="s">
        <v>185</v>
      </c>
      <c r="I88" s="236">
        <v>320072.21000000002</v>
      </c>
      <c r="J88" s="236">
        <v>-301.46000000066124</v>
      </c>
      <c r="K88" s="236">
        <v>319770.74999999936</v>
      </c>
      <c r="L88" s="236">
        <v>33250.43</v>
      </c>
      <c r="M88" s="236">
        <v>-3745.1399999999994</v>
      </c>
      <c r="N88" s="288">
        <v>29505.29</v>
      </c>
      <c r="O88" s="235" t="s">
        <v>542</v>
      </c>
      <c r="P88" s="236">
        <f>VLOOKUP(B88,'Outturn 2023-24 BY BCC'!A:DP,23,FALSE)+VLOOKUP(B88,'Outturn 2023-24 BY BCC'!A:DP,24,FALSE)</f>
        <v>320072.21000000002</v>
      </c>
      <c r="Q88" s="236">
        <f t="shared" si="25"/>
        <v>320072.21000000002</v>
      </c>
      <c r="R88" s="236">
        <f t="shared" si="26"/>
        <v>0</v>
      </c>
      <c r="S88" s="236">
        <f>VLOOKUP(B88,'Outturn 2023-24 BY BCC'!A:CO,88,FALSE)</f>
        <v>313821.42</v>
      </c>
      <c r="T88" s="236">
        <f t="shared" si="27"/>
        <v>319770.74999999936</v>
      </c>
      <c r="U88" s="236">
        <f t="shared" si="28"/>
        <v>-5949.329999999376</v>
      </c>
      <c r="V88" s="236">
        <f>VLOOKUP(B88,'Outturn 2023-24 BY BCC'!A:CO,25,FALSE)</f>
        <v>-15754.81</v>
      </c>
      <c r="W88" s="236">
        <f t="shared" ref="W88:W96" si="36">L88</f>
        <v>33250.43</v>
      </c>
      <c r="X88" s="293">
        <f t="shared" si="30"/>
        <v>-49005.24</v>
      </c>
      <c r="Y88" s="236">
        <f>VLOOKUP(B88,'Outturn 2023-24 BY BCC'!A:DJ,90,FALSE)</f>
        <v>0</v>
      </c>
      <c r="Z88" s="288">
        <f t="shared" si="24"/>
        <v>29505.29</v>
      </c>
      <c r="AA88" s="236">
        <f t="shared" si="31"/>
        <v>-29505.29</v>
      </c>
      <c r="AC88" s="236">
        <f>VLOOKUP(B88,'Outturn 2023-24 BY BCC'!A:ZT,124,FALSE)</f>
        <v>-6250.7900000000373</v>
      </c>
      <c r="AD88" s="236">
        <f t="shared" si="32"/>
        <v>-301.46000000066124</v>
      </c>
      <c r="AE88" s="236">
        <f t="shared" si="33"/>
        <v>-5949.329999999376</v>
      </c>
      <c r="AG88" s="236">
        <f>VLOOKUP(B88,'Outturn 2023-24 BY BCC'!A:ZT,127,FALSE)</f>
        <v>15754.809999999998</v>
      </c>
      <c r="AH88" s="236">
        <f t="shared" si="34"/>
        <v>-3745.1399999999994</v>
      </c>
      <c r="AI88" s="236">
        <f t="shared" si="35"/>
        <v>19499.949999999997</v>
      </c>
      <c r="AL88" s="236"/>
      <c r="AM88" s="236"/>
    </row>
    <row r="89" spans="1:39">
      <c r="A89" s="235">
        <v>2308</v>
      </c>
      <c r="B89" s="235">
        <v>3302308</v>
      </c>
      <c r="C89" s="235" t="s">
        <v>543</v>
      </c>
      <c r="D89" s="235" t="s">
        <v>544</v>
      </c>
      <c r="E89" s="235" t="s">
        <v>545</v>
      </c>
      <c r="F89" s="235" t="s">
        <v>183</v>
      </c>
      <c r="G89" s="235" t="s">
        <v>546</v>
      </c>
      <c r="H89" s="235" t="s">
        <v>185</v>
      </c>
      <c r="I89" s="236">
        <v>459349.07</v>
      </c>
      <c r="J89" s="236">
        <v>47597.149999999441</v>
      </c>
      <c r="K89" s="236">
        <v>506946.21999999945</v>
      </c>
      <c r="L89" s="236">
        <v>17537.740000000002</v>
      </c>
      <c r="M89" s="236"/>
      <c r="N89" s="288">
        <v>17537.740000000002</v>
      </c>
      <c r="O89" s="235"/>
      <c r="P89" s="236">
        <f>VLOOKUP(B89,'Outturn 2023-24 BY BCC'!A:DP,23,FALSE)+VLOOKUP(B89,'Outturn 2023-24 BY BCC'!A:DP,24,FALSE)</f>
        <v>459349.07</v>
      </c>
      <c r="Q89" s="236">
        <f t="shared" si="25"/>
        <v>459349.07</v>
      </c>
      <c r="R89" s="236">
        <f t="shared" si="26"/>
        <v>0</v>
      </c>
      <c r="S89" s="236">
        <f>VLOOKUP(B89,'Outturn 2023-24 BY BCC'!A:CO,88,FALSE)</f>
        <v>506946.21999999991</v>
      </c>
      <c r="T89" s="236">
        <f t="shared" si="27"/>
        <v>506946.21999999945</v>
      </c>
      <c r="U89" s="236">
        <f t="shared" si="28"/>
        <v>4.6566128730773926E-10</v>
      </c>
      <c r="V89" s="236">
        <f>VLOOKUP(B89,'Outturn 2023-24 BY BCC'!A:CO,25,FALSE)</f>
        <v>17527.740000000002</v>
      </c>
      <c r="W89" s="236">
        <f t="shared" si="36"/>
        <v>17537.740000000002</v>
      </c>
      <c r="X89" s="293">
        <f t="shared" si="30"/>
        <v>-10</v>
      </c>
      <c r="Y89" s="236">
        <f>VLOOKUP(B89,'Outturn 2023-24 BY BCC'!A:DJ,90,FALSE)</f>
        <v>17690.740000000002</v>
      </c>
      <c r="Z89" s="288">
        <f t="shared" si="24"/>
        <v>17537.740000000002</v>
      </c>
      <c r="AA89" s="236">
        <f t="shared" si="31"/>
        <v>153</v>
      </c>
      <c r="AC89" s="236">
        <f>VLOOKUP(B89,'Outturn 2023-24 BY BCC'!A:ZT,124,FALSE)</f>
        <v>47597.149999999907</v>
      </c>
      <c r="AD89" s="236">
        <f t="shared" si="32"/>
        <v>47597.149999999441</v>
      </c>
      <c r="AE89" s="236">
        <f t="shared" si="33"/>
        <v>4.6566128730773926E-10</v>
      </c>
      <c r="AG89" s="236">
        <f>VLOOKUP(B89,'Outturn 2023-24 BY BCC'!A:ZT,127,FALSE)</f>
        <v>163</v>
      </c>
      <c r="AH89" s="236">
        <f t="shared" si="34"/>
        <v>0</v>
      </c>
      <c r="AI89" s="236">
        <f t="shared" si="35"/>
        <v>163</v>
      </c>
      <c r="AL89" s="236"/>
      <c r="AM89" s="236"/>
    </row>
    <row r="90" spans="1:39">
      <c r="A90" s="235">
        <v>2245</v>
      </c>
      <c r="B90" s="235">
        <v>3302245</v>
      </c>
      <c r="C90" s="235" t="s">
        <v>547</v>
      </c>
      <c r="D90" s="235" t="s">
        <v>548</v>
      </c>
      <c r="E90" s="235" t="s">
        <v>549</v>
      </c>
      <c r="F90" s="235" t="s">
        <v>189</v>
      </c>
      <c r="G90" s="235" t="s">
        <v>550</v>
      </c>
      <c r="H90" s="235" t="s">
        <v>185</v>
      </c>
      <c r="I90" s="236">
        <v>329261.07</v>
      </c>
      <c r="J90" s="236">
        <v>-124923.52999999956</v>
      </c>
      <c r="K90" s="236">
        <v>204337.54000000044</v>
      </c>
      <c r="L90" s="236">
        <v>32065.37</v>
      </c>
      <c r="M90" s="236">
        <v>13576.36</v>
      </c>
      <c r="N90" s="288">
        <v>45641.729999999996</v>
      </c>
      <c r="O90" s="235" t="s">
        <v>551</v>
      </c>
      <c r="P90" s="236">
        <f>VLOOKUP(B90,'Outturn 2023-24 BY BCC'!A:DP,23,FALSE)+VLOOKUP(B90,'Outturn 2023-24 BY BCC'!A:DP,24,FALSE)</f>
        <v>329261.07</v>
      </c>
      <c r="Q90" s="236">
        <f t="shared" si="25"/>
        <v>329261.07</v>
      </c>
      <c r="R90" s="236">
        <f t="shared" si="26"/>
        <v>0</v>
      </c>
      <c r="S90" s="236">
        <f>VLOOKUP(B90,'Outturn 2023-24 BY BCC'!A:CO,88,FALSE)</f>
        <v>185847.99000000017</v>
      </c>
      <c r="T90" s="236">
        <f t="shared" si="27"/>
        <v>204337.54000000044</v>
      </c>
      <c r="U90" s="236">
        <f t="shared" si="28"/>
        <v>-18489.550000000279</v>
      </c>
      <c r="V90" s="236">
        <f>VLOOKUP(B90,'Outturn 2023-24 BY BCC'!A:CO,25,FALSE)</f>
        <v>-32065.37</v>
      </c>
      <c r="W90" s="236">
        <f t="shared" si="36"/>
        <v>32065.37</v>
      </c>
      <c r="X90" s="293">
        <f t="shared" si="30"/>
        <v>-64130.74</v>
      </c>
      <c r="Y90" s="236">
        <f>VLOOKUP(B90,'Outturn 2023-24 BY BCC'!A:DJ,90,FALSE)</f>
        <v>0</v>
      </c>
      <c r="Z90" s="288">
        <f t="shared" si="24"/>
        <v>45641.729999999996</v>
      </c>
      <c r="AA90" s="236">
        <f t="shared" si="31"/>
        <v>-45641.729999999996</v>
      </c>
      <c r="AC90" s="236">
        <f>VLOOKUP(B90,'Outturn 2023-24 BY BCC'!A:ZT,124,FALSE)</f>
        <v>-143413.07999999984</v>
      </c>
      <c r="AD90" s="236">
        <f t="shared" si="32"/>
        <v>-124923.52999999956</v>
      </c>
      <c r="AE90" s="236">
        <f t="shared" si="33"/>
        <v>-18489.550000000279</v>
      </c>
      <c r="AG90" s="236">
        <f>VLOOKUP(B90,'Outturn 2023-24 BY BCC'!A:ZT,127,FALSE)</f>
        <v>32065.369999999995</v>
      </c>
      <c r="AH90" s="236">
        <f t="shared" si="34"/>
        <v>13576.36</v>
      </c>
      <c r="AI90" s="236">
        <f t="shared" si="35"/>
        <v>18489.009999999995</v>
      </c>
      <c r="AL90" s="236"/>
      <c r="AM90" s="236"/>
    </row>
    <row r="91" spans="1:39">
      <c r="A91" s="235">
        <v>2019</v>
      </c>
      <c r="B91" s="235">
        <v>3302019</v>
      </c>
      <c r="C91" s="235" t="s">
        <v>552</v>
      </c>
      <c r="D91" s="235" t="s">
        <v>553</v>
      </c>
      <c r="E91" s="235" t="s">
        <v>554</v>
      </c>
      <c r="F91" s="235" t="s">
        <v>194</v>
      </c>
      <c r="G91" s="235" t="s">
        <v>555</v>
      </c>
      <c r="H91" s="235" t="s">
        <v>185</v>
      </c>
      <c r="I91" s="236">
        <v>60856.94</v>
      </c>
      <c r="J91" s="236">
        <v>134030.94999999972</v>
      </c>
      <c r="K91" s="236">
        <v>194887.88999999972</v>
      </c>
      <c r="L91" s="236">
        <v>28494</v>
      </c>
      <c r="M91" s="236">
        <v>-27238.760000000002</v>
      </c>
      <c r="N91" s="288">
        <v>1255.239999999998</v>
      </c>
      <c r="O91" s="235"/>
      <c r="P91" s="236">
        <f>VLOOKUP(B91,'Outturn 2023-24 BY BCC'!A:DP,23,FALSE)+VLOOKUP(B91,'Outturn 2023-24 BY BCC'!A:DP,24,FALSE)</f>
        <v>60856.94</v>
      </c>
      <c r="Q91" s="236">
        <f t="shared" si="25"/>
        <v>60856.94</v>
      </c>
      <c r="R91" s="236">
        <f t="shared" si="26"/>
        <v>0</v>
      </c>
      <c r="S91" s="236">
        <f>VLOOKUP(B91,'Outturn 2023-24 BY BCC'!A:CO,88,FALSE)</f>
        <v>180175.38000000041</v>
      </c>
      <c r="T91" s="236">
        <f t="shared" si="27"/>
        <v>194887.88999999972</v>
      </c>
      <c r="U91" s="236">
        <f t="shared" si="28"/>
        <v>-14712.509999999311</v>
      </c>
      <c r="V91" s="236">
        <f>VLOOKUP(B91,'Outturn 2023-24 BY BCC'!A:CO,25,FALSE)</f>
        <v>-14712.51</v>
      </c>
      <c r="W91" s="236">
        <f t="shared" si="36"/>
        <v>28494</v>
      </c>
      <c r="X91" s="293">
        <f t="shared" si="30"/>
        <v>-43206.51</v>
      </c>
      <c r="Y91" s="236">
        <f>VLOOKUP(B91,'Outturn 2023-24 BY BCC'!A:DJ,90,FALSE)</f>
        <v>0</v>
      </c>
      <c r="Z91" s="288">
        <f t="shared" si="24"/>
        <v>1255.239999999998</v>
      </c>
      <c r="AA91" s="236">
        <f t="shared" si="31"/>
        <v>-1255.239999999998</v>
      </c>
      <c r="AC91" s="236">
        <f>VLOOKUP(B91,'Outturn 2023-24 BY BCC'!A:ZT,124,FALSE)</f>
        <v>119318.44000000041</v>
      </c>
      <c r="AD91" s="236">
        <f t="shared" si="32"/>
        <v>134030.94999999972</v>
      </c>
      <c r="AE91" s="236">
        <f t="shared" si="33"/>
        <v>-14712.509999999311</v>
      </c>
      <c r="AG91" s="236">
        <f>VLOOKUP(B91,'Outturn 2023-24 BY BCC'!A:ZT,127,FALSE)</f>
        <v>14712.510000000002</v>
      </c>
      <c r="AH91" s="236">
        <f t="shared" si="34"/>
        <v>-27238.760000000002</v>
      </c>
      <c r="AI91" s="236">
        <f t="shared" si="35"/>
        <v>41951.270000000004</v>
      </c>
      <c r="AL91" s="236"/>
      <c r="AM91" s="236"/>
    </row>
    <row r="92" spans="1:39">
      <c r="A92" s="235">
        <v>2445</v>
      </c>
      <c r="B92" s="235">
        <v>3302445</v>
      </c>
      <c r="C92" s="235" t="s">
        <v>556</v>
      </c>
      <c r="D92" s="235" t="s">
        <v>557</v>
      </c>
      <c r="E92" s="235" t="s">
        <v>558</v>
      </c>
      <c r="F92" s="235" t="s">
        <v>189</v>
      </c>
      <c r="G92" s="235" t="s">
        <v>559</v>
      </c>
      <c r="H92" s="235" t="s">
        <v>185</v>
      </c>
      <c r="I92" s="236">
        <v>2840.28</v>
      </c>
      <c r="J92" s="236">
        <v>-5304.7700000002515</v>
      </c>
      <c r="K92" s="236">
        <v>-2464.4900000002513</v>
      </c>
      <c r="L92" s="236">
        <v>14033.14</v>
      </c>
      <c r="M92" s="236">
        <v>81.709999999999127</v>
      </c>
      <c r="N92" s="288">
        <v>14114.849999999999</v>
      </c>
      <c r="O92" s="235" t="s">
        <v>560</v>
      </c>
      <c r="P92" s="236">
        <f>VLOOKUP(B92,'Outturn 2023-24 BY BCC'!A:DP,23,FALSE)+VLOOKUP(B92,'Outturn 2023-24 BY BCC'!A:DP,24,FALSE)</f>
        <v>2840.28</v>
      </c>
      <c r="Q92" s="236">
        <f t="shared" si="25"/>
        <v>2840.28</v>
      </c>
      <c r="R92" s="236">
        <f t="shared" si="26"/>
        <v>0</v>
      </c>
      <c r="S92" s="236">
        <f>VLOOKUP(B92,'Outturn 2023-24 BY BCC'!A:CO,88,FALSE)</f>
        <v>-48725.319999999861</v>
      </c>
      <c r="T92" s="236">
        <f t="shared" si="27"/>
        <v>-2464.4900000002513</v>
      </c>
      <c r="U92" s="236">
        <f t="shared" si="28"/>
        <v>-46260.829999999609</v>
      </c>
      <c r="V92" s="236">
        <f>VLOOKUP(B92,'Outturn 2023-24 BY BCC'!A:CO,25,FALSE)</f>
        <v>-14033.14</v>
      </c>
      <c r="W92" s="236">
        <f t="shared" si="36"/>
        <v>14033.14</v>
      </c>
      <c r="X92" s="293">
        <f t="shared" si="30"/>
        <v>-28066.28</v>
      </c>
      <c r="Y92" s="236">
        <f>VLOOKUP(B92,'Outturn 2023-24 BY BCC'!A:DJ,90,FALSE)</f>
        <v>0</v>
      </c>
      <c r="Z92" s="288">
        <f t="shared" si="24"/>
        <v>14114.849999999999</v>
      </c>
      <c r="AA92" s="236">
        <f t="shared" si="31"/>
        <v>-14114.849999999999</v>
      </c>
      <c r="AC92" s="236">
        <f>VLOOKUP(B92,'Outturn 2023-24 BY BCC'!A:ZT,124,FALSE)</f>
        <v>-51565.59999999986</v>
      </c>
      <c r="AD92" s="236">
        <f t="shared" si="32"/>
        <v>-5304.7700000002515</v>
      </c>
      <c r="AE92" s="236">
        <f t="shared" si="33"/>
        <v>-46260.829999999609</v>
      </c>
      <c r="AG92" s="236">
        <f>VLOOKUP(B92,'Outturn 2023-24 BY BCC'!A:ZT,127,FALSE)</f>
        <v>14033.14</v>
      </c>
      <c r="AH92" s="236">
        <f t="shared" si="34"/>
        <v>81.709999999999127</v>
      </c>
      <c r="AI92" s="236">
        <f t="shared" si="35"/>
        <v>13951.43</v>
      </c>
      <c r="AL92" s="236"/>
      <c r="AM92" s="236"/>
    </row>
    <row r="93" spans="1:39">
      <c r="A93" s="235">
        <v>2314</v>
      </c>
      <c r="B93" s="235">
        <v>3302314</v>
      </c>
      <c r="C93" s="235" t="s">
        <v>561</v>
      </c>
      <c r="D93" s="235" t="s">
        <v>562</v>
      </c>
      <c r="E93" s="235" t="s">
        <v>563</v>
      </c>
      <c r="F93" s="235" t="s">
        <v>194</v>
      </c>
      <c r="G93" s="235" t="s">
        <v>564</v>
      </c>
      <c r="H93" s="235" t="s">
        <v>185</v>
      </c>
      <c r="I93" s="236">
        <v>117488.84</v>
      </c>
      <c r="J93" s="236">
        <v>17428.049999999814</v>
      </c>
      <c r="K93" s="236">
        <v>134916.88999999981</v>
      </c>
      <c r="L93" s="236">
        <v>33702</v>
      </c>
      <c r="M93" s="236">
        <v>-5071.37</v>
      </c>
      <c r="N93" s="288">
        <v>28630.63</v>
      </c>
      <c r="O93" s="235"/>
      <c r="P93" s="236">
        <f>VLOOKUP(B93,'Outturn 2023-24 BY BCC'!A:DP,23,FALSE)+VLOOKUP(B93,'Outturn 2023-24 BY BCC'!A:DP,24,FALSE)</f>
        <v>117488.84</v>
      </c>
      <c r="Q93" s="236">
        <f t="shared" si="25"/>
        <v>117488.84</v>
      </c>
      <c r="R93" s="236">
        <f t="shared" si="26"/>
        <v>0</v>
      </c>
      <c r="S93" s="236">
        <f>VLOOKUP(B93,'Outturn 2023-24 BY BCC'!A:CO,88,FALSE)</f>
        <v>103873.57000000021</v>
      </c>
      <c r="T93" s="236">
        <f t="shared" si="27"/>
        <v>134916.88999999981</v>
      </c>
      <c r="U93" s="236">
        <f t="shared" si="28"/>
        <v>-31043.3199999996</v>
      </c>
      <c r="V93" s="236">
        <f>VLOOKUP(B93,'Outturn 2023-24 BY BCC'!A:CO,25,FALSE)</f>
        <v>-19569.63</v>
      </c>
      <c r="W93" s="236">
        <f t="shared" si="36"/>
        <v>33702</v>
      </c>
      <c r="X93" s="293">
        <f t="shared" si="30"/>
        <v>-53271.630000000005</v>
      </c>
      <c r="Y93" s="236">
        <f>VLOOKUP(B93,'Outturn 2023-24 BY BCC'!A:DJ,90,FALSE)</f>
        <v>0</v>
      </c>
      <c r="Z93" s="288">
        <f t="shared" si="24"/>
        <v>28630.63</v>
      </c>
      <c r="AA93" s="236">
        <f t="shared" si="31"/>
        <v>-28630.63</v>
      </c>
      <c r="AC93" s="236">
        <f>VLOOKUP(B93,'Outturn 2023-24 BY BCC'!A:ZT,124,FALSE)</f>
        <v>-13615.269999999786</v>
      </c>
      <c r="AD93" s="236">
        <f t="shared" si="32"/>
        <v>17428.049999999814</v>
      </c>
      <c r="AE93" s="236">
        <f t="shared" si="33"/>
        <v>-31043.3199999996</v>
      </c>
      <c r="AG93" s="236">
        <f>VLOOKUP(B93,'Outturn 2023-24 BY BCC'!A:ZT,127,FALSE)</f>
        <v>19569.63</v>
      </c>
      <c r="AH93" s="236">
        <f t="shared" si="34"/>
        <v>-5071.37</v>
      </c>
      <c r="AI93" s="236">
        <f t="shared" si="35"/>
        <v>24641</v>
      </c>
      <c r="AL93" s="236"/>
      <c r="AM93" s="236"/>
    </row>
    <row r="94" spans="1:39">
      <c r="A94" s="235">
        <v>2225</v>
      </c>
      <c r="B94" s="235">
        <v>3302225</v>
      </c>
      <c r="C94" s="235" t="s">
        <v>565</v>
      </c>
      <c r="D94" s="235" t="s">
        <v>566</v>
      </c>
      <c r="E94" s="235" t="s">
        <v>567</v>
      </c>
      <c r="F94" s="235" t="s">
        <v>183</v>
      </c>
      <c r="G94" s="235" t="s">
        <v>568</v>
      </c>
      <c r="H94" s="235" t="s">
        <v>185</v>
      </c>
      <c r="I94" s="236">
        <v>398992.25</v>
      </c>
      <c r="J94" s="236">
        <v>37372.91999999946</v>
      </c>
      <c r="K94" s="236">
        <v>436365.16999999946</v>
      </c>
      <c r="L94" s="236">
        <v>24929.65</v>
      </c>
      <c r="M94" s="236">
        <v>25237.85</v>
      </c>
      <c r="N94" s="288">
        <v>50167.5</v>
      </c>
      <c r="O94" s="235"/>
      <c r="P94" s="236">
        <f>VLOOKUP(B94,'Outturn 2023-24 BY BCC'!A:DP,23,FALSE)+VLOOKUP(B94,'Outturn 2023-24 BY BCC'!A:DP,24,FALSE)</f>
        <v>398992.25</v>
      </c>
      <c r="Q94" s="236">
        <f t="shared" si="25"/>
        <v>398992.25</v>
      </c>
      <c r="R94" s="236">
        <f t="shared" si="26"/>
        <v>0</v>
      </c>
      <c r="S94" s="236">
        <f>VLOOKUP(B94,'Outturn 2023-24 BY BCC'!A:CO,88,FALSE)</f>
        <v>436365.16999999993</v>
      </c>
      <c r="T94" s="236">
        <f t="shared" si="27"/>
        <v>436365.16999999946</v>
      </c>
      <c r="U94" s="236">
        <f t="shared" si="28"/>
        <v>4.6566128730773926E-10</v>
      </c>
      <c r="V94" s="236">
        <f>VLOOKUP(B94,'Outturn 2023-24 BY BCC'!A:CO,25,FALSE)</f>
        <v>24929.65</v>
      </c>
      <c r="W94" s="236">
        <f t="shared" si="36"/>
        <v>24929.65</v>
      </c>
      <c r="X94" s="293">
        <f t="shared" si="30"/>
        <v>0</v>
      </c>
      <c r="Y94" s="236">
        <f>VLOOKUP(B94,'Outturn 2023-24 BY BCC'!A:DJ,90,FALSE)</f>
        <v>50167.5</v>
      </c>
      <c r="Z94" s="288">
        <f t="shared" si="24"/>
        <v>50167.5</v>
      </c>
      <c r="AA94" s="236">
        <f t="shared" si="31"/>
        <v>0</v>
      </c>
      <c r="AC94" s="236">
        <f>VLOOKUP(B94,'Outturn 2023-24 BY BCC'!A:ZT,124,FALSE)</f>
        <v>37372.919999999925</v>
      </c>
      <c r="AD94" s="236">
        <f t="shared" si="32"/>
        <v>37372.91999999946</v>
      </c>
      <c r="AE94" s="236">
        <f t="shared" si="33"/>
        <v>4.6566128730773926E-10</v>
      </c>
      <c r="AG94" s="236">
        <f>VLOOKUP(B94,'Outturn 2023-24 BY BCC'!A:ZT,127,FALSE)</f>
        <v>25237.85</v>
      </c>
      <c r="AH94" s="236">
        <f t="shared" si="34"/>
        <v>25237.85</v>
      </c>
      <c r="AI94" s="236">
        <f t="shared" si="35"/>
        <v>0</v>
      </c>
      <c r="AL94" s="236"/>
      <c r="AM94" s="236"/>
    </row>
    <row r="95" spans="1:39">
      <c r="A95" s="235">
        <v>3421</v>
      </c>
      <c r="B95" s="235">
        <v>3303421</v>
      </c>
      <c r="C95" s="235" t="s">
        <v>569</v>
      </c>
      <c r="D95" s="235" t="s">
        <v>570</v>
      </c>
      <c r="E95" s="235" t="s">
        <v>571</v>
      </c>
      <c r="F95" s="235" t="s">
        <v>189</v>
      </c>
      <c r="G95" s="235" t="s">
        <v>572</v>
      </c>
      <c r="H95" s="235" t="s">
        <v>185</v>
      </c>
      <c r="I95" s="236">
        <v>583802.37</v>
      </c>
      <c r="J95" s="236">
        <v>-199161.20000000019</v>
      </c>
      <c r="K95" s="236">
        <v>384641.16999999981</v>
      </c>
      <c r="L95" s="236">
        <v>26792</v>
      </c>
      <c r="M95" s="236">
        <v>-24993.870000000003</v>
      </c>
      <c r="N95" s="288">
        <v>1798.1299999999974</v>
      </c>
      <c r="O95" s="235"/>
      <c r="P95" s="236">
        <f>VLOOKUP(B95,'Outturn 2023-24 BY BCC'!A:DP,23,FALSE)+VLOOKUP(B95,'Outturn 2023-24 BY BCC'!A:DP,24,FALSE)</f>
        <v>583802.37</v>
      </c>
      <c r="Q95" s="236">
        <f t="shared" si="25"/>
        <v>583802.37</v>
      </c>
      <c r="R95" s="236">
        <f t="shared" si="26"/>
        <v>0</v>
      </c>
      <c r="S95" s="236">
        <f>VLOOKUP(B95,'Outturn 2023-24 BY BCC'!A:CO,88,FALSE)</f>
        <v>384641.16999999981</v>
      </c>
      <c r="T95" s="236">
        <f t="shared" si="27"/>
        <v>384641.16999999981</v>
      </c>
      <c r="U95" s="236">
        <f t="shared" si="28"/>
        <v>0</v>
      </c>
      <c r="V95" s="236">
        <f>VLOOKUP(B95,'Outturn 2023-24 BY BCC'!A:CO,25,FALSE)</f>
        <v>12632.91</v>
      </c>
      <c r="W95" s="236">
        <f t="shared" si="36"/>
        <v>26792</v>
      </c>
      <c r="X95" s="293">
        <f t="shared" si="30"/>
        <v>-14159.09</v>
      </c>
      <c r="Y95" s="236">
        <f>VLOOKUP(B95,'Outturn 2023-24 BY BCC'!A:DJ,90,FALSE)</f>
        <v>14113.959999999995</v>
      </c>
      <c r="Z95" s="288">
        <f t="shared" si="24"/>
        <v>1798.1299999999974</v>
      </c>
      <c r="AA95" s="236">
        <f t="shared" si="31"/>
        <v>12315.829999999998</v>
      </c>
      <c r="AC95" s="236">
        <f>VLOOKUP(B95,'Outturn 2023-24 BY BCC'!A:ZT,124,FALSE)</f>
        <v>-199161.20000000019</v>
      </c>
      <c r="AD95" s="236">
        <f t="shared" si="32"/>
        <v>-199161.20000000019</v>
      </c>
      <c r="AE95" s="236">
        <f t="shared" si="33"/>
        <v>0</v>
      </c>
      <c r="AG95" s="236">
        <f>VLOOKUP(B95,'Outturn 2023-24 BY BCC'!A:ZT,127,FALSE)</f>
        <v>1481.0499999999956</v>
      </c>
      <c r="AH95" s="236">
        <f t="shared" si="34"/>
        <v>-24993.870000000003</v>
      </c>
      <c r="AI95" s="236">
        <f t="shared" si="35"/>
        <v>26474.92</v>
      </c>
      <c r="AL95" s="236"/>
      <c r="AM95" s="236"/>
    </row>
    <row r="96" spans="1:39">
      <c r="A96" s="235">
        <v>2231</v>
      </c>
      <c r="B96" s="235">
        <v>3302231</v>
      </c>
      <c r="C96" s="235" t="s">
        <v>573</v>
      </c>
      <c r="D96" s="235" t="s">
        <v>574</v>
      </c>
      <c r="E96" s="235" t="s">
        <v>575</v>
      </c>
      <c r="F96" s="235" t="s">
        <v>194</v>
      </c>
      <c r="G96" s="235" t="s">
        <v>576</v>
      </c>
      <c r="H96" s="235" t="s">
        <v>185</v>
      </c>
      <c r="I96" s="236">
        <v>213562.38</v>
      </c>
      <c r="J96" s="236">
        <v>3010.7200000002049</v>
      </c>
      <c r="K96" s="236">
        <v>216573.10000000021</v>
      </c>
      <c r="L96" s="236">
        <v>22264</v>
      </c>
      <c r="M96" s="236">
        <v>-21548.25</v>
      </c>
      <c r="N96" s="288">
        <v>715.75</v>
      </c>
      <c r="O96" s="235" t="s">
        <v>204</v>
      </c>
      <c r="P96" s="236">
        <f>VLOOKUP(B96,'Outturn 2023-24 BY BCC'!A:DP,23,FALSE)+VLOOKUP(B96,'Outturn 2023-24 BY BCC'!A:DP,24,FALSE)</f>
        <v>213562.38</v>
      </c>
      <c r="Q96" s="236">
        <f t="shared" si="25"/>
        <v>213562.38</v>
      </c>
      <c r="R96" s="236">
        <f t="shared" si="26"/>
        <v>0</v>
      </c>
      <c r="S96" s="236">
        <f>VLOOKUP(B96,'Outturn 2023-24 BY BCC'!A:CO,88,FALSE)</f>
        <v>206396.79999999993</v>
      </c>
      <c r="T96" s="236">
        <f t="shared" si="27"/>
        <v>216573.10000000021</v>
      </c>
      <c r="U96" s="236">
        <f t="shared" si="28"/>
        <v>-10176.300000000279</v>
      </c>
      <c r="V96" s="236">
        <f>VLOOKUP(B96,'Outturn 2023-24 BY BCC'!A:CO,25,FALSE)</f>
        <v>-9726.2999999999993</v>
      </c>
      <c r="W96" s="236">
        <f t="shared" si="36"/>
        <v>22264</v>
      </c>
      <c r="X96" s="293">
        <f t="shared" si="30"/>
        <v>-31990.3</v>
      </c>
      <c r="Y96" s="236">
        <f>VLOOKUP(B96,'Outturn 2023-24 BY BCC'!A:DJ,90,FALSE)</f>
        <v>0</v>
      </c>
      <c r="Z96" s="288">
        <f t="shared" si="24"/>
        <v>715.75</v>
      </c>
      <c r="AA96" s="236">
        <f t="shared" si="31"/>
        <v>-715.75</v>
      </c>
      <c r="AC96" s="236">
        <f>VLOOKUP(B96,'Outturn 2023-24 BY BCC'!A:ZT,124,FALSE)</f>
        <v>-7165.5800000000745</v>
      </c>
      <c r="AD96" s="236">
        <f t="shared" si="32"/>
        <v>3010.7200000002049</v>
      </c>
      <c r="AE96" s="236">
        <f t="shared" si="33"/>
        <v>-10176.300000000279</v>
      </c>
      <c r="AG96" s="236">
        <f>VLOOKUP(B96,'Outturn 2023-24 BY BCC'!A:ZT,127,FALSE)</f>
        <v>9726.2999999999993</v>
      </c>
      <c r="AH96" s="236">
        <f t="shared" si="34"/>
        <v>-21548.25</v>
      </c>
      <c r="AI96" s="236">
        <f t="shared" si="35"/>
        <v>31274.55</v>
      </c>
      <c r="AL96" s="236"/>
      <c r="AM96" s="236"/>
    </row>
    <row r="98" spans="2:41" ht="15" thickBot="1">
      <c r="I98" s="237">
        <f t="shared" ref="I98:M98" si="37">SUM(I3:I96)</f>
        <v>30879548.540000003</v>
      </c>
      <c r="J98" s="237">
        <f>SUM(J3:J96)</f>
        <v>5689042.5099999905</v>
      </c>
      <c r="K98" s="237">
        <f t="shared" si="37"/>
        <v>36568591.049999997</v>
      </c>
      <c r="L98" s="237">
        <f t="shared" si="37"/>
        <v>2216316.8499999996</v>
      </c>
      <c r="M98" s="237">
        <f t="shared" si="37"/>
        <v>334733.15999999916</v>
      </c>
      <c r="N98" s="289">
        <f>SUM(N3:N96)</f>
        <v>2573290.4199999995</v>
      </c>
      <c r="P98" s="237">
        <f>SUM(P3:P97)</f>
        <v>30879548.500000004</v>
      </c>
      <c r="Q98" s="237">
        <f>SUM(Q3:Q97)</f>
        <v>30879548.540000003</v>
      </c>
      <c r="R98" s="237">
        <f>SUM(R3:R97)</f>
        <v>-4.0000000000873115E-2</v>
      </c>
      <c r="S98" s="237">
        <f t="shared" ref="S98:AA98" si="38">SUM(S3:S97)</f>
        <v>33855553.019999996</v>
      </c>
      <c r="T98" s="237">
        <f t="shared" si="38"/>
        <v>36568591.049999997</v>
      </c>
      <c r="U98" s="237">
        <f t="shared" si="38"/>
        <v>-2713038.0299999947</v>
      </c>
      <c r="V98" s="237">
        <f t="shared" si="38"/>
        <v>691020.82999999984</v>
      </c>
      <c r="W98" s="237">
        <f t="shared" si="38"/>
        <v>2206795.1299999994</v>
      </c>
      <c r="X98" s="294">
        <f t="shared" si="38"/>
        <v>-1515774.3000000003</v>
      </c>
      <c r="Y98" s="237">
        <f t="shared" si="38"/>
        <v>2743178.100000001</v>
      </c>
      <c r="Z98" s="289">
        <f t="shared" si="38"/>
        <v>2573290.4199999995</v>
      </c>
      <c r="AA98" s="237">
        <f t="shared" si="38"/>
        <v>169887.67999999993</v>
      </c>
      <c r="AC98" s="237">
        <f t="shared" ref="AC98" si="39">SUM(AC3:AC97)</f>
        <v>2976004.5200000005</v>
      </c>
      <c r="AD98" s="237">
        <f t="shared" ref="AD98" si="40">SUM(AD3:AD97)</f>
        <v>5689042.5099999905</v>
      </c>
      <c r="AE98" s="237">
        <f t="shared" ref="AE98" si="41">SUM(AE3:AE97)</f>
        <v>-2713037.9899999918</v>
      </c>
      <c r="AF98">
        <f t="shared" ref="AF98" si="42">SUM(AF3:AF97)</f>
        <v>0</v>
      </c>
      <c r="AG98" s="237">
        <f t="shared" ref="AG98" si="43">SUM(AG3:AG97)</f>
        <v>2052157.2699999996</v>
      </c>
      <c r="AH98" s="237">
        <f t="shared" ref="AH98" si="44">SUM(AH3:AH97)</f>
        <v>334733.15999999916</v>
      </c>
      <c r="AI98" s="237">
        <f t="shared" ref="AI98" si="45">SUM(AI3:AI97)</f>
        <v>2029530.4499999997</v>
      </c>
      <c r="AL98" s="237"/>
      <c r="AM98" s="237"/>
    </row>
    <row r="99" spans="2:41" ht="15" thickTop="1">
      <c r="B99">
        <v>1</v>
      </c>
      <c r="C99">
        <v>2</v>
      </c>
      <c r="D99">
        <v>3</v>
      </c>
      <c r="E99">
        <v>4</v>
      </c>
      <c r="F99">
        <v>5</v>
      </c>
      <c r="G99">
        <v>6</v>
      </c>
      <c r="H99">
        <v>7</v>
      </c>
      <c r="I99">
        <v>8</v>
      </c>
      <c r="J99">
        <v>9</v>
      </c>
      <c r="K99">
        <v>10</v>
      </c>
      <c r="L99">
        <v>11</v>
      </c>
      <c r="M99">
        <v>12</v>
      </c>
      <c r="N99" s="191">
        <v>13</v>
      </c>
      <c r="O99">
        <v>14</v>
      </c>
      <c r="P99">
        <v>15</v>
      </c>
      <c r="Q99">
        <v>16</v>
      </c>
      <c r="R99">
        <v>17</v>
      </c>
      <c r="S99">
        <v>18</v>
      </c>
      <c r="T99">
        <v>19</v>
      </c>
      <c r="U99">
        <v>20</v>
      </c>
      <c r="V99">
        <v>21</v>
      </c>
      <c r="W99">
        <v>22</v>
      </c>
      <c r="X99" s="295">
        <v>23</v>
      </c>
      <c r="Y99">
        <v>24</v>
      </c>
      <c r="Z99" s="191">
        <v>25</v>
      </c>
      <c r="AA99">
        <v>26</v>
      </c>
      <c r="AB99">
        <v>27</v>
      </c>
      <c r="AC99">
        <v>28</v>
      </c>
      <c r="AD99">
        <v>29</v>
      </c>
      <c r="AE99">
        <v>30</v>
      </c>
      <c r="AF99">
        <v>31</v>
      </c>
      <c r="AG99">
        <v>32</v>
      </c>
      <c r="AH99">
        <v>33</v>
      </c>
      <c r="AI99">
        <v>34</v>
      </c>
      <c r="AJ99">
        <v>35</v>
      </c>
      <c r="AK99">
        <v>36</v>
      </c>
      <c r="AL99">
        <v>37</v>
      </c>
      <c r="AM99">
        <v>38</v>
      </c>
      <c r="AN99">
        <v>39</v>
      </c>
      <c r="AO99">
        <v>40</v>
      </c>
    </row>
    <row r="100" spans="2:41">
      <c r="Y100" s="151"/>
      <c r="AC100" s="151"/>
      <c r="AG100" s="151"/>
    </row>
    <row r="101" spans="2:41">
      <c r="Y101" s="151"/>
    </row>
    <row r="102" spans="2:41">
      <c r="Y102" s="151"/>
    </row>
  </sheetData>
  <autoFilter ref="A2:AM96" xr:uid="{3CE760C6-5941-4EB0-92DF-E323252FB4EB}"/>
  <sortState xmlns:xlrd2="http://schemas.microsoft.com/office/spreadsheetml/2017/richdata2" ref="A3:AK96">
    <sortCondition ref="G3:G96"/>
  </sortState>
  <mergeCells count="6">
    <mergeCell ref="AG1:AI1"/>
    <mergeCell ref="P1:R1"/>
    <mergeCell ref="V1:X1"/>
    <mergeCell ref="S1:U1"/>
    <mergeCell ref="Y1:AA1"/>
    <mergeCell ref="AC1:A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4E71-E4ED-4B8E-8A72-CCD37DF702AA}">
  <sheetPr filterMode="1"/>
  <dimension ref="A1:DW1007"/>
  <sheetViews>
    <sheetView topLeftCell="BT1" workbookViewId="0">
      <selection activeCell="AC19" sqref="AC19"/>
    </sheetView>
  </sheetViews>
  <sheetFormatPr defaultRowHeight="14.4"/>
  <cols>
    <col min="1" max="1" width="8.77734375" style="12" customWidth="1"/>
    <col min="2" max="2" width="36.21875" style="156" customWidth="1"/>
    <col min="3" max="3" width="22.5546875" style="156" customWidth="1"/>
    <col min="4" max="4" width="30" style="149" hidden="1" customWidth="1"/>
    <col min="5" max="5" width="24.21875" hidden="1" customWidth="1"/>
    <col min="6" max="6" width="11.21875" style="12" hidden="1" customWidth="1"/>
    <col min="7" max="7" width="17.5546875" style="12" hidden="1" customWidth="1"/>
    <col min="8" max="8" width="16.5546875" style="12" hidden="1" customWidth="1"/>
    <col min="9" max="9" width="18.44140625" style="12" hidden="1" customWidth="1"/>
    <col min="10" max="11" width="17.44140625" style="12" hidden="1" customWidth="1"/>
    <col min="12" max="12" width="19" style="12" hidden="1" customWidth="1"/>
    <col min="13" max="13" width="18.5546875" style="12" hidden="1" customWidth="1"/>
    <col min="14" max="14" width="16.77734375" style="12" hidden="1" customWidth="1"/>
    <col min="15" max="15" width="18.44140625" style="12" hidden="1" customWidth="1"/>
    <col min="16" max="16" width="20.21875" style="12" hidden="1" customWidth="1"/>
    <col min="17" max="17" width="13" style="12" hidden="1" customWidth="1"/>
    <col min="18" max="18" width="12.5546875" style="12" hidden="1" customWidth="1"/>
    <col min="19" max="19" width="10.5546875" style="12" hidden="1" customWidth="1"/>
    <col min="20" max="20" width="9.77734375" style="12" hidden="1" customWidth="1"/>
    <col min="21" max="21" width="10.21875" style="12" hidden="1" customWidth="1"/>
    <col min="22" max="22" width="4.77734375" style="12" customWidth="1"/>
    <col min="23" max="23" width="16.5546875" style="150" customWidth="1"/>
    <col min="24" max="24" width="15.5546875" style="150" bestFit="1" customWidth="1"/>
    <col min="25" max="25" width="13.21875" style="150" bestFit="1" customWidth="1"/>
    <col min="26" max="26" width="15.21875" style="151" customWidth="1"/>
    <col min="27" max="27" width="18.44140625" style="151" customWidth="1"/>
    <col min="28" max="28" width="14.21875" style="151" customWidth="1"/>
    <col min="29" max="29" width="9.77734375" style="151" customWidth="1"/>
    <col min="30" max="31" width="14.21875" style="151" customWidth="1"/>
    <col min="32" max="32" width="11.44140625" style="151" customWidth="1"/>
    <col min="33" max="33" width="13" style="151" bestFit="1" customWidth="1"/>
    <col min="34" max="34" width="14.21875" style="151" bestFit="1" customWidth="1"/>
    <col min="35" max="35" width="13.21875" style="151" customWidth="1"/>
    <col min="36" max="36" width="10.5546875" style="151" customWidth="1"/>
    <col min="37" max="37" width="9.5546875" style="151" customWidth="1"/>
    <col min="38" max="38" width="13.21875" style="151" customWidth="1"/>
    <col min="39" max="39" width="11.5546875" style="151" customWidth="1"/>
    <col min="40" max="44" width="9.44140625" style="151" customWidth="1"/>
    <col min="45" max="47" width="13.21875" style="151" customWidth="1"/>
    <col min="48" max="48" width="11.5546875" style="151" customWidth="1"/>
    <col min="49" max="51" width="14.21875" style="151" customWidth="1"/>
    <col min="52" max="52" width="13.21875" style="151" customWidth="1"/>
    <col min="53" max="53" width="14.21875" style="151" customWidth="1"/>
    <col min="54" max="55" width="13.21875" style="151" customWidth="1"/>
    <col min="56" max="56" width="9.5546875" style="151" customWidth="1"/>
    <col min="57" max="57" width="10.5546875" style="151" customWidth="1"/>
    <col min="58" max="58" width="14.21875" style="151" customWidth="1"/>
    <col min="59" max="59" width="11.5546875" style="151" customWidth="1"/>
    <col min="60" max="61" width="13.21875" style="151" customWidth="1"/>
    <col min="62" max="62" width="14.21875" style="151" customWidth="1"/>
    <col min="63" max="64" width="13.21875" style="151" customWidth="1"/>
    <col min="65" max="65" width="14.21875" style="151" customWidth="1"/>
    <col min="66" max="67" width="13.21875" style="151" customWidth="1"/>
    <col min="68" max="68" width="14.21875" style="151" customWidth="1"/>
    <col min="69" max="69" width="13.21875" style="151" customWidth="1"/>
    <col min="70" max="70" width="11.5546875" style="151" customWidth="1"/>
    <col min="71" max="72" width="14.21875" style="151" customWidth="1"/>
    <col min="73" max="73" width="13.21875" style="151" customWidth="1"/>
    <col min="74" max="74" width="14.21875" style="151" customWidth="1"/>
    <col min="75" max="75" width="13.21875" style="151" customWidth="1"/>
    <col min="76" max="77" width="11.5546875" style="151" customWidth="1"/>
    <col min="78" max="79" width="8.77734375" style="151" customWidth="1"/>
    <col min="80" max="82" width="13.21875" style="151" customWidth="1"/>
    <col min="83" max="83" width="12.5546875" style="151" customWidth="1"/>
    <col min="84" max="84" width="9.44140625" style="151" customWidth="1"/>
    <col min="85" max="85" width="11.5546875" style="151" customWidth="1"/>
    <col min="86" max="87" width="13.21875" style="151" customWidth="1"/>
    <col min="88" max="88" width="14.21875" style="151" customWidth="1"/>
    <col min="89" max="89" width="9.44140625" style="151" customWidth="1"/>
    <col min="90" max="90" width="14.21875" style="151" customWidth="1"/>
    <col min="91" max="93" width="9.44140625" style="151" customWidth="1"/>
    <col min="94" max="94" width="64.21875" customWidth="1"/>
    <col min="95" max="96" width="15.21875" hidden="1" customWidth="1"/>
    <col min="97" max="99" width="15.21875" style="152" hidden="1" customWidth="1"/>
    <col min="100" max="101" width="12.77734375" hidden="1" customWidth="1"/>
    <col min="102" max="102" width="13.21875" style="153" hidden="1" customWidth="1"/>
    <col min="103" max="103" width="13.21875" hidden="1" customWidth="1"/>
    <col min="104" max="105" width="12.77734375" hidden="1" customWidth="1"/>
    <col min="106" max="106" width="15.21875" style="152" hidden="1" customWidth="1"/>
    <col min="107" max="107" width="0" hidden="1" customWidth="1"/>
    <col min="108" max="108" width="11.21875" hidden="1" customWidth="1"/>
    <col min="109" max="110" width="0" hidden="1" customWidth="1"/>
    <col min="111" max="112" width="15.21875" hidden="1" customWidth="1"/>
    <col min="113" max="114" width="15.21875" style="152" hidden="1" customWidth="1"/>
    <col min="115" max="118" width="0" hidden="1" customWidth="1"/>
    <col min="119" max="119" width="8.77734375" style="12" hidden="1" customWidth="1"/>
    <col min="122" max="122" width="16" bestFit="1" customWidth="1"/>
    <col min="123" max="124" width="20.21875" customWidth="1"/>
    <col min="125" max="125" width="19" bestFit="1" customWidth="1"/>
    <col min="126" max="126" width="18.77734375" bestFit="1" customWidth="1"/>
    <col min="127" max="127" width="10.5546875" bestFit="1" customWidth="1"/>
  </cols>
  <sheetData>
    <row r="1" spans="1:127" ht="17.25" customHeight="1">
      <c r="B1" s="147" t="s">
        <v>577</v>
      </c>
      <c r="C1" s="148"/>
    </row>
    <row r="2" spans="1:127" ht="15.75" customHeight="1" thickBot="1">
      <c r="B2" s="154" t="s">
        <v>578</v>
      </c>
      <c r="C2" s="155">
        <v>1</v>
      </c>
      <c r="AI2" s="144"/>
    </row>
    <row r="3" spans="1:127">
      <c r="X3" s="150" t="s">
        <v>579</v>
      </c>
    </row>
    <row r="4" spans="1:127">
      <c r="A4" s="12">
        <v>1</v>
      </c>
      <c r="B4" s="156">
        <v>2</v>
      </c>
      <c r="C4" s="156">
        <v>3</v>
      </c>
      <c r="D4" s="12">
        <v>4</v>
      </c>
      <c r="E4" s="156">
        <v>5</v>
      </c>
      <c r="F4" s="156">
        <v>6</v>
      </c>
      <c r="G4" s="12">
        <v>7</v>
      </c>
      <c r="H4" s="156">
        <v>8</v>
      </c>
      <c r="I4" s="156">
        <v>9</v>
      </c>
      <c r="J4" s="12">
        <v>10</v>
      </c>
      <c r="K4" s="156">
        <v>11</v>
      </c>
      <c r="L4" s="156">
        <v>12</v>
      </c>
      <c r="M4" s="12">
        <v>13</v>
      </c>
      <c r="N4" s="156">
        <v>14</v>
      </c>
      <c r="O4" s="156">
        <v>15</v>
      </c>
      <c r="P4" s="12">
        <v>16</v>
      </c>
      <c r="Q4" s="156">
        <v>17</v>
      </c>
      <c r="R4" s="156">
        <v>18</v>
      </c>
      <c r="S4" s="12">
        <v>19</v>
      </c>
      <c r="T4" s="156">
        <v>20</v>
      </c>
      <c r="U4" s="156">
        <v>21</v>
      </c>
      <c r="V4" s="12">
        <v>22</v>
      </c>
      <c r="W4" s="156">
        <v>23</v>
      </c>
      <c r="X4" s="156">
        <v>24</v>
      </c>
      <c r="Y4" s="12">
        <v>25</v>
      </c>
      <c r="Z4" s="156">
        <v>26</v>
      </c>
      <c r="AA4" s="156">
        <v>27</v>
      </c>
      <c r="AB4" s="12">
        <v>28</v>
      </c>
      <c r="AC4" s="156">
        <v>29</v>
      </c>
      <c r="AD4" s="156">
        <v>30</v>
      </c>
      <c r="AE4" s="12">
        <v>31</v>
      </c>
      <c r="AF4" s="156">
        <v>32</v>
      </c>
      <c r="AG4" s="156">
        <v>33</v>
      </c>
      <c r="AH4" s="12">
        <v>34</v>
      </c>
      <c r="AI4" s="156">
        <v>35</v>
      </c>
      <c r="AJ4" s="156">
        <v>36</v>
      </c>
      <c r="AK4" s="12">
        <v>37</v>
      </c>
      <c r="AL4" s="156">
        <v>38</v>
      </c>
      <c r="AM4" s="156">
        <v>39</v>
      </c>
      <c r="AN4" s="12">
        <v>40</v>
      </c>
      <c r="AO4" s="156">
        <v>41</v>
      </c>
      <c r="AP4" s="156">
        <v>42</v>
      </c>
      <c r="AQ4" s="12">
        <v>43</v>
      </c>
      <c r="AR4" s="156">
        <v>44</v>
      </c>
      <c r="AS4" s="156">
        <v>45</v>
      </c>
      <c r="AT4" s="12">
        <v>46</v>
      </c>
      <c r="AU4" s="156">
        <v>47</v>
      </c>
      <c r="AV4" s="156">
        <v>48</v>
      </c>
      <c r="AW4" s="12">
        <v>49</v>
      </c>
      <c r="AX4" s="156">
        <v>50</v>
      </c>
      <c r="AY4" s="156">
        <v>51</v>
      </c>
      <c r="AZ4" s="12">
        <v>52</v>
      </c>
      <c r="BA4" s="156">
        <v>53</v>
      </c>
      <c r="BB4" s="156">
        <v>54</v>
      </c>
      <c r="BC4" s="12">
        <v>55</v>
      </c>
      <c r="BD4" s="156">
        <v>56</v>
      </c>
      <c r="BE4" s="156">
        <v>57</v>
      </c>
      <c r="BF4" s="12">
        <v>58</v>
      </c>
      <c r="BG4" s="156">
        <v>59</v>
      </c>
      <c r="BH4" s="156">
        <v>60</v>
      </c>
      <c r="BI4" s="12">
        <v>61</v>
      </c>
      <c r="BJ4" s="156">
        <v>62</v>
      </c>
      <c r="BK4" s="156">
        <v>63</v>
      </c>
      <c r="BL4" s="12">
        <v>64</v>
      </c>
      <c r="BM4" s="156">
        <v>65</v>
      </c>
      <c r="BN4" s="156">
        <v>66</v>
      </c>
      <c r="BO4" s="12">
        <v>67</v>
      </c>
      <c r="BP4" s="156">
        <v>68</v>
      </c>
      <c r="BQ4" s="156">
        <v>69</v>
      </c>
      <c r="BR4" s="12">
        <v>70</v>
      </c>
      <c r="BS4" s="156">
        <v>71</v>
      </c>
      <c r="BT4" s="156">
        <v>72</v>
      </c>
      <c r="BU4" s="12">
        <v>73</v>
      </c>
      <c r="BV4" s="156">
        <v>74</v>
      </c>
      <c r="BW4" s="156">
        <v>75</v>
      </c>
      <c r="BX4" s="12">
        <v>76</v>
      </c>
      <c r="BY4" s="156">
        <v>77</v>
      </c>
      <c r="BZ4" s="156">
        <v>78</v>
      </c>
      <c r="CA4" s="12">
        <v>79</v>
      </c>
      <c r="CB4" s="156">
        <v>80</v>
      </c>
      <c r="CC4" s="156">
        <v>81</v>
      </c>
      <c r="CD4" s="12">
        <v>82</v>
      </c>
      <c r="CE4" s="156">
        <v>83</v>
      </c>
      <c r="CF4" s="156">
        <v>84</v>
      </c>
      <c r="CG4" s="12">
        <v>85</v>
      </c>
      <c r="CH4" s="156">
        <v>86</v>
      </c>
      <c r="CI4" s="156">
        <v>87</v>
      </c>
      <c r="CJ4" s="12">
        <v>88</v>
      </c>
      <c r="CK4" s="156">
        <v>89</v>
      </c>
      <c r="CL4" s="156">
        <v>90</v>
      </c>
      <c r="CM4" s="12">
        <v>91</v>
      </c>
      <c r="CN4" s="156">
        <v>92</v>
      </c>
      <c r="CO4" s="156">
        <v>93</v>
      </c>
      <c r="CP4" s="12">
        <v>94</v>
      </c>
      <c r="CQ4" s="314" t="s">
        <v>580</v>
      </c>
      <c r="CR4" s="314"/>
      <c r="CS4" s="314"/>
      <c r="CT4" s="314"/>
      <c r="CU4" s="314"/>
      <c r="CV4" s="314"/>
      <c r="CW4" s="153"/>
      <c r="CZ4" s="153"/>
      <c r="DA4" s="153"/>
      <c r="DB4" s="153"/>
      <c r="DG4" s="153" t="s">
        <v>580</v>
      </c>
      <c r="DH4" s="153"/>
      <c r="DI4" s="153"/>
      <c r="DJ4" s="153"/>
    </row>
    <row r="5" spans="1:127">
      <c r="A5" s="322" t="s">
        <v>581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4"/>
      <c r="W5" s="325" t="s">
        <v>582</v>
      </c>
      <c r="X5" s="326"/>
      <c r="Y5" s="326"/>
      <c r="Z5" s="327" t="s">
        <v>583</v>
      </c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9"/>
      <c r="AU5" s="330" t="s">
        <v>584</v>
      </c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2"/>
      <c r="CB5" s="319" t="s">
        <v>585</v>
      </c>
      <c r="CC5" s="316"/>
      <c r="CD5" s="316"/>
      <c r="CE5" s="316" t="s">
        <v>586</v>
      </c>
      <c r="CF5" s="316"/>
      <c r="CG5" s="316"/>
      <c r="CH5" s="316"/>
      <c r="CI5" s="316"/>
      <c r="CJ5" s="317" t="s">
        <v>587</v>
      </c>
      <c r="CK5" s="318"/>
      <c r="CL5" s="318"/>
      <c r="CM5" s="318"/>
      <c r="CN5" s="318"/>
      <c r="CO5" s="319"/>
      <c r="CP5" s="320" t="s">
        <v>588</v>
      </c>
      <c r="CQ5" s="314" t="s">
        <v>589</v>
      </c>
      <c r="CR5" s="314"/>
      <c r="CS5" s="315" t="s">
        <v>590</v>
      </c>
      <c r="CT5" s="315"/>
      <c r="CW5" t="s">
        <v>591</v>
      </c>
      <c r="DB5"/>
      <c r="DG5" s="314" t="s">
        <v>589</v>
      </c>
      <c r="DH5" s="314"/>
      <c r="DI5" s="315" t="s">
        <v>590</v>
      </c>
      <c r="DJ5" s="315"/>
      <c r="DO5"/>
    </row>
    <row r="6" spans="1:127" ht="66">
      <c r="A6" s="157" t="s">
        <v>592</v>
      </c>
      <c r="B6" s="158" t="s">
        <v>593</v>
      </c>
      <c r="C6" s="158" t="s">
        <v>594</v>
      </c>
      <c r="D6" s="159" t="s">
        <v>595</v>
      </c>
      <c r="E6" s="157" t="s">
        <v>596</v>
      </c>
      <c r="F6" s="157" t="s">
        <v>597</v>
      </c>
      <c r="G6" s="157" t="s">
        <v>598</v>
      </c>
      <c r="H6" s="157" t="s">
        <v>599</v>
      </c>
      <c r="I6" s="157" t="s">
        <v>600</v>
      </c>
      <c r="J6" s="157" t="s">
        <v>601</v>
      </c>
      <c r="K6" s="157" t="s">
        <v>602</v>
      </c>
      <c r="L6" s="157" t="s">
        <v>603</v>
      </c>
      <c r="M6" s="157" t="s">
        <v>604</v>
      </c>
      <c r="N6" s="157" t="s">
        <v>605</v>
      </c>
      <c r="O6" s="157" t="s">
        <v>606</v>
      </c>
      <c r="P6" s="157" t="s">
        <v>607</v>
      </c>
      <c r="Q6" s="157" t="s">
        <v>608</v>
      </c>
      <c r="R6" s="160" t="s">
        <v>609</v>
      </c>
      <c r="S6" s="160" t="s">
        <v>610</v>
      </c>
      <c r="T6" s="160" t="s">
        <v>611</v>
      </c>
      <c r="U6" s="160" t="s">
        <v>612</v>
      </c>
      <c r="V6" s="160" t="s">
        <v>613</v>
      </c>
      <c r="W6" s="161" t="s">
        <v>614</v>
      </c>
      <c r="X6" s="161" t="s">
        <v>615</v>
      </c>
      <c r="Y6" s="161" t="s">
        <v>616</v>
      </c>
      <c r="Z6" s="162" t="s">
        <v>17</v>
      </c>
      <c r="AA6" s="162" t="s">
        <v>19</v>
      </c>
      <c r="AB6" s="162" t="s">
        <v>21</v>
      </c>
      <c r="AC6" s="162" t="s">
        <v>24</v>
      </c>
      <c r="AD6" s="162" t="s">
        <v>23</v>
      </c>
      <c r="AE6" s="162" t="s">
        <v>26</v>
      </c>
      <c r="AF6" s="162" t="s">
        <v>28</v>
      </c>
      <c r="AG6" s="162" t="s">
        <v>32</v>
      </c>
      <c r="AH6" s="162" t="s">
        <v>35</v>
      </c>
      <c r="AI6" s="162" t="s">
        <v>34</v>
      </c>
      <c r="AJ6" s="162" t="s">
        <v>37</v>
      </c>
      <c r="AK6" s="162" t="s">
        <v>39</v>
      </c>
      <c r="AL6" s="162" t="s">
        <v>41</v>
      </c>
      <c r="AM6" s="162" t="s">
        <v>43</v>
      </c>
      <c r="AN6" s="162" t="s">
        <v>45</v>
      </c>
      <c r="AO6" s="162" t="s">
        <v>139</v>
      </c>
      <c r="AP6" s="162" t="s">
        <v>140</v>
      </c>
      <c r="AQ6" s="162" t="s">
        <v>617</v>
      </c>
      <c r="AR6" s="162" t="s">
        <v>618</v>
      </c>
      <c r="AS6" s="162" t="s">
        <v>619</v>
      </c>
      <c r="AT6" s="163" t="s">
        <v>620</v>
      </c>
      <c r="AU6" s="162" t="s">
        <v>55</v>
      </c>
      <c r="AV6" s="162" t="s">
        <v>57</v>
      </c>
      <c r="AW6" s="162" t="s">
        <v>59</v>
      </c>
      <c r="AX6" s="162" t="s">
        <v>61</v>
      </c>
      <c r="AY6" s="162" t="s">
        <v>63</v>
      </c>
      <c r="AZ6" s="162" t="s">
        <v>65</v>
      </c>
      <c r="BA6" s="162" t="s">
        <v>67</v>
      </c>
      <c r="BB6" s="162" t="s">
        <v>69</v>
      </c>
      <c r="BC6" s="162" t="s">
        <v>71</v>
      </c>
      <c r="BD6" s="162" t="s">
        <v>73</v>
      </c>
      <c r="BE6" s="162" t="s">
        <v>75</v>
      </c>
      <c r="BF6" s="162" t="s">
        <v>77</v>
      </c>
      <c r="BG6" s="162" t="s">
        <v>79</v>
      </c>
      <c r="BH6" s="162" t="s">
        <v>81</v>
      </c>
      <c r="BI6" s="162" t="s">
        <v>83</v>
      </c>
      <c r="BJ6" s="162" t="s">
        <v>85</v>
      </c>
      <c r="BK6" s="162" t="s">
        <v>87</v>
      </c>
      <c r="BL6" s="162" t="s">
        <v>89</v>
      </c>
      <c r="BM6" s="162" t="s">
        <v>91</v>
      </c>
      <c r="BN6" s="162" t="s">
        <v>93</v>
      </c>
      <c r="BO6" s="162" t="s">
        <v>95</v>
      </c>
      <c r="BP6" s="162" t="s">
        <v>97</v>
      </c>
      <c r="BQ6" s="162" t="s">
        <v>99</v>
      </c>
      <c r="BR6" s="162" t="s">
        <v>101</v>
      </c>
      <c r="BS6" s="162" t="s">
        <v>103</v>
      </c>
      <c r="BT6" s="162" t="s">
        <v>105</v>
      </c>
      <c r="BU6" s="162" t="s">
        <v>107</v>
      </c>
      <c r="BV6" s="162" t="s">
        <v>110</v>
      </c>
      <c r="BW6" s="162" t="s">
        <v>113</v>
      </c>
      <c r="BX6" s="162" t="s">
        <v>112</v>
      </c>
      <c r="BY6" s="162" t="s">
        <v>115</v>
      </c>
      <c r="BZ6" s="162" t="s">
        <v>143</v>
      </c>
      <c r="CA6" s="162" t="s">
        <v>144</v>
      </c>
      <c r="CB6" s="162" t="s">
        <v>124</v>
      </c>
      <c r="CC6" s="162" t="s">
        <v>125</v>
      </c>
      <c r="CD6" s="162" t="s">
        <v>126</v>
      </c>
      <c r="CE6" s="162" t="s">
        <v>621</v>
      </c>
      <c r="CF6" s="162" t="s">
        <v>129</v>
      </c>
      <c r="CG6" s="162" t="s">
        <v>130</v>
      </c>
      <c r="CH6" s="162" t="s">
        <v>131</v>
      </c>
      <c r="CI6" s="162" t="s">
        <v>132</v>
      </c>
      <c r="CJ6" s="162" t="s">
        <v>622</v>
      </c>
      <c r="CK6" s="162" t="s">
        <v>623</v>
      </c>
      <c r="CL6" s="162" t="s">
        <v>624</v>
      </c>
      <c r="CM6" s="162" t="s">
        <v>625</v>
      </c>
      <c r="CN6" s="162" t="s">
        <v>626</v>
      </c>
      <c r="CO6" s="162" t="s">
        <v>627</v>
      </c>
      <c r="CP6" s="321"/>
      <c r="CQ6" s="164" t="s">
        <v>628</v>
      </c>
      <c r="CR6" s="164" t="s">
        <v>629</v>
      </c>
      <c r="CS6" s="164" t="s">
        <v>628</v>
      </c>
      <c r="CT6" s="164" t="s">
        <v>629</v>
      </c>
      <c r="CU6" s="164" t="s">
        <v>630</v>
      </c>
      <c r="CV6" s="165" t="s">
        <v>631</v>
      </c>
      <c r="CW6" s="165" t="s">
        <v>632</v>
      </c>
      <c r="CX6" s="153" t="s">
        <v>633</v>
      </c>
      <c r="CY6" t="s">
        <v>634</v>
      </c>
      <c r="CZ6" s="165" t="s">
        <v>635</v>
      </c>
      <c r="DA6" s="165" t="s">
        <v>636</v>
      </c>
      <c r="DB6" s="164" t="s">
        <v>115</v>
      </c>
      <c r="DD6" s="164" t="s">
        <v>637</v>
      </c>
      <c r="DG6" s="164" t="s">
        <v>628</v>
      </c>
      <c r="DH6" s="164" t="s">
        <v>629</v>
      </c>
      <c r="DI6" s="164" t="s">
        <v>628</v>
      </c>
      <c r="DJ6" s="164" t="s">
        <v>629</v>
      </c>
      <c r="DO6" s="157" t="s">
        <v>592</v>
      </c>
      <c r="DR6" t="s">
        <v>638</v>
      </c>
      <c r="DS6" t="s">
        <v>639</v>
      </c>
      <c r="DT6" t="s">
        <v>640</v>
      </c>
      <c r="DU6" t="s">
        <v>641</v>
      </c>
      <c r="DV6" t="s">
        <v>642</v>
      </c>
      <c r="DW6" t="s">
        <v>643</v>
      </c>
    </row>
    <row r="7" spans="1:127">
      <c r="A7" s="209" t="s">
        <v>644</v>
      </c>
      <c r="B7" s="210" t="s">
        <v>645</v>
      </c>
      <c r="C7" s="210"/>
      <c r="D7" s="211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12">
        <v>0</v>
      </c>
      <c r="X7" s="212">
        <v>0</v>
      </c>
      <c r="Y7" s="212">
        <v>0</v>
      </c>
      <c r="Z7" s="212">
        <v>0</v>
      </c>
      <c r="AA7" s="212">
        <v>0</v>
      </c>
      <c r="AB7" s="212">
        <v>0</v>
      </c>
      <c r="AC7" s="212">
        <v>0</v>
      </c>
      <c r="AD7" s="212">
        <v>0</v>
      </c>
      <c r="AE7" s="212">
        <v>0</v>
      </c>
      <c r="AF7" s="212">
        <v>0</v>
      </c>
      <c r="AG7" s="212">
        <v>0</v>
      </c>
      <c r="AH7" s="212">
        <v>0</v>
      </c>
      <c r="AI7" s="212">
        <v>0</v>
      </c>
      <c r="AJ7" s="212">
        <v>0</v>
      </c>
      <c r="AK7" s="212">
        <v>0</v>
      </c>
      <c r="AL7" s="212">
        <v>0</v>
      </c>
      <c r="AM7" s="212">
        <v>0</v>
      </c>
      <c r="AN7" s="212">
        <v>0</v>
      </c>
      <c r="AO7" s="212">
        <v>0</v>
      </c>
      <c r="AP7" s="212">
        <v>0</v>
      </c>
      <c r="AQ7" s="212">
        <v>0</v>
      </c>
      <c r="AR7" s="212">
        <v>0</v>
      </c>
      <c r="AS7" s="212">
        <v>0</v>
      </c>
      <c r="AT7" s="212">
        <v>0</v>
      </c>
      <c r="AU7" s="212">
        <v>0</v>
      </c>
      <c r="AV7" s="212">
        <v>0</v>
      </c>
      <c r="AW7" s="212">
        <v>0</v>
      </c>
      <c r="AX7" s="212">
        <v>0</v>
      </c>
      <c r="AY7" s="212">
        <v>0</v>
      </c>
      <c r="AZ7" s="212">
        <v>0</v>
      </c>
      <c r="BA7" s="212">
        <v>0</v>
      </c>
      <c r="BB7" s="212">
        <v>0</v>
      </c>
      <c r="BC7" s="212">
        <v>0</v>
      </c>
      <c r="BD7" s="212">
        <v>0</v>
      </c>
      <c r="BE7" s="212">
        <v>0</v>
      </c>
      <c r="BF7" s="212">
        <v>0</v>
      </c>
      <c r="BG7" s="212">
        <v>0</v>
      </c>
      <c r="BH7" s="212">
        <v>0</v>
      </c>
      <c r="BI7" s="212">
        <v>0</v>
      </c>
      <c r="BJ7" s="212">
        <v>0</v>
      </c>
      <c r="BK7" s="212">
        <v>0</v>
      </c>
      <c r="BL7" s="212">
        <v>0</v>
      </c>
      <c r="BM7" s="212">
        <v>0</v>
      </c>
      <c r="BN7" s="212">
        <v>0</v>
      </c>
      <c r="BO7" s="212">
        <v>0</v>
      </c>
      <c r="BP7" s="212">
        <v>0</v>
      </c>
      <c r="BQ7" s="212">
        <v>0</v>
      </c>
      <c r="BR7" s="212">
        <v>0</v>
      </c>
      <c r="BS7" s="212">
        <v>0</v>
      </c>
      <c r="BT7" s="212">
        <v>0</v>
      </c>
      <c r="BU7" s="212">
        <v>0</v>
      </c>
      <c r="BV7" s="212">
        <v>0</v>
      </c>
      <c r="BW7" s="212">
        <v>0</v>
      </c>
      <c r="BX7" s="212">
        <v>0</v>
      </c>
      <c r="BY7" s="212">
        <v>0</v>
      </c>
      <c r="BZ7" s="212">
        <v>0</v>
      </c>
      <c r="CA7" s="212">
        <v>0</v>
      </c>
      <c r="CB7" s="212">
        <v>0</v>
      </c>
      <c r="CC7" s="212">
        <v>0</v>
      </c>
      <c r="CD7" s="212">
        <v>0</v>
      </c>
      <c r="CE7" s="212">
        <v>0</v>
      </c>
      <c r="CF7" s="212">
        <v>0</v>
      </c>
      <c r="CG7" s="212">
        <v>0</v>
      </c>
      <c r="CH7" s="212">
        <v>0</v>
      </c>
      <c r="CI7" s="212">
        <v>0</v>
      </c>
      <c r="CJ7" s="212">
        <v>0</v>
      </c>
      <c r="CK7" s="212">
        <v>0</v>
      </c>
      <c r="CL7" s="212">
        <v>0</v>
      </c>
      <c r="CM7" s="212">
        <v>0</v>
      </c>
      <c r="CN7" s="212">
        <v>0</v>
      </c>
      <c r="CO7" s="212">
        <v>0</v>
      </c>
      <c r="CP7" s="212">
        <v>0</v>
      </c>
      <c r="CQ7" s="212">
        <v>0</v>
      </c>
      <c r="CR7" s="212">
        <v>0</v>
      </c>
      <c r="CS7" s="212">
        <v>0</v>
      </c>
      <c r="CT7" s="212">
        <v>0</v>
      </c>
      <c r="CU7" s="212">
        <v>0</v>
      </c>
      <c r="CV7" s="212">
        <v>0</v>
      </c>
      <c r="CW7" s="212">
        <v>0</v>
      </c>
      <c r="CX7" s="212">
        <v>0</v>
      </c>
      <c r="CY7" s="212">
        <v>0</v>
      </c>
      <c r="CZ7" s="212">
        <v>0</v>
      </c>
      <c r="DA7" s="212">
        <v>0</v>
      </c>
      <c r="DB7" s="212">
        <v>0</v>
      </c>
      <c r="DC7" s="212">
        <v>0</v>
      </c>
      <c r="DD7" s="212">
        <v>0</v>
      </c>
      <c r="DE7" s="212">
        <v>0</v>
      </c>
      <c r="DF7" s="212">
        <v>0</v>
      </c>
      <c r="DG7" s="212">
        <v>0</v>
      </c>
      <c r="DH7" s="212">
        <v>0</v>
      </c>
      <c r="DI7" s="212">
        <v>0</v>
      </c>
      <c r="DJ7" s="212">
        <v>0</v>
      </c>
      <c r="DK7" s="212">
        <v>0</v>
      </c>
      <c r="DL7" s="212">
        <v>0</v>
      </c>
      <c r="DM7" s="212">
        <v>0</v>
      </c>
      <c r="DN7" s="212">
        <v>0</v>
      </c>
      <c r="DO7" s="212">
        <v>0</v>
      </c>
      <c r="DP7" s="212">
        <v>0</v>
      </c>
      <c r="DQ7" t="s">
        <v>646</v>
      </c>
    </row>
    <row r="8" spans="1:127" hidden="1">
      <c r="A8" s="166">
        <v>3301000</v>
      </c>
      <c r="B8" s="167" t="s">
        <v>647</v>
      </c>
      <c r="C8" s="167" t="s">
        <v>648</v>
      </c>
      <c r="D8" s="168"/>
      <c r="E8" s="169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1"/>
      <c r="X8" s="171">
        <v>-49320.69</v>
      </c>
      <c r="Y8" s="171">
        <v>-14995.61</v>
      </c>
      <c r="Z8" s="172">
        <v>453084.04</v>
      </c>
      <c r="AA8" s="172">
        <v>0</v>
      </c>
      <c r="AB8" s="172">
        <v>23281.25</v>
      </c>
      <c r="AC8" s="172">
        <v>0</v>
      </c>
      <c r="AD8" s="172">
        <v>0</v>
      </c>
      <c r="AE8" s="172">
        <v>0</v>
      </c>
      <c r="AF8" s="172">
        <v>0</v>
      </c>
      <c r="AG8" s="172">
        <v>0</v>
      </c>
      <c r="AH8" s="172">
        <v>72168.319999999992</v>
      </c>
      <c r="AI8" s="172">
        <v>0</v>
      </c>
      <c r="AJ8" s="172">
        <v>0</v>
      </c>
      <c r="AK8" s="172">
        <v>0</v>
      </c>
      <c r="AL8" s="172">
        <v>99523.56</v>
      </c>
      <c r="AM8" s="172">
        <v>0</v>
      </c>
      <c r="AN8" s="172">
        <v>0</v>
      </c>
      <c r="AO8" s="172">
        <v>0</v>
      </c>
      <c r="AP8" s="172">
        <v>0</v>
      </c>
      <c r="AQ8" s="172">
        <v>0</v>
      </c>
      <c r="AR8" s="172">
        <v>0</v>
      </c>
      <c r="AS8" s="172">
        <v>0</v>
      </c>
      <c r="AT8" s="172">
        <v>0</v>
      </c>
      <c r="AU8" s="172">
        <v>183980.13</v>
      </c>
      <c r="AV8" s="172">
        <v>0</v>
      </c>
      <c r="AW8" s="172">
        <v>63700</v>
      </c>
      <c r="AX8" s="172">
        <v>0</v>
      </c>
      <c r="AY8" s="172">
        <v>85233.23</v>
      </c>
      <c r="AZ8" s="172">
        <v>0</v>
      </c>
      <c r="BA8" s="172">
        <v>60045.88</v>
      </c>
      <c r="BB8" s="172">
        <v>39.26</v>
      </c>
      <c r="BC8" s="172">
        <v>3971.5</v>
      </c>
      <c r="BD8" s="172">
        <v>0</v>
      </c>
      <c r="BE8" s="172">
        <v>0</v>
      </c>
      <c r="BF8" s="172">
        <v>121351.14</v>
      </c>
      <c r="BG8" s="172">
        <v>53.5</v>
      </c>
      <c r="BH8" s="172">
        <v>2861.9</v>
      </c>
      <c r="BI8" s="172">
        <v>1688.58</v>
      </c>
      <c r="BJ8" s="172">
        <v>7539.97</v>
      </c>
      <c r="BK8" s="172">
        <v>0</v>
      </c>
      <c r="BL8" s="172">
        <v>0</v>
      </c>
      <c r="BM8" s="172">
        <v>22953.98</v>
      </c>
      <c r="BN8" s="172">
        <v>0</v>
      </c>
      <c r="BO8" s="172">
        <v>0</v>
      </c>
      <c r="BP8" s="172">
        <v>0</v>
      </c>
      <c r="BQ8" s="172">
        <v>4895</v>
      </c>
      <c r="BR8" s="172">
        <v>0</v>
      </c>
      <c r="BS8" s="172">
        <v>2098.66</v>
      </c>
      <c r="BT8" s="172">
        <v>15919.37</v>
      </c>
      <c r="BU8" s="172">
        <v>37100.129999999997</v>
      </c>
      <c r="BV8" s="172">
        <v>83356.429999999993</v>
      </c>
      <c r="BW8" s="172">
        <v>0</v>
      </c>
      <c r="BX8" s="172">
        <v>0</v>
      </c>
      <c r="BY8" s="172">
        <v>0</v>
      </c>
      <c r="BZ8" s="172">
        <v>0</v>
      </c>
      <c r="CA8" s="172">
        <v>0</v>
      </c>
      <c r="CB8" s="172">
        <v>51768</v>
      </c>
      <c r="CC8" s="172">
        <v>0</v>
      </c>
      <c r="CD8" s="172">
        <v>0</v>
      </c>
      <c r="CE8" s="172">
        <v>0</v>
      </c>
      <c r="CF8" s="172">
        <v>0</v>
      </c>
      <c r="CG8" s="172">
        <v>0</v>
      </c>
      <c r="CH8" s="172">
        <v>0</v>
      </c>
      <c r="CI8" s="172">
        <v>0</v>
      </c>
      <c r="CJ8" s="172">
        <v>-98052.180000000226</v>
      </c>
      <c r="CK8" s="172"/>
      <c r="CL8" s="172">
        <v>36772.39</v>
      </c>
      <c r="CM8" s="172">
        <v>0</v>
      </c>
      <c r="CN8" s="172">
        <v>0</v>
      </c>
      <c r="CO8" s="172">
        <v>0</v>
      </c>
      <c r="CP8" s="172">
        <v>0</v>
      </c>
      <c r="CQ8" s="151">
        <v>-98052.180000000226</v>
      </c>
      <c r="CR8" s="151">
        <v>36772.39</v>
      </c>
      <c r="CS8" s="152">
        <v>-98052.18</v>
      </c>
      <c r="CT8" s="152">
        <v>36772.39</v>
      </c>
      <c r="CU8" s="152">
        <v>-2.3283064365386963E-10</v>
      </c>
      <c r="CV8" s="151">
        <v>0</v>
      </c>
      <c r="CW8" s="151">
        <v>-61279.789999999994</v>
      </c>
      <c r="CX8" s="153">
        <v>0</v>
      </c>
      <c r="CY8" s="151">
        <v>51768</v>
      </c>
      <c r="CZ8" s="151">
        <v>0.02</v>
      </c>
      <c r="DA8" s="151">
        <v>0</v>
      </c>
      <c r="DD8" s="151">
        <v>-2.3283064365386963E-10</v>
      </c>
      <c r="DG8" s="151">
        <v>-98052.180000000226</v>
      </c>
      <c r="DH8" s="151">
        <v>36772.39</v>
      </c>
      <c r="DI8" s="152">
        <v>-98052.18</v>
      </c>
      <c r="DJ8" s="152">
        <v>36772.39</v>
      </c>
      <c r="DO8" s="166">
        <v>3301000</v>
      </c>
      <c r="DQ8">
        <f>_xlfn.XLOOKUP(A8,Adjustment!B:B,Adjustment!H:H,0,0)</f>
        <v>0</v>
      </c>
      <c r="DR8" s="151">
        <f>SUM(Z8:AT8)</f>
        <v>648057.16999999993</v>
      </c>
      <c r="DS8" s="151">
        <f>SUM(AU8:BY8)</f>
        <v>696788.66000000015</v>
      </c>
      <c r="DT8" s="151">
        <f>DR8-DS8</f>
        <v>-48731.490000000224</v>
      </c>
      <c r="DU8" s="151">
        <f t="shared" ref="DU8:DU39" si="0">SUM(CB8:CD8)</f>
        <v>51768</v>
      </c>
      <c r="DV8" s="151">
        <f>SUM(CF8:CI8)</f>
        <v>0</v>
      </c>
      <c r="DW8" s="153">
        <f>DU8-DV8</f>
        <v>51768</v>
      </c>
    </row>
    <row r="9" spans="1:127" hidden="1">
      <c r="A9" s="166">
        <v>3301001</v>
      </c>
      <c r="B9" s="167" t="s">
        <v>649</v>
      </c>
      <c r="C9" s="167" t="s">
        <v>238</v>
      </c>
      <c r="D9" s="168"/>
      <c r="E9" s="169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1"/>
      <c r="X9" s="171">
        <v>-24175.01</v>
      </c>
      <c r="Y9" s="171">
        <v>-26277.23</v>
      </c>
      <c r="Z9" s="172">
        <v>444959.55</v>
      </c>
      <c r="AA9" s="172">
        <v>0</v>
      </c>
      <c r="AB9" s="172">
        <v>0</v>
      </c>
      <c r="AC9" s="172">
        <v>0</v>
      </c>
      <c r="AD9" s="172">
        <v>0</v>
      </c>
      <c r="AE9" s="172">
        <v>0</v>
      </c>
      <c r="AF9" s="172">
        <v>0</v>
      </c>
      <c r="AG9" s="172">
        <v>0</v>
      </c>
      <c r="AH9" s="172">
        <v>16458.420000000096</v>
      </c>
      <c r="AI9" s="172">
        <v>0</v>
      </c>
      <c r="AJ9" s="172">
        <v>0</v>
      </c>
      <c r="AK9" s="172">
        <v>0</v>
      </c>
      <c r="AL9" s="172">
        <v>3113.52</v>
      </c>
      <c r="AM9" s="172">
        <v>0</v>
      </c>
      <c r="AN9" s="172">
        <v>0</v>
      </c>
      <c r="AO9" s="172">
        <v>0</v>
      </c>
      <c r="AP9" s="172">
        <v>0</v>
      </c>
      <c r="AQ9" s="172">
        <v>0</v>
      </c>
      <c r="AR9" s="172">
        <v>0</v>
      </c>
      <c r="AS9" s="172">
        <v>0</v>
      </c>
      <c r="AT9" s="172">
        <v>0</v>
      </c>
      <c r="AU9" s="172">
        <v>42846.8</v>
      </c>
      <c r="AV9" s="172">
        <v>0</v>
      </c>
      <c r="AW9" s="172">
        <v>152015.23000000001</v>
      </c>
      <c r="AX9" s="172">
        <v>5520.6</v>
      </c>
      <c r="AY9" s="172">
        <v>65157.85</v>
      </c>
      <c r="AZ9" s="172">
        <v>0</v>
      </c>
      <c r="BA9" s="172">
        <v>11675.54</v>
      </c>
      <c r="BB9" s="172">
        <v>518</v>
      </c>
      <c r="BC9" s="172">
        <v>2454.65</v>
      </c>
      <c r="BD9" s="172">
        <v>0</v>
      </c>
      <c r="BE9" s="172">
        <v>0</v>
      </c>
      <c r="BF9" s="172">
        <v>11349.54</v>
      </c>
      <c r="BG9" s="172">
        <v>0</v>
      </c>
      <c r="BH9" s="172">
        <v>22017.89</v>
      </c>
      <c r="BI9" s="172">
        <v>3552.06</v>
      </c>
      <c r="BJ9" s="172">
        <v>14033.13</v>
      </c>
      <c r="BK9" s="172">
        <v>0</v>
      </c>
      <c r="BL9" s="172">
        <v>16770.439999999999</v>
      </c>
      <c r="BM9" s="172">
        <v>12944.62</v>
      </c>
      <c r="BN9" s="172">
        <v>0</v>
      </c>
      <c r="BO9" s="172">
        <v>0</v>
      </c>
      <c r="BP9" s="172">
        <v>15084.03</v>
      </c>
      <c r="BQ9" s="172">
        <v>3135</v>
      </c>
      <c r="BR9" s="172">
        <v>0</v>
      </c>
      <c r="BS9" s="172">
        <v>1334.07</v>
      </c>
      <c r="BT9" s="172">
        <v>57186.27</v>
      </c>
      <c r="BU9" s="172">
        <v>2228</v>
      </c>
      <c r="BV9" s="172">
        <v>45033.93</v>
      </c>
      <c r="BW9" s="172">
        <v>0</v>
      </c>
      <c r="BX9" s="172">
        <v>0</v>
      </c>
      <c r="BY9" s="172">
        <v>13204</v>
      </c>
      <c r="BZ9" s="172">
        <v>0</v>
      </c>
      <c r="CA9" s="172">
        <v>0</v>
      </c>
      <c r="CB9" s="172">
        <v>4702</v>
      </c>
      <c r="CC9" s="172">
        <v>74239.5</v>
      </c>
      <c r="CD9" s="172">
        <v>13204</v>
      </c>
      <c r="CE9" s="172">
        <v>0</v>
      </c>
      <c r="CF9" s="172">
        <v>0</v>
      </c>
      <c r="CG9" s="172">
        <v>0</v>
      </c>
      <c r="CH9" s="172">
        <v>2471.29</v>
      </c>
      <c r="CI9" s="172">
        <v>63396.98000000001</v>
      </c>
      <c r="CJ9" s="172">
        <v>-57705.169999999969</v>
      </c>
      <c r="CK9" s="172"/>
      <c r="CL9" s="172">
        <v>0</v>
      </c>
      <c r="CM9" s="172">
        <v>0</v>
      </c>
      <c r="CN9" s="172">
        <v>0</v>
      </c>
      <c r="CO9" s="172">
        <v>0</v>
      </c>
      <c r="CP9" s="173"/>
      <c r="CQ9" s="151">
        <v>-57705.169999999969</v>
      </c>
      <c r="CR9" s="151">
        <v>0</v>
      </c>
      <c r="CS9" s="152">
        <v>-44501.17</v>
      </c>
      <c r="CT9" s="152">
        <v>-13204</v>
      </c>
      <c r="CU9" s="152">
        <v>-13203.999999999971</v>
      </c>
      <c r="CV9" s="151">
        <v>13204</v>
      </c>
      <c r="CW9" s="151">
        <v>-57705.17</v>
      </c>
      <c r="CX9" s="153">
        <v>0</v>
      </c>
      <c r="CY9" s="151">
        <v>63396.98000000001</v>
      </c>
      <c r="CZ9" s="151">
        <v>112.98999999990338</v>
      </c>
      <c r="DA9" s="151">
        <v>0</v>
      </c>
      <c r="DB9" s="152">
        <v>-13204</v>
      </c>
      <c r="DD9" s="151">
        <v>2.9103830456733704E-11</v>
      </c>
      <c r="DG9" s="151">
        <v>-57705.169999999969</v>
      </c>
      <c r="DH9" s="151">
        <v>0</v>
      </c>
      <c r="DI9" s="152">
        <v>-44501.17</v>
      </c>
      <c r="DJ9" s="152">
        <v>-13204</v>
      </c>
      <c r="DO9" s="166">
        <v>3301001</v>
      </c>
      <c r="DQ9" t="str">
        <f>_xlfn.XLOOKUP(A9,Adjustment!B:B,Adjustment!H:H,0,0)</f>
        <v>Agree</v>
      </c>
      <c r="DR9" s="151">
        <f t="shared" ref="DR9:DR72" si="1">SUM(Z9:AT9)</f>
        <v>464531.49000000011</v>
      </c>
      <c r="DS9" s="151">
        <f t="shared" ref="DS9:DS72" si="2">SUM(AU9:BY9)</f>
        <v>498061.65000000008</v>
      </c>
      <c r="DT9" s="151">
        <f t="shared" ref="DT9:DT72" si="3">DR9-DS9</f>
        <v>-33530.159999999974</v>
      </c>
      <c r="DU9" s="151">
        <f t="shared" si="0"/>
        <v>92145.5</v>
      </c>
      <c r="DV9" s="151">
        <f t="shared" ref="DV9:DV72" si="4">SUM(CF9:CI9)</f>
        <v>65868.27</v>
      </c>
      <c r="DW9" s="151">
        <f>DU9-DV9</f>
        <v>26277.229999999996</v>
      </c>
    </row>
    <row r="10" spans="1:127">
      <c r="A10" s="12">
        <v>3301002</v>
      </c>
      <c r="B10" s="156" t="s">
        <v>650</v>
      </c>
      <c r="C10" s="167" t="s">
        <v>651</v>
      </c>
      <c r="W10" s="171">
        <v>138763.94</v>
      </c>
      <c r="X10" s="171"/>
      <c r="Y10" s="171">
        <v>-23678.85</v>
      </c>
      <c r="Z10" s="172">
        <v>628974.84</v>
      </c>
      <c r="AA10" s="172">
        <v>0</v>
      </c>
      <c r="AB10" s="172">
        <v>0</v>
      </c>
      <c r="AC10" s="172">
        <v>0</v>
      </c>
      <c r="AD10" s="172">
        <v>0</v>
      </c>
      <c r="AE10" s="172">
        <v>0</v>
      </c>
      <c r="AF10" s="172">
        <v>0</v>
      </c>
      <c r="AG10" s="172">
        <v>0</v>
      </c>
      <c r="AH10" s="172">
        <v>0</v>
      </c>
      <c r="AI10" s="172">
        <v>0</v>
      </c>
      <c r="AJ10" s="172">
        <v>0</v>
      </c>
      <c r="AK10" s="172">
        <v>0</v>
      </c>
      <c r="AL10" s="172">
        <v>369.7</v>
      </c>
      <c r="AM10" s="172">
        <v>0</v>
      </c>
      <c r="AN10" s="172">
        <v>0</v>
      </c>
      <c r="AO10" s="172">
        <v>0</v>
      </c>
      <c r="AP10" s="172">
        <v>0</v>
      </c>
      <c r="AQ10" s="172">
        <v>0</v>
      </c>
      <c r="AR10" s="172">
        <v>0</v>
      </c>
      <c r="AS10" s="172">
        <v>0</v>
      </c>
      <c r="AT10" s="172">
        <v>0</v>
      </c>
      <c r="AU10" s="172">
        <v>265592.30000000005</v>
      </c>
      <c r="AV10" s="172">
        <v>0</v>
      </c>
      <c r="AW10" s="172">
        <v>27337.75</v>
      </c>
      <c r="AX10" s="172">
        <v>37982.21</v>
      </c>
      <c r="AY10" s="172">
        <v>85219.43</v>
      </c>
      <c r="AZ10" s="172">
        <v>0</v>
      </c>
      <c r="BA10" s="172">
        <v>45966.879999999997</v>
      </c>
      <c r="BB10" s="172">
        <v>545</v>
      </c>
      <c r="BC10" s="172">
        <v>385</v>
      </c>
      <c r="BD10" s="172">
        <v>0</v>
      </c>
      <c r="BE10" s="172">
        <v>0</v>
      </c>
      <c r="BF10" s="172">
        <v>3631.99</v>
      </c>
      <c r="BG10" s="172">
        <v>7416.62</v>
      </c>
      <c r="BH10" s="172">
        <v>957.78</v>
      </c>
      <c r="BI10" s="172">
        <v>3223.11</v>
      </c>
      <c r="BJ10" s="172">
        <v>24067.16</v>
      </c>
      <c r="BK10" s="172">
        <v>0</v>
      </c>
      <c r="BL10" s="172">
        <v>5359.79</v>
      </c>
      <c r="BM10" s="172">
        <v>10502.25</v>
      </c>
      <c r="BN10" s="172">
        <v>320</v>
      </c>
      <c r="BO10" s="172">
        <v>24.04</v>
      </c>
      <c r="BP10" s="172">
        <v>11827.88</v>
      </c>
      <c r="BQ10" s="172">
        <v>3135</v>
      </c>
      <c r="BR10" s="172">
        <v>0</v>
      </c>
      <c r="BS10" s="172">
        <v>4844.08</v>
      </c>
      <c r="BT10" s="172">
        <v>2723.48</v>
      </c>
      <c r="BU10" s="172">
        <v>0</v>
      </c>
      <c r="BV10" s="172">
        <v>38723.99</v>
      </c>
      <c r="BW10" s="172">
        <v>0</v>
      </c>
      <c r="BX10" s="172">
        <v>0</v>
      </c>
      <c r="BY10" s="172">
        <v>23678.85</v>
      </c>
      <c r="BZ10" s="172">
        <v>0</v>
      </c>
      <c r="CA10" s="172">
        <v>0</v>
      </c>
      <c r="CB10" s="172">
        <v>4938.25</v>
      </c>
      <c r="CC10" s="172">
        <v>46755.69</v>
      </c>
      <c r="CD10" s="172">
        <v>23678.85</v>
      </c>
      <c r="CE10" s="172">
        <v>0</v>
      </c>
      <c r="CF10" s="172">
        <v>0</v>
      </c>
      <c r="CG10" s="172">
        <v>4938.25</v>
      </c>
      <c r="CH10" s="172">
        <v>0</v>
      </c>
      <c r="CI10" s="172">
        <v>46755.69</v>
      </c>
      <c r="CJ10" s="172">
        <v>164643.89000000007</v>
      </c>
      <c r="CK10" s="172"/>
      <c r="CL10" s="172">
        <v>0</v>
      </c>
      <c r="CM10" s="172">
        <v>0</v>
      </c>
      <c r="CN10" s="172">
        <v>0</v>
      </c>
      <c r="CO10" s="172">
        <v>0</v>
      </c>
      <c r="CP10" s="174"/>
      <c r="CQ10" s="151">
        <v>164643.89000000007</v>
      </c>
      <c r="CR10" s="151">
        <v>0</v>
      </c>
      <c r="CS10" s="152">
        <v>188322.74</v>
      </c>
      <c r="CT10" s="152">
        <v>-23678.85</v>
      </c>
      <c r="CU10" s="152">
        <v>-23678.849999999919</v>
      </c>
      <c r="CV10" s="151">
        <v>23678.85</v>
      </c>
      <c r="CW10" s="151">
        <v>164643.88999999998</v>
      </c>
      <c r="CX10" s="153">
        <v>0</v>
      </c>
      <c r="CY10" s="151">
        <v>46755.69</v>
      </c>
      <c r="CZ10" s="151">
        <v>0</v>
      </c>
      <c r="DA10" s="151">
        <v>-674490.96</v>
      </c>
      <c r="DB10" s="152">
        <v>-23678.85</v>
      </c>
      <c r="DD10" s="151">
        <v>8.0035533756017685E-11</v>
      </c>
      <c r="DG10" s="151">
        <v>164643.89000000007</v>
      </c>
      <c r="DH10" s="151">
        <v>0</v>
      </c>
      <c r="DI10" s="152">
        <v>188322.74</v>
      </c>
      <c r="DJ10" s="152">
        <v>-23678.85</v>
      </c>
      <c r="DO10" s="12">
        <v>3301002</v>
      </c>
      <c r="DQ10">
        <f>_xlfn.XLOOKUP(A10,Adjustment!B:B,Adjustment!H:H,0,0)</f>
        <v>0</v>
      </c>
      <c r="DR10" s="151">
        <f t="shared" si="1"/>
        <v>629344.53999999992</v>
      </c>
      <c r="DS10" s="151">
        <f t="shared" si="2"/>
        <v>603464.58999999985</v>
      </c>
      <c r="DT10" s="151">
        <f t="shared" si="3"/>
        <v>25879.95000000007</v>
      </c>
      <c r="DU10" s="151">
        <f t="shared" si="0"/>
        <v>75372.790000000008</v>
      </c>
      <c r="DV10" s="151">
        <f t="shared" si="4"/>
        <v>51693.94</v>
      </c>
      <c r="DW10" s="151">
        <f t="shared" ref="DW10:DW73" si="5">DU10-DV10</f>
        <v>23678.850000000006</v>
      </c>
    </row>
    <row r="11" spans="1:127">
      <c r="A11" s="166">
        <v>3301006</v>
      </c>
      <c r="B11" s="175" t="s">
        <v>652</v>
      </c>
      <c r="C11" s="167" t="s">
        <v>653</v>
      </c>
      <c r="D11" s="168"/>
      <c r="E11" s="17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70"/>
      <c r="R11" s="170"/>
      <c r="S11" s="170"/>
      <c r="T11" s="170"/>
      <c r="U11" s="170"/>
      <c r="V11" s="170"/>
      <c r="W11" s="171">
        <v>66352.73</v>
      </c>
      <c r="X11" s="171"/>
      <c r="Y11" s="171">
        <v>-14527.8</v>
      </c>
      <c r="Z11" s="172">
        <v>469750.97</v>
      </c>
      <c r="AA11" s="172">
        <v>0</v>
      </c>
      <c r="AB11" s="172">
        <v>177372.75</v>
      </c>
      <c r="AC11" s="172">
        <v>0</v>
      </c>
      <c r="AD11" s="172">
        <v>0</v>
      </c>
      <c r="AE11" s="172">
        <v>0</v>
      </c>
      <c r="AF11" s="172">
        <v>0</v>
      </c>
      <c r="AG11" s="172">
        <v>0</v>
      </c>
      <c r="AH11" s="172">
        <v>222127.54</v>
      </c>
      <c r="AI11" s="172">
        <v>0</v>
      </c>
      <c r="AJ11" s="172">
        <v>0</v>
      </c>
      <c r="AK11" s="172">
        <v>0</v>
      </c>
      <c r="AL11" s="172">
        <v>115</v>
      </c>
      <c r="AM11" s="172">
        <v>0</v>
      </c>
      <c r="AN11" s="172">
        <v>0</v>
      </c>
      <c r="AO11" s="172">
        <v>0</v>
      </c>
      <c r="AP11" s="172">
        <v>0</v>
      </c>
      <c r="AQ11" s="172">
        <v>0</v>
      </c>
      <c r="AR11" s="172">
        <v>0</v>
      </c>
      <c r="AS11" s="172">
        <v>0</v>
      </c>
      <c r="AT11" s="172">
        <v>0</v>
      </c>
      <c r="AU11" s="172">
        <v>194149.14</v>
      </c>
      <c r="AV11" s="172">
        <v>0</v>
      </c>
      <c r="AW11" s="172">
        <v>225511.3</v>
      </c>
      <c r="AX11" s="172">
        <v>41462.18</v>
      </c>
      <c r="AY11" s="172">
        <v>27246.84</v>
      </c>
      <c r="AZ11" s="172">
        <v>0</v>
      </c>
      <c r="BA11" s="172">
        <v>43831.01</v>
      </c>
      <c r="BB11" s="172">
        <v>79</v>
      </c>
      <c r="BC11" s="172">
        <v>3665.99</v>
      </c>
      <c r="BD11" s="172">
        <v>0</v>
      </c>
      <c r="BE11" s="172">
        <v>0</v>
      </c>
      <c r="BF11" s="172">
        <v>5434</v>
      </c>
      <c r="BG11" s="172">
        <v>0</v>
      </c>
      <c r="BH11" s="172">
        <v>95.2</v>
      </c>
      <c r="BI11" s="172">
        <v>935.57</v>
      </c>
      <c r="BJ11" s="172">
        <v>14135.28</v>
      </c>
      <c r="BK11" s="172">
        <v>0</v>
      </c>
      <c r="BL11" s="172">
        <v>4472.05</v>
      </c>
      <c r="BM11" s="172">
        <v>20787.05</v>
      </c>
      <c r="BN11" s="172">
        <v>265.69</v>
      </c>
      <c r="BO11" s="172">
        <v>8160.1</v>
      </c>
      <c r="BP11" s="172">
        <v>12465</v>
      </c>
      <c r="BQ11" s="172">
        <v>3135</v>
      </c>
      <c r="BR11" s="172">
        <v>0</v>
      </c>
      <c r="BS11" s="172">
        <v>620.66</v>
      </c>
      <c r="BT11" s="172">
        <v>13888.45</v>
      </c>
      <c r="BU11" s="172">
        <v>0</v>
      </c>
      <c r="BV11" s="172">
        <v>137803.62</v>
      </c>
      <c r="BW11" s="172">
        <v>0</v>
      </c>
      <c r="BX11" s="172">
        <v>0</v>
      </c>
      <c r="BY11" s="172">
        <v>20633.62</v>
      </c>
      <c r="BZ11" s="172">
        <v>0</v>
      </c>
      <c r="CA11" s="172">
        <v>0</v>
      </c>
      <c r="CB11" s="172">
        <v>4702</v>
      </c>
      <c r="CC11" s="172">
        <v>40367.519999999997</v>
      </c>
      <c r="CD11" s="172">
        <v>20633.62</v>
      </c>
      <c r="CE11" s="172">
        <v>0</v>
      </c>
      <c r="CF11" s="172">
        <v>0</v>
      </c>
      <c r="CG11" s="172">
        <v>4702</v>
      </c>
      <c r="CH11" s="172">
        <v>6105.82</v>
      </c>
      <c r="CI11" s="172">
        <v>40367.519999999997</v>
      </c>
      <c r="CJ11" s="172">
        <v>156942.24000000011</v>
      </c>
      <c r="CK11" s="172"/>
      <c r="CL11" s="172">
        <v>0</v>
      </c>
      <c r="CM11" s="172">
        <v>0</v>
      </c>
      <c r="CN11" s="172">
        <v>0</v>
      </c>
      <c r="CO11" s="172">
        <v>0</v>
      </c>
      <c r="CP11" s="177"/>
      <c r="CQ11" s="151">
        <v>156942.24000000011</v>
      </c>
      <c r="CR11" s="151">
        <v>0</v>
      </c>
      <c r="CS11" s="152">
        <v>177575.86</v>
      </c>
      <c r="CT11" s="152">
        <v>-20633.62</v>
      </c>
      <c r="CU11" s="152">
        <v>-20633.619999999879</v>
      </c>
      <c r="CV11" s="151">
        <v>20633.62</v>
      </c>
      <c r="CW11" s="151">
        <v>156942.24</v>
      </c>
      <c r="CX11" s="153">
        <v>0</v>
      </c>
      <c r="CY11" s="151">
        <v>40367.519999999997</v>
      </c>
      <c r="CZ11" s="151">
        <v>0</v>
      </c>
      <c r="DA11" s="151">
        <v>0</v>
      </c>
      <c r="DB11" s="152">
        <v>-20633.62</v>
      </c>
      <c r="DD11" s="151">
        <v>1.2005330063402653E-10</v>
      </c>
      <c r="DG11" s="151">
        <v>156942.24000000011</v>
      </c>
      <c r="DH11" s="151">
        <v>0</v>
      </c>
      <c r="DI11" s="152">
        <v>177575.86</v>
      </c>
      <c r="DJ11" s="152">
        <v>-20633.62</v>
      </c>
      <c r="DO11" s="166">
        <v>3301006</v>
      </c>
      <c r="DQ11">
        <f>_xlfn.XLOOKUP(A11,Adjustment!B:B,Adjustment!H:H,0,0)</f>
        <v>0</v>
      </c>
      <c r="DR11" s="151">
        <f t="shared" si="1"/>
        <v>869366.26</v>
      </c>
      <c r="DS11" s="151">
        <f t="shared" si="2"/>
        <v>778776.74999999988</v>
      </c>
      <c r="DT11" s="151">
        <f t="shared" si="3"/>
        <v>90589.510000000126</v>
      </c>
      <c r="DU11" s="151">
        <f t="shared" si="0"/>
        <v>65703.14</v>
      </c>
      <c r="DV11" s="151">
        <f t="shared" si="4"/>
        <v>51175.34</v>
      </c>
      <c r="DW11" s="151">
        <f t="shared" si="5"/>
        <v>14527.800000000003</v>
      </c>
    </row>
    <row r="12" spans="1:127" hidden="1">
      <c r="A12" s="166">
        <v>3301008</v>
      </c>
      <c r="B12" s="175" t="s">
        <v>654</v>
      </c>
      <c r="C12" s="167" t="s">
        <v>431</v>
      </c>
      <c r="D12" s="168"/>
      <c r="E12" s="17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70"/>
      <c r="R12" s="170"/>
      <c r="S12" s="170"/>
      <c r="T12" s="170"/>
      <c r="U12" s="170"/>
      <c r="V12" s="170"/>
      <c r="W12" s="171">
        <v>108142.38</v>
      </c>
      <c r="X12" s="171"/>
      <c r="Y12" s="171">
        <v>-8042.93</v>
      </c>
      <c r="Z12" s="172">
        <v>423675.15</v>
      </c>
      <c r="AA12" s="172">
        <v>0</v>
      </c>
      <c r="AB12" s="172">
        <v>1680</v>
      </c>
      <c r="AC12" s="172">
        <v>0</v>
      </c>
      <c r="AD12" s="172">
        <v>0</v>
      </c>
      <c r="AE12" s="172">
        <v>0</v>
      </c>
      <c r="AF12" s="172">
        <v>0</v>
      </c>
      <c r="AG12" s="172">
        <v>0</v>
      </c>
      <c r="AH12" s="172">
        <v>23325.040000000001</v>
      </c>
      <c r="AI12" s="172">
        <v>0</v>
      </c>
      <c r="AJ12" s="172">
        <v>0</v>
      </c>
      <c r="AK12" s="172">
        <v>0</v>
      </c>
      <c r="AL12" s="172">
        <v>195.1</v>
      </c>
      <c r="AM12" s="172">
        <v>0</v>
      </c>
      <c r="AN12" s="172">
        <v>0</v>
      </c>
      <c r="AO12" s="172">
        <v>0</v>
      </c>
      <c r="AP12" s="172">
        <v>0</v>
      </c>
      <c r="AQ12" s="172">
        <v>0</v>
      </c>
      <c r="AR12" s="172">
        <v>0</v>
      </c>
      <c r="AS12" s="172">
        <v>0</v>
      </c>
      <c r="AT12" s="172">
        <v>0</v>
      </c>
      <c r="AU12" s="172">
        <v>115423.14</v>
      </c>
      <c r="AV12" s="172">
        <v>0</v>
      </c>
      <c r="AW12" s="172">
        <v>103111.24</v>
      </c>
      <c r="AX12" s="172">
        <v>3476.2</v>
      </c>
      <c r="AY12" s="172">
        <v>26094.73</v>
      </c>
      <c r="AZ12" s="172">
        <v>0</v>
      </c>
      <c r="BA12" s="172">
        <v>96967.91</v>
      </c>
      <c r="BB12" s="172">
        <v>0</v>
      </c>
      <c r="BC12" s="172">
        <v>760</v>
      </c>
      <c r="BD12" s="172">
        <v>0</v>
      </c>
      <c r="BE12" s="172">
        <v>0</v>
      </c>
      <c r="BF12" s="172">
        <v>43381.78</v>
      </c>
      <c r="BG12" s="172">
        <v>0</v>
      </c>
      <c r="BH12" s="172">
        <v>0</v>
      </c>
      <c r="BI12" s="172">
        <v>653.38</v>
      </c>
      <c r="BJ12" s="172">
        <v>19785.240000000002</v>
      </c>
      <c r="BK12" s="172">
        <v>0</v>
      </c>
      <c r="BL12" s="172">
        <v>0</v>
      </c>
      <c r="BM12" s="172">
        <v>18622.650000000016</v>
      </c>
      <c r="BN12" s="172">
        <v>0</v>
      </c>
      <c r="BO12" s="172">
        <v>2844.29</v>
      </c>
      <c r="BP12" s="172">
        <v>12198.74</v>
      </c>
      <c r="BQ12" s="172">
        <v>4895</v>
      </c>
      <c r="BR12" s="172">
        <v>0</v>
      </c>
      <c r="BS12" s="172">
        <v>0</v>
      </c>
      <c r="BT12" s="172">
        <v>17624.13</v>
      </c>
      <c r="BU12" s="172">
        <v>0</v>
      </c>
      <c r="BV12" s="172">
        <v>31918.89</v>
      </c>
      <c r="BW12" s="172">
        <v>0</v>
      </c>
      <c r="BX12" s="172">
        <v>0</v>
      </c>
      <c r="BY12" s="172">
        <v>9062.83</v>
      </c>
      <c r="BZ12" s="172">
        <v>0</v>
      </c>
      <c r="CA12" s="172">
        <v>0</v>
      </c>
      <c r="CB12" s="172">
        <v>4702</v>
      </c>
      <c r="CC12" s="172">
        <v>37071.68</v>
      </c>
      <c r="CD12" s="172">
        <v>9062.83</v>
      </c>
      <c r="CE12" s="172">
        <v>0</v>
      </c>
      <c r="CF12" s="172">
        <v>0</v>
      </c>
      <c r="CG12" s="172">
        <v>4702</v>
      </c>
      <c r="CH12" s="172">
        <v>1019.9</v>
      </c>
      <c r="CI12" s="172">
        <v>37071.68</v>
      </c>
      <c r="CJ12" s="172">
        <v>50197.51999999996</v>
      </c>
      <c r="CK12" s="172"/>
      <c r="CL12" s="172">
        <v>0</v>
      </c>
      <c r="CM12" s="172">
        <v>0</v>
      </c>
      <c r="CN12" s="172">
        <v>0</v>
      </c>
      <c r="CO12" s="172">
        <v>0</v>
      </c>
      <c r="CP12" s="177"/>
      <c r="CQ12" s="151">
        <v>50197.51999999996</v>
      </c>
      <c r="CR12" s="151">
        <v>0</v>
      </c>
      <c r="CS12" s="152">
        <v>59260.35</v>
      </c>
      <c r="CT12" s="152">
        <v>-9062.83</v>
      </c>
      <c r="CU12" s="152">
        <v>-9062.8300000000381</v>
      </c>
      <c r="CV12" s="151">
        <v>9062.83</v>
      </c>
      <c r="CW12" s="151">
        <v>50197.52</v>
      </c>
      <c r="CX12" s="153">
        <v>0</v>
      </c>
      <c r="CY12" s="151">
        <v>37071.68</v>
      </c>
      <c r="CZ12" s="151">
        <v>0</v>
      </c>
      <c r="DA12" s="151">
        <v>-1.9999999982246663E-2</v>
      </c>
      <c r="DB12" s="152">
        <v>-9062.83</v>
      </c>
      <c r="DD12" s="151">
        <v>-3.8198777474462986E-11</v>
      </c>
      <c r="DG12" s="151">
        <v>50197.51999999996</v>
      </c>
      <c r="DH12" s="151">
        <v>0</v>
      </c>
      <c r="DI12" s="152">
        <v>59260.35</v>
      </c>
      <c r="DJ12" s="152">
        <v>-9062.83</v>
      </c>
      <c r="DO12" s="166">
        <v>3301008</v>
      </c>
      <c r="DQ12" t="str">
        <f>_xlfn.XLOOKUP(A12,Adjustment!B:B,Adjustment!H:H,0,0)</f>
        <v>Agree</v>
      </c>
      <c r="DR12" s="151">
        <f t="shared" si="1"/>
        <v>448875.29</v>
      </c>
      <c r="DS12" s="151">
        <f t="shared" si="2"/>
        <v>506820.15</v>
      </c>
      <c r="DT12" s="151">
        <f t="shared" si="3"/>
        <v>-57944.860000000044</v>
      </c>
      <c r="DU12" s="151">
        <f t="shared" si="0"/>
        <v>50836.51</v>
      </c>
      <c r="DV12" s="151">
        <f t="shared" si="4"/>
        <v>42793.58</v>
      </c>
      <c r="DW12" s="151">
        <f t="shared" si="5"/>
        <v>8042.93</v>
      </c>
    </row>
    <row r="13" spans="1:127">
      <c r="A13" s="166">
        <v>3301009</v>
      </c>
      <c r="B13" s="175" t="s">
        <v>655</v>
      </c>
      <c r="C13" s="167" t="s">
        <v>656</v>
      </c>
      <c r="D13" s="168"/>
      <c r="E13" s="17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70"/>
      <c r="R13" s="170"/>
      <c r="S13" s="170"/>
      <c r="T13" s="170"/>
      <c r="U13" s="170"/>
      <c r="V13" s="170"/>
      <c r="W13" s="171"/>
      <c r="X13" s="171">
        <v>-1222889.19</v>
      </c>
      <c r="Y13" s="171">
        <v>-30314.01</v>
      </c>
      <c r="Z13" s="172">
        <v>583804.1</v>
      </c>
      <c r="AA13" s="172">
        <v>0</v>
      </c>
      <c r="AB13" s="172">
        <v>12867.5</v>
      </c>
      <c r="AC13" s="172">
        <v>0</v>
      </c>
      <c r="AD13" s="172">
        <v>0</v>
      </c>
      <c r="AE13" s="172">
        <v>0</v>
      </c>
      <c r="AF13" s="172">
        <v>0</v>
      </c>
      <c r="AG13" s="172">
        <v>0</v>
      </c>
      <c r="AH13" s="172">
        <v>167354.15</v>
      </c>
      <c r="AI13" s="172">
        <v>0</v>
      </c>
      <c r="AJ13" s="172">
        <v>0</v>
      </c>
      <c r="AK13" s="172">
        <v>0</v>
      </c>
      <c r="AL13" s="172">
        <v>133155.32999999999</v>
      </c>
      <c r="AM13" s="172">
        <v>0</v>
      </c>
      <c r="AN13" s="172">
        <v>0</v>
      </c>
      <c r="AO13" s="172">
        <v>0</v>
      </c>
      <c r="AP13" s="172">
        <v>0</v>
      </c>
      <c r="AQ13" s="172">
        <v>0</v>
      </c>
      <c r="AR13" s="172">
        <v>0</v>
      </c>
      <c r="AS13" s="172">
        <v>0</v>
      </c>
      <c r="AT13" s="172">
        <v>0</v>
      </c>
      <c r="AU13" s="172">
        <v>197244.83</v>
      </c>
      <c r="AV13" s="172">
        <v>0</v>
      </c>
      <c r="AW13" s="172">
        <v>177812.97</v>
      </c>
      <c r="AX13" s="172">
        <v>0</v>
      </c>
      <c r="AY13" s="172">
        <v>154947.17000000001</v>
      </c>
      <c r="AZ13" s="172">
        <v>15488.5</v>
      </c>
      <c r="BA13" s="172">
        <v>3146.91</v>
      </c>
      <c r="BB13" s="172">
        <v>0</v>
      </c>
      <c r="BC13" s="172">
        <v>68859.7</v>
      </c>
      <c r="BD13" s="172">
        <v>0</v>
      </c>
      <c r="BE13" s="172">
        <v>0</v>
      </c>
      <c r="BF13" s="172">
        <v>4129.25</v>
      </c>
      <c r="BG13" s="172">
        <v>14313.39</v>
      </c>
      <c r="BH13" s="172">
        <v>32365.61</v>
      </c>
      <c r="BI13" s="172">
        <v>0</v>
      </c>
      <c r="BJ13" s="172">
        <v>0</v>
      </c>
      <c r="BK13" s="172">
        <v>0</v>
      </c>
      <c r="BL13" s="172">
        <v>108776.45</v>
      </c>
      <c r="BM13" s="172">
        <v>2754.900000000056</v>
      </c>
      <c r="BN13" s="172">
        <v>0</v>
      </c>
      <c r="BO13" s="172">
        <v>0</v>
      </c>
      <c r="BP13" s="172">
        <v>21208.91</v>
      </c>
      <c r="BQ13" s="172">
        <v>4895</v>
      </c>
      <c r="BR13" s="172">
        <v>0</v>
      </c>
      <c r="BS13" s="172">
        <v>45073.99</v>
      </c>
      <c r="BT13" s="172">
        <v>90887.94</v>
      </c>
      <c r="BU13" s="172">
        <v>0</v>
      </c>
      <c r="BV13" s="172">
        <v>47099.82</v>
      </c>
      <c r="BW13" s="172">
        <v>0</v>
      </c>
      <c r="BX13" s="172">
        <v>0</v>
      </c>
      <c r="BY13" s="172">
        <v>30314.01</v>
      </c>
      <c r="BZ13" s="172">
        <v>0</v>
      </c>
      <c r="CA13" s="172">
        <v>0</v>
      </c>
      <c r="CB13" s="172">
        <v>4816.75</v>
      </c>
      <c r="CC13" s="172">
        <v>99873.2</v>
      </c>
      <c r="CD13" s="172">
        <v>30314.01</v>
      </c>
      <c r="CE13" s="172">
        <v>0</v>
      </c>
      <c r="CF13" s="172">
        <v>0</v>
      </c>
      <c r="CG13" s="172">
        <v>4816.75</v>
      </c>
      <c r="CH13" s="172">
        <v>0</v>
      </c>
      <c r="CI13" s="172">
        <v>99873.2</v>
      </c>
      <c r="CJ13" s="172">
        <v>-1345027.46</v>
      </c>
      <c r="CK13" s="172"/>
      <c r="CL13" s="172">
        <v>0</v>
      </c>
      <c r="CM13" s="172">
        <v>0</v>
      </c>
      <c r="CN13" s="172">
        <v>0</v>
      </c>
      <c r="CO13" s="172">
        <v>0</v>
      </c>
      <c r="CP13" s="177"/>
      <c r="CQ13" s="151">
        <v>-1345027.46</v>
      </c>
      <c r="CR13" s="151">
        <v>0</v>
      </c>
      <c r="CS13" s="152">
        <v>-1314713.45</v>
      </c>
      <c r="CT13" s="152">
        <v>-30314.01</v>
      </c>
      <c r="CU13" s="152">
        <v>-30314.010000000009</v>
      </c>
      <c r="CV13" s="151">
        <v>30314.01</v>
      </c>
      <c r="CW13" s="151">
        <v>-1345027.46</v>
      </c>
      <c r="CX13" s="153">
        <v>0</v>
      </c>
      <c r="CY13" s="151">
        <v>99873.2</v>
      </c>
      <c r="CZ13" s="151">
        <v>0</v>
      </c>
      <c r="DA13" s="151">
        <v>-0.18999999994412065</v>
      </c>
      <c r="DB13" s="152">
        <v>-30314.01</v>
      </c>
      <c r="DD13" s="151">
        <v>0</v>
      </c>
      <c r="DG13" s="151">
        <v>-1345027.46</v>
      </c>
      <c r="DH13" s="151">
        <v>0</v>
      </c>
      <c r="DI13" s="152">
        <v>-1314713.45</v>
      </c>
      <c r="DJ13" s="152">
        <v>-30314.01</v>
      </c>
      <c r="DO13" s="166">
        <v>3301009</v>
      </c>
      <c r="DQ13">
        <f>_xlfn.XLOOKUP(A13,Adjustment!B:B,Adjustment!H:H,0,0)</f>
        <v>0</v>
      </c>
      <c r="DR13" s="151">
        <f t="shared" si="1"/>
        <v>897181.08</v>
      </c>
      <c r="DS13" s="151">
        <f t="shared" si="2"/>
        <v>1019319.35</v>
      </c>
      <c r="DT13" s="151">
        <f t="shared" si="3"/>
        <v>-122138.27000000002</v>
      </c>
      <c r="DU13" s="151">
        <f t="shared" si="0"/>
        <v>135003.96</v>
      </c>
      <c r="DV13" s="151">
        <f t="shared" si="4"/>
        <v>104689.95</v>
      </c>
      <c r="DW13" s="151">
        <f t="shared" si="5"/>
        <v>30314.009999999995</v>
      </c>
    </row>
    <row r="14" spans="1:127">
      <c r="A14" s="166">
        <v>3301010</v>
      </c>
      <c r="B14" s="175" t="s">
        <v>657</v>
      </c>
      <c r="C14" s="167" t="s">
        <v>658</v>
      </c>
      <c r="D14" s="168"/>
      <c r="E14" s="17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70"/>
      <c r="R14" s="170"/>
      <c r="S14" s="170"/>
      <c r="T14" s="170"/>
      <c r="U14" s="170"/>
      <c r="V14" s="170"/>
      <c r="W14" s="171">
        <v>595402.51</v>
      </c>
      <c r="X14" s="171"/>
      <c r="Y14" s="171">
        <v>-25059.119999999999</v>
      </c>
      <c r="Z14" s="172">
        <v>764771.7</v>
      </c>
      <c r="AA14" s="172">
        <v>0</v>
      </c>
      <c r="AB14" s="172">
        <v>12676.17</v>
      </c>
      <c r="AC14" s="172">
        <v>0</v>
      </c>
      <c r="AD14" s="172">
        <v>0</v>
      </c>
      <c r="AE14" s="172">
        <v>400</v>
      </c>
      <c r="AF14" s="172">
        <v>0</v>
      </c>
      <c r="AG14" s="172">
        <v>0</v>
      </c>
      <c r="AH14" s="172">
        <v>126757.01000000013</v>
      </c>
      <c r="AI14" s="172">
        <v>0</v>
      </c>
      <c r="AJ14" s="172">
        <v>0</v>
      </c>
      <c r="AK14" s="172">
        <v>0</v>
      </c>
      <c r="AL14" s="172">
        <v>0</v>
      </c>
      <c r="AM14" s="172">
        <v>0</v>
      </c>
      <c r="AN14" s="172">
        <v>0</v>
      </c>
      <c r="AO14" s="172">
        <v>0</v>
      </c>
      <c r="AP14" s="172">
        <v>0</v>
      </c>
      <c r="AQ14" s="172">
        <v>0</v>
      </c>
      <c r="AR14" s="172">
        <v>0</v>
      </c>
      <c r="AS14" s="172">
        <v>0</v>
      </c>
      <c r="AT14" s="172">
        <v>0</v>
      </c>
      <c r="AU14" s="172">
        <v>192320.43</v>
      </c>
      <c r="AV14" s="172">
        <v>0</v>
      </c>
      <c r="AW14" s="172">
        <v>170779.36</v>
      </c>
      <c r="AX14" s="172">
        <v>0</v>
      </c>
      <c r="AY14" s="172">
        <v>66196.36</v>
      </c>
      <c r="AZ14" s="172">
        <v>0</v>
      </c>
      <c r="BA14" s="172">
        <v>1855.43</v>
      </c>
      <c r="BB14" s="172">
        <v>11466.12</v>
      </c>
      <c r="BC14" s="172">
        <v>20647</v>
      </c>
      <c r="BD14" s="172">
        <v>0</v>
      </c>
      <c r="BE14" s="172">
        <v>0</v>
      </c>
      <c r="BF14" s="172">
        <v>16165.71</v>
      </c>
      <c r="BG14" s="172">
        <v>1712</v>
      </c>
      <c r="BH14" s="172">
        <v>329.2</v>
      </c>
      <c r="BI14" s="172">
        <v>3388.49</v>
      </c>
      <c r="BJ14" s="172">
        <v>3633.68</v>
      </c>
      <c r="BK14" s="172">
        <v>489.73</v>
      </c>
      <c r="BL14" s="172">
        <v>24214.11</v>
      </c>
      <c r="BM14" s="172">
        <v>84505.19</v>
      </c>
      <c r="BN14" s="172">
        <v>0</v>
      </c>
      <c r="BO14" s="172">
        <v>4196.4799999999996</v>
      </c>
      <c r="BP14" s="172">
        <v>44499.19</v>
      </c>
      <c r="BQ14" s="172">
        <v>4895</v>
      </c>
      <c r="BR14" s="172">
        <v>0</v>
      </c>
      <c r="BS14" s="172">
        <v>5680.89</v>
      </c>
      <c r="BT14" s="172">
        <v>53574.93</v>
      </c>
      <c r="BU14" s="172">
        <v>0</v>
      </c>
      <c r="BV14" s="172">
        <v>296404.5</v>
      </c>
      <c r="BW14" s="172">
        <v>0</v>
      </c>
      <c r="BX14" s="172">
        <v>0</v>
      </c>
      <c r="BY14" s="172">
        <v>24149.81</v>
      </c>
      <c r="BZ14" s="172">
        <v>0</v>
      </c>
      <c r="CA14" s="172">
        <v>0</v>
      </c>
      <c r="CB14" s="172">
        <v>5289.25</v>
      </c>
      <c r="CC14" s="172">
        <v>58019.41</v>
      </c>
      <c r="CD14" s="172">
        <v>24149.81</v>
      </c>
      <c r="CE14" s="172">
        <v>0</v>
      </c>
      <c r="CF14" s="172">
        <v>0</v>
      </c>
      <c r="CG14" s="172">
        <v>3470.63</v>
      </c>
      <c r="CH14" s="172">
        <v>0</v>
      </c>
      <c r="CI14" s="172">
        <v>58928.72</v>
      </c>
      <c r="CJ14" s="172">
        <v>468903.78</v>
      </c>
      <c r="CK14" s="172"/>
      <c r="CL14" s="172">
        <v>0</v>
      </c>
      <c r="CM14" s="172">
        <v>0</v>
      </c>
      <c r="CN14" s="172">
        <v>0</v>
      </c>
      <c r="CO14" s="172">
        <v>0</v>
      </c>
      <c r="CP14" s="177"/>
      <c r="CQ14" s="151">
        <v>468903.78</v>
      </c>
      <c r="CR14" s="151">
        <v>0</v>
      </c>
      <c r="CS14" s="152">
        <v>493053.59</v>
      </c>
      <c r="CT14" s="152">
        <v>-24149.81</v>
      </c>
      <c r="CU14" s="152">
        <v>-24149.809999999998</v>
      </c>
      <c r="CV14" s="151">
        <v>24149.81</v>
      </c>
      <c r="CW14" s="151">
        <v>468903.78</v>
      </c>
      <c r="CX14" s="153">
        <v>0</v>
      </c>
      <c r="CY14" s="151">
        <v>58928.72</v>
      </c>
      <c r="CZ14" s="151">
        <v>62567.809999999881</v>
      </c>
      <c r="DA14" s="151">
        <v>0</v>
      </c>
      <c r="DB14" s="152">
        <v>-24149.81</v>
      </c>
      <c r="DD14" s="151">
        <v>0</v>
      </c>
      <c r="DG14" s="151">
        <v>468903.78</v>
      </c>
      <c r="DH14" s="151">
        <v>0</v>
      </c>
      <c r="DI14" s="152">
        <v>493053.59</v>
      </c>
      <c r="DJ14" s="152">
        <v>-24149.81</v>
      </c>
      <c r="DO14" s="166">
        <v>3301010</v>
      </c>
      <c r="DQ14">
        <f>_xlfn.XLOOKUP(A14,Adjustment!B:B,Adjustment!H:H,0,0)</f>
        <v>0</v>
      </c>
      <c r="DR14" s="151">
        <f t="shared" si="1"/>
        <v>904604.88000000012</v>
      </c>
      <c r="DS14" s="151">
        <f t="shared" si="2"/>
        <v>1031103.6100000001</v>
      </c>
      <c r="DT14" s="151">
        <f t="shared" si="3"/>
        <v>-126498.72999999998</v>
      </c>
      <c r="DU14" s="151">
        <f t="shared" si="0"/>
        <v>87458.47</v>
      </c>
      <c r="DV14" s="151">
        <f t="shared" si="4"/>
        <v>62399.35</v>
      </c>
      <c r="DW14" s="151">
        <f t="shared" si="5"/>
        <v>25059.120000000003</v>
      </c>
    </row>
    <row r="15" spans="1:127" hidden="1">
      <c r="A15" s="166">
        <v>3301012</v>
      </c>
      <c r="B15" s="175" t="s">
        <v>659</v>
      </c>
      <c r="C15" s="167" t="s">
        <v>394</v>
      </c>
      <c r="D15" s="168"/>
      <c r="E15" s="17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70"/>
      <c r="R15" s="170"/>
      <c r="S15" s="170"/>
      <c r="T15" s="170"/>
      <c r="U15" s="170"/>
      <c r="V15" s="170"/>
      <c r="W15" s="171">
        <v>287466.69</v>
      </c>
      <c r="X15" s="171"/>
      <c r="Y15" s="171">
        <v>-24136.2</v>
      </c>
      <c r="Z15" s="172">
        <v>613430.89</v>
      </c>
      <c r="AA15" s="172">
        <v>0</v>
      </c>
      <c r="AB15" s="172">
        <v>0</v>
      </c>
      <c r="AC15" s="172">
        <v>0</v>
      </c>
      <c r="AD15" s="172">
        <v>0</v>
      </c>
      <c r="AE15" s="172">
        <v>0</v>
      </c>
      <c r="AF15" s="172">
        <v>0</v>
      </c>
      <c r="AG15" s="172">
        <v>0</v>
      </c>
      <c r="AH15" s="172">
        <v>34370.269999999997</v>
      </c>
      <c r="AI15" s="172">
        <v>0</v>
      </c>
      <c r="AJ15" s="172">
        <v>0</v>
      </c>
      <c r="AK15" s="172">
        <v>0</v>
      </c>
      <c r="AL15" s="172">
        <v>2660</v>
      </c>
      <c r="AM15" s="172">
        <v>1764.02</v>
      </c>
      <c r="AN15" s="172">
        <v>0</v>
      </c>
      <c r="AO15" s="172">
        <v>0</v>
      </c>
      <c r="AP15" s="172">
        <v>0</v>
      </c>
      <c r="AQ15" s="172">
        <v>0</v>
      </c>
      <c r="AR15" s="172">
        <v>0</v>
      </c>
      <c r="AS15" s="172">
        <v>0</v>
      </c>
      <c r="AT15" s="172">
        <v>0</v>
      </c>
      <c r="AU15" s="172">
        <v>371285.46</v>
      </c>
      <c r="AV15" s="172">
        <v>0</v>
      </c>
      <c r="AW15" s="172">
        <v>137974.98000000001</v>
      </c>
      <c r="AX15" s="172">
        <v>819.09</v>
      </c>
      <c r="AY15" s="172">
        <v>22443.09</v>
      </c>
      <c r="AZ15" s="172">
        <v>0</v>
      </c>
      <c r="BA15" s="172">
        <v>0</v>
      </c>
      <c r="BB15" s="172">
        <v>0</v>
      </c>
      <c r="BC15" s="172">
        <v>1257.83</v>
      </c>
      <c r="BD15" s="172">
        <v>0</v>
      </c>
      <c r="BE15" s="172">
        <v>0</v>
      </c>
      <c r="BF15" s="172">
        <v>20314.259999999998</v>
      </c>
      <c r="BG15" s="172">
        <v>423.47</v>
      </c>
      <c r="BH15" s="172">
        <v>600</v>
      </c>
      <c r="BI15" s="172">
        <v>1042.5999999999999</v>
      </c>
      <c r="BJ15" s="172">
        <v>12717.94</v>
      </c>
      <c r="BK15" s="172">
        <v>0</v>
      </c>
      <c r="BL15" s="172">
        <v>699.44</v>
      </c>
      <c r="BM15" s="172">
        <v>3465.7300000001651</v>
      </c>
      <c r="BN15" s="172">
        <v>0</v>
      </c>
      <c r="BO15" s="172">
        <v>0</v>
      </c>
      <c r="BP15" s="172">
        <v>566.87</v>
      </c>
      <c r="BQ15" s="172">
        <v>4895</v>
      </c>
      <c r="BR15" s="172">
        <v>0</v>
      </c>
      <c r="BS15" s="172">
        <v>1651.01</v>
      </c>
      <c r="BT15" s="172">
        <v>0</v>
      </c>
      <c r="BU15" s="172">
        <v>980</v>
      </c>
      <c r="BV15" s="172">
        <v>18151.240000000002</v>
      </c>
      <c r="BW15" s="172">
        <v>0</v>
      </c>
      <c r="BX15" s="172">
        <v>0</v>
      </c>
      <c r="BY15" s="172">
        <v>24136.2</v>
      </c>
      <c r="BZ15" s="172">
        <v>0</v>
      </c>
      <c r="CA15" s="172">
        <v>0</v>
      </c>
      <c r="CB15" s="172">
        <v>4897.75</v>
      </c>
      <c r="CC15" s="172">
        <v>54869.79</v>
      </c>
      <c r="CD15" s="172">
        <v>24136.2</v>
      </c>
      <c r="CE15" s="172">
        <v>0</v>
      </c>
      <c r="CF15" s="172">
        <v>0</v>
      </c>
      <c r="CG15" s="172">
        <v>4897.75</v>
      </c>
      <c r="CH15" s="172">
        <v>0</v>
      </c>
      <c r="CI15" s="172">
        <v>54869.79</v>
      </c>
      <c r="CJ15" s="172">
        <v>316267.65999999997</v>
      </c>
      <c r="CK15" s="172"/>
      <c r="CL15" s="172">
        <v>0</v>
      </c>
      <c r="CM15" s="172">
        <v>0</v>
      </c>
      <c r="CN15" s="172">
        <v>0</v>
      </c>
      <c r="CO15" s="172">
        <v>0</v>
      </c>
      <c r="CP15" s="177"/>
      <c r="CQ15" s="151">
        <v>316267.65999999997</v>
      </c>
      <c r="CR15" s="151">
        <v>0</v>
      </c>
      <c r="CS15" s="152">
        <v>340403.86</v>
      </c>
      <c r="CT15" s="152">
        <v>-24136.2</v>
      </c>
      <c r="CU15" s="152">
        <v>-24136.200000000012</v>
      </c>
      <c r="CV15" s="151">
        <v>24136.2</v>
      </c>
      <c r="CW15" s="151">
        <v>316267.65999999997</v>
      </c>
      <c r="CX15" s="153">
        <v>0</v>
      </c>
      <c r="CY15" s="151">
        <v>54869.79</v>
      </c>
      <c r="CZ15" s="151">
        <v>0</v>
      </c>
      <c r="DA15" s="151">
        <v>-4140.0099999998347</v>
      </c>
      <c r="DB15" s="152">
        <v>-24136.2</v>
      </c>
      <c r="DD15" s="151">
        <v>0</v>
      </c>
      <c r="DG15" s="151">
        <v>316267.65999999997</v>
      </c>
      <c r="DH15" s="151">
        <v>0</v>
      </c>
      <c r="DI15" s="152">
        <v>340403.86</v>
      </c>
      <c r="DJ15" s="152">
        <v>-24136.2</v>
      </c>
      <c r="DO15" s="166">
        <v>3301012</v>
      </c>
      <c r="DQ15" t="str">
        <f>_xlfn.XLOOKUP(A15,Adjustment!B:B,Adjustment!H:H,0,0)</f>
        <v>Agree</v>
      </c>
      <c r="DR15" s="151">
        <f t="shared" si="1"/>
        <v>652225.18000000005</v>
      </c>
      <c r="DS15" s="151">
        <f t="shared" si="2"/>
        <v>623424.21000000008</v>
      </c>
      <c r="DT15" s="151">
        <f t="shared" si="3"/>
        <v>28800.969999999972</v>
      </c>
      <c r="DU15" s="151">
        <f t="shared" si="0"/>
        <v>83903.74</v>
      </c>
      <c r="DV15" s="151">
        <f t="shared" si="4"/>
        <v>59767.54</v>
      </c>
      <c r="DW15" s="151">
        <f t="shared" si="5"/>
        <v>24136.200000000004</v>
      </c>
    </row>
    <row r="16" spans="1:127" hidden="1">
      <c r="A16" s="166">
        <v>3301014</v>
      </c>
      <c r="B16" s="175" t="s">
        <v>660</v>
      </c>
      <c r="C16" s="167" t="s">
        <v>661</v>
      </c>
      <c r="D16" s="168"/>
      <c r="E16" s="17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70"/>
      <c r="R16" s="170"/>
      <c r="S16" s="170"/>
      <c r="T16" s="170"/>
      <c r="U16" s="170"/>
      <c r="V16" s="170"/>
      <c r="W16" s="171">
        <v>159486.60999999999</v>
      </c>
      <c r="X16" s="171"/>
      <c r="Y16" s="171">
        <v>14445.93</v>
      </c>
      <c r="Z16" s="172">
        <v>672029.92</v>
      </c>
      <c r="AA16" s="172">
        <v>0</v>
      </c>
      <c r="AB16" s="172">
        <v>9279.17</v>
      </c>
      <c r="AC16" s="172">
        <v>0</v>
      </c>
      <c r="AD16" s="172">
        <v>0</v>
      </c>
      <c r="AE16" s="172">
        <v>0</v>
      </c>
      <c r="AF16" s="172">
        <v>0</v>
      </c>
      <c r="AG16" s="172">
        <v>0</v>
      </c>
      <c r="AH16" s="172">
        <v>101509.99999999988</v>
      </c>
      <c r="AI16" s="172">
        <v>0</v>
      </c>
      <c r="AJ16" s="172">
        <v>0</v>
      </c>
      <c r="AK16" s="172">
        <v>0</v>
      </c>
      <c r="AL16" s="172">
        <v>0</v>
      </c>
      <c r="AM16" s="172">
        <v>0</v>
      </c>
      <c r="AN16" s="172">
        <v>0</v>
      </c>
      <c r="AO16" s="172">
        <v>0</v>
      </c>
      <c r="AP16" s="172">
        <v>0</v>
      </c>
      <c r="AQ16" s="172">
        <v>0</v>
      </c>
      <c r="AR16" s="172">
        <v>0</v>
      </c>
      <c r="AS16" s="172">
        <v>0</v>
      </c>
      <c r="AT16" s="172">
        <v>0</v>
      </c>
      <c r="AU16" s="172">
        <v>227691.45</v>
      </c>
      <c r="AV16" s="172">
        <v>0</v>
      </c>
      <c r="AW16" s="172">
        <v>126251.65</v>
      </c>
      <c r="AX16" s="172">
        <v>25966.57</v>
      </c>
      <c r="AY16" s="172">
        <v>145695.21</v>
      </c>
      <c r="AZ16" s="172">
        <v>0</v>
      </c>
      <c r="BA16" s="172">
        <v>12141.82</v>
      </c>
      <c r="BB16" s="172">
        <v>0</v>
      </c>
      <c r="BC16" s="172">
        <v>1468.63</v>
      </c>
      <c r="BD16" s="172">
        <v>0</v>
      </c>
      <c r="BE16" s="172">
        <v>0</v>
      </c>
      <c r="BF16" s="172">
        <v>9673.9699999999993</v>
      </c>
      <c r="BG16" s="172">
        <v>2826.29</v>
      </c>
      <c r="BH16" s="172">
        <v>2397.2199999999998</v>
      </c>
      <c r="BI16" s="172">
        <v>966.59</v>
      </c>
      <c r="BJ16" s="172">
        <v>5745.25</v>
      </c>
      <c r="BK16" s="172">
        <v>0</v>
      </c>
      <c r="BL16" s="172">
        <v>3641.76</v>
      </c>
      <c r="BM16" s="172">
        <v>13570.44</v>
      </c>
      <c r="BN16" s="172">
        <v>295</v>
      </c>
      <c r="BO16" s="172">
        <v>0</v>
      </c>
      <c r="BP16" s="172">
        <v>13672.22</v>
      </c>
      <c r="BQ16" s="172">
        <v>4895</v>
      </c>
      <c r="BR16" s="172">
        <v>0</v>
      </c>
      <c r="BS16" s="172">
        <v>7832.53</v>
      </c>
      <c r="BT16" s="172">
        <v>83083.66</v>
      </c>
      <c r="BU16" s="172">
        <v>0</v>
      </c>
      <c r="BV16" s="172">
        <v>47509.03</v>
      </c>
      <c r="BW16" s="172">
        <v>0</v>
      </c>
      <c r="BX16" s="172">
        <v>0</v>
      </c>
      <c r="BY16" s="172">
        <v>0</v>
      </c>
      <c r="BZ16" s="172">
        <v>0</v>
      </c>
      <c r="CA16" s="172">
        <v>0</v>
      </c>
      <c r="CB16" s="172">
        <v>4911.25</v>
      </c>
      <c r="CC16" s="172">
        <v>71799.44</v>
      </c>
      <c r="CD16" s="172">
        <v>0</v>
      </c>
      <c r="CE16" s="172">
        <v>0</v>
      </c>
      <c r="CF16" s="172">
        <v>0</v>
      </c>
      <c r="CG16" s="172">
        <v>0</v>
      </c>
      <c r="CH16" s="172">
        <v>0</v>
      </c>
      <c r="CI16" s="172">
        <v>66279.69</v>
      </c>
      <c r="CJ16" s="172">
        <v>206981.41000000003</v>
      </c>
      <c r="CK16" s="172"/>
      <c r="CL16" s="172">
        <v>24876.93</v>
      </c>
      <c r="CM16" s="172">
        <v>0</v>
      </c>
      <c r="CN16" s="172">
        <v>0</v>
      </c>
      <c r="CO16" s="172">
        <v>0</v>
      </c>
      <c r="CP16" s="177"/>
      <c r="CQ16" s="151">
        <v>206981.41000000003</v>
      </c>
      <c r="CR16" s="151">
        <v>24876.93</v>
      </c>
      <c r="CS16" s="152">
        <v>206981.41</v>
      </c>
      <c r="CT16" s="152">
        <v>24876.93</v>
      </c>
      <c r="CU16" s="152">
        <v>0</v>
      </c>
      <c r="CV16" s="151">
        <v>0</v>
      </c>
      <c r="CW16" s="151">
        <v>231858.34</v>
      </c>
      <c r="CX16" s="153">
        <v>0</v>
      </c>
      <c r="CY16" s="151">
        <v>66279.69</v>
      </c>
      <c r="CZ16" s="151">
        <v>779.72000000011758</v>
      </c>
      <c r="DA16" s="151">
        <v>0</v>
      </c>
      <c r="DD16" s="151">
        <v>0</v>
      </c>
      <c r="DG16" s="151">
        <v>206981.41000000003</v>
      </c>
      <c r="DH16" s="151">
        <v>24876.93</v>
      </c>
      <c r="DI16" s="152">
        <v>206981.41</v>
      </c>
      <c r="DJ16" s="152">
        <v>24876.93</v>
      </c>
      <c r="DO16" s="166">
        <v>3301014</v>
      </c>
      <c r="DQ16">
        <f>_xlfn.XLOOKUP(A16,Adjustment!B:B,Adjustment!H:H,0,0)</f>
        <v>0</v>
      </c>
      <c r="DR16" s="151">
        <f t="shared" si="1"/>
        <v>782819.09</v>
      </c>
      <c r="DS16" s="151">
        <f t="shared" si="2"/>
        <v>735324.28999999992</v>
      </c>
      <c r="DT16" s="151">
        <f t="shared" si="3"/>
        <v>47494.800000000047</v>
      </c>
      <c r="DU16" s="151">
        <f t="shared" si="0"/>
        <v>76710.69</v>
      </c>
      <c r="DV16" s="151">
        <f t="shared" si="4"/>
        <v>66279.69</v>
      </c>
      <c r="DW16" s="151">
        <f t="shared" si="5"/>
        <v>10431</v>
      </c>
    </row>
    <row r="17" spans="1:127">
      <c r="A17" s="166">
        <v>3301015</v>
      </c>
      <c r="B17" s="175" t="s">
        <v>662</v>
      </c>
      <c r="C17" s="167" t="s">
        <v>663</v>
      </c>
      <c r="D17" s="168"/>
      <c r="E17" s="17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70"/>
      <c r="R17" s="170"/>
      <c r="S17" s="170"/>
      <c r="T17" s="170"/>
      <c r="U17" s="170"/>
      <c r="V17" s="170"/>
      <c r="W17" s="171">
        <v>170963.75</v>
      </c>
      <c r="X17" s="171"/>
      <c r="Y17" s="171">
        <v>-10737.5</v>
      </c>
      <c r="Z17" s="172">
        <v>607983.06000000006</v>
      </c>
      <c r="AA17" s="172">
        <v>0</v>
      </c>
      <c r="AB17" s="172">
        <v>23420.42</v>
      </c>
      <c r="AC17" s="172">
        <v>0</v>
      </c>
      <c r="AD17" s="172">
        <v>0</v>
      </c>
      <c r="AE17" s="172">
        <v>0</v>
      </c>
      <c r="AF17" s="172">
        <v>0</v>
      </c>
      <c r="AG17" s="172">
        <v>0</v>
      </c>
      <c r="AH17" s="172">
        <v>58139.25</v>
      </c>
      <c r="AI17" s="172">
        <v>0</v>
      </c>
      <c r="AJ17" s="172">
        <v>0</v>
      </c>
      <c r="AK17" s="172">
        <v>0</v>
      </c>
      <c r="AL17" s="172">
        <v>48431.75</v>
      </c>
      <c r="AM17" s="172">
        <v>0</v>
      </c>
      <c r="AN17" s="172">
        <v>0</v>
      </c>
      <c r="AO17" s="172">
        <v>0</v>
      </c>
      <c r="AP17" s="172">
        <v>0</v>
      </c>
      <c r="AQ17" s="172">
        <v>0</v>
      </c>
      <c r="AR17" s="172">
        <v>0</v>
      </c>
      <c r="AS17" s="172">
        <v>0</v>
      </c>
      <c r="AT17" s="172">
        <v>0</v>
      </c>
      <c r="AU17" s="172">
        <v>152672.79</v>
      </c>
      <c r="AV17" s="172">
        <v>0</v>
      </c>
      <c r="AW17" s="172">
        <v>357234.64</v>
      </c>
      <c r="AX17" s="172">
        <v>19512.03</v>
      </c>
      <c r="AY17" s="172">
        <v>37718</v>
      </c>
      <c r="AZ17" s="172">
        <v>0</v>
      </c>
      <c r="BA17" s="172">
        <v>51516.61</v>
      </c>
      <c r="BB17" s="172">
        <v>350</v>
      </c>
      <c r="BC17" s="172">
        <v>6652.2</v>
      </c>
      <c r="BD17" s="172">
        <v>0</v>
      </c>
      <c r="BE17" s="172">
        <v>0</v>
      </c>
      <c r="BF17" s="172">
        <v>2684.59</v>
      </c>
      <c r="BG17" s="172">
        <v>794</v>
      </c>
      <c r="BH17" s="172">
        <v>0</v>
      </c>
      <c r="BI17" s="172">
        <v>1659.05</v>
      </c>
      <c r="BJ17" s="172">
        <v>9427.51</v>
      </c>
      <c r="BK17" s="172">
        <v>0</v>
      </c>
      <c r="BL17" s="172">
        <v>70</v>
      </c>
      <c r="BM17" s="172">
        <v>11339.640000000158</v>
      </c>
      <c r="BN17" s="172">
        <v>5665</v>
      </c>
      <c r="BO17" s="172">
        <v>0</v>
      </c>
      <c r="BP17" s="172">
        <v>32219.97</v>
      </c>
      <c r="BQ17" s="172">
        <v>3135</v>
      </c>
      <c r="BR17" s="172">
        <v>0</v>
      </c>
      <c r="BS17" s="172">
        <v>2700.88</v>
      </c>
      <c r="BT17" s="172">
        <v>27210.33</v>
      </c>
      <c r="BU17" s="172">
        <v>2250</v>
      </c>
      <c r="BV17" s="172">
        <v>24772.89</v>
      </c>
      <c r="BW17" s="172">
        <v>0</v>
      </c>
      <c r="BX17" s="172">
        <v>0</v>
      </c>
      <c r="BY17" s="172">
        <v>18663.5</v>
      </c>
      <c r="BZ17" s="172">
        <v>0</v>
      </c>
      <c r="CA17" s="172">
        <v>0</v>
      </c>
      <c r="CB17" s="172">
        <v>4850.5</v>
      </c>
      <c r="CC17" s="172">
        <v>42840.82</v>
      </c>
      <c r="CD17" s="172">
        <v>18663.5</v>
      </c>
      <c r="CE17" s="172">
        <v>0</v>
      </c>
      <c r="CF17" s="172">
        <v>0</v>
      </c>
      <c r="CG17" s="172">
        <v>4850.5</v>
      </c>
      <c r="CH17" s="172">
        <v>7926</v>
      </c>
      <c r="CI17" s="172">
        <v>42840.82</v>
      </c>
      <c r="CJ17" s="172">
        <v>140689.59999999998</v>
      </c>
      <c r="CK17" s="172"/>
      <c r="CL17" s="172">
        <v>0</v>
      </c>
      <c r="CM17" s="172">
        <v>0</v>
      </c>
      <c r="CN17" s="172">
        <v>0</v>
      </c>
      <c r="CO17" s="172">
        <v>0</v>
      </c>
      <c r="CP17" s="177"/>
      <c r="CQ17" s="151">
        <v>140689.59999999998</v>
      </c>
      <c r="CR17" s="151">
        <v>0</v>
      </c>
      <c r="CS17" s="152">
        <v>159353.1</v>
      </c>
      <c r="CT17" s="152">
        <v>-18663.5</v>
      </c>
      <c r="CU17" s="152">
        <v>-18663.500000000029</v>
      </c>
      <c r="CV17" s="151">
        <v>18663.5</v>
      </c>
      <c r="CW17" s="151">
        <v>140689.60000000001</v>
      </c>
      <c r="CX17" s="153">
        <v>0</v>
      </c>
      <c r="CY17" s="151">
        <v>42840.82</v>
      </c>
      <c r="CZ17" s="151">
        <v>0</v>
      </c>
      <c r="DA17" s="151">
        <v>-4.9999999842839316E-2</v>
      </c>
      <c r="DB17" s="152">
        <v>-18663.5</v>
      </c>
      <c r="DD17" s="151">
        <v>-2.9103830456733704E-11</v>
      </c>
      <c r="DG17" s="151">
        <v>140689.59999999998</v>
      </c>
      <c r="DH17" s="151">
        <v>0</v>
      </c>
      <c r="DI17" s="152">
        <v>159353.1</v>
      </c>
      <c r="DJ17" s="152">
        <v>-18663.5</v>
      </c>
      <c r="DO17" s="166">
        <v>3301015</v>
      </c>
      <c r="DQ17">
        <f>_xlfn.XLOOKUP(A17,Adjustment!B:B,Adjustment!H:H,0,0)</f>
        <v>0</v>
      </c>
      <c r="DR17" s="151">
        <f t="shared" si="1"/>
        <v>737974.4800000001</v>
      </c>
      <c r="DS17" s="151">
        <f t="shared" si="2"/>
        <v>768248.63000000012</v>
      </c>
      <c r="DT17" s="151">
        <f t="shared" si="3"/>
        <v>-30274.150000000023</v>
      </c>
      <c r="DU17" s="151">
        <f t="shared" si="0"/>
        <v>66354.820000000007</v>
      </c>
      <c r="DV17" s="151">
        <f t="shared" si="4"/>
        <v>55617.32</v>
      </c>
      <c r="DW17" s="151">
        <f t="shared" si="5"/>
        <v>10737.500000000007</v>
      </c>
    </row>
    <row r="18" spans="1:127">
      <c r="A18" s="166">
        <v>3301016</v>
      </c>
      <c r="B18" s="175" t="s">
        <v>664</v>
      </c>
      <c r="C18" s="167" t="s">
        <v>665</v>
      </c>
      <c r="D18" s="178"/>
      <c r="E18" s="17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70"/>
      <c r="R18" s="170"/>
      <c r="S18" s="170"/>
      <c r="T18" s="170"/>
      <c r="U18" s="170"/>
      <c r="V18" s="170"/>
      <c r="W18" s="171"/>
      <c r="X18" s="171">
        <v>-7557.74</v>
      </c>
      <c r="Y18" s="171">
        <v>-2598.75</v>
      </c>
      <c r="Z18" s="172">
        <v>531847.77</v>
      </c>
      <c r="AA18" s="172">
        <v>0</v>
      </c>
      <c r="AB18" s="172">
        <v>25517.5</v>
      </c>
      <c r="AC18" s="172">
        <v>0</v>
      </c>
      <c r="AD18" s="172">
        <v>0</v>
      </c>
      <c r="AE18" s="172">
        <v>3200</v>
      </c>
      <c r="AF18" s="172">
        <v>0</v>
      </c>
      <c r="AG18" s="172">
        <v>0</v>
      </c>
      <c r="AH18" s="172">
        <v>27251.499999999785</v>
      </c>
      <c r="AI18" s="172">
        <v>0</v>
      </c>
      <c r="AJ18" s="172">
        <v>0</v>
      </c>
      <c r="AK18" s="172">
        <v>0</v>
      </c>
      <c r="AL18" s="172">
        <v>23450.76</v>
      </c>
      <c r="AM18" s="172">
        <v>0</v>
      </c>
      <c r="AN18" s="172">
        <v>0</v>
      </c>
      <c r="AO18" s="172">
        <v>0</v>
      </c>
      <c r="AP18" s="172">
        <v>0</v>
      </c>
      <c r="AQ18" s="172">
        <v>0</v>
      </c>
      <c r="AR18" s="172">
        <v>0</v>
      </c>
      <c r="AS18" s="172">
        <v>0</v>
      </c>
      <c r="AT18" s="172">
        <v>0</v>
      </c>
      <c r="AU18" s="172">
        <v>141837.57999999999</v>
      </c>
      <c r="AV18" s="172">
        <v>19719.77</v>
      </c>
      <c r="AW18" s="172">
        <v>224462.9</v>
      </c>
      <c r="AX18" s="172">
        <v>0</v>
      </c>
      <c r="AY18" s="172">
        <v>75549.179999999993</v>
      </c>
      <c r="AZ18" s="172">
        <v>0</v>
      </c>
      <c r="BA18" s="172">
        <v>23009.599999999999</v>
      </c>
      <c r="BB18" s="172">
        <v>6160.38</v>
      </c>
      <c r="BC18" s="172">
        <v>195</v>
      </c>
      <c r="BD18" s="172">
        <v>0</v>
      </c>
      <c r="BE18" s="172">
        <v>0</v>
      </c>
      <c r="BF18" s="172">
        <v>6803.16</v>
      </c>
      <c r="BG18" s="172">
        <v>2542.1</v>
      </c>
      <c r="BH18" s="172">
        <v>2022.2</v>
      </c>
      <c r="BI18" s="172">
        <v>1175.79</v>
      </c>
      <c r="BJ18" s="172">
        <v>12856.03</v>
      </c>
      <c r="BK18" s="172">
        <v>0</v>
      </c>
      <c r="BL18" s="172">
        <v>683.98</v>
      </c>
      <c r="BM18" s="172">
        <v>1307.04</v>
      </c>
      <c r="BN18" s="172">
        <v>0</v>
      </c>
      <c r="BO18" s="172">
        <v>0</v>
      </c>
      <c r="BP18" s="172">
        <v>3196.65</v>
      </c>
      <c r="BQ18" s="172">
        <v>4895</v>
      </c>
      <c r="BR18" s="172">
        <v>0</v>
      </c>
      <c r="BS18" s="172">
        <v>0</v>
      </c>
      <c r="BT18" s="172">
        <v>2081.09</v>
      </c>
      <c r="BU18" s="172">
        <v>1499.87</v>
      </c>
      <c r="BV18" s="172">
        <v>26735.87</v>
      </c>
      <c r="BW18" s="172">
        <v>0</v>
      </c>
      <c r="BX18" s="172">
        <v>0</v>
      </c>
      <c r="BY18" s="172">
        <v>15715.49</v>
      </c>
      <c r="BZ18" s="172">
        <v>0</v>
      </c>
      <c r="CA18" s="172">
        <v>0</v>
      </c>
      <c r="CB18" s="172">
        <v>4805.95</v>
      </c>
      <c r="CC18" s="172">
        <v>30974.799999999999</v>
      </c>
      <c r="CD18" s="172">
        <v>15715.49</v>
      </c>
      <c r="CE18" s="172">
        <v>0</v>
      </c>
      <c r="CF18" s="172">
        <v>0</v>
      </c>
      <c r="CG18" s="172">
        <v>0</v>
      </c>
      <c r="CH18" s="172">
        <v>27574.74</v>
      </c>
      <c r="CI18" s="172">
        <v>21322.75</v>
      </c>
      <c r="CJ18" s="172">
        <v>31261.109999999979</v>
      </c>
      <c r="CK18" s="172"/>
      <c r="CL18" s="172">
        <v>0</v>
      </c>
      <c r="CM18" s="172">
        <v>0</v>
      </c>
      <c r="CN18" s="172">
        <v>0</v>
      </c>
      <c r="CO18" s="172">
        <v>0</v>
      </c>
      <c r="CP18" s="177"/>
      <c r="CQ18" s="151">
        <v>31261.109999999979</v>
      </c>
      <c r="CR18" s="151">
        <v>0</v>
      </c>
      <c r="CS18" s="152">
        <v>46976.6</v>
      </c>
      <c r="CT18" s="152">
        <v>-15715.49</v>
      </c>
      <c r="CU18" s="152">
        <v>-15715.49000000002</v>
      </c>
      <c r="CV18" s="151">
        <v>15715.49</v>
      </c>
      <c r="CW18" s="151">
        <v>31261.11</v>
      </c>
      <c r="CX18" s="153">
        <v>0</v>
      </c>
      <c r="CY18" s="151">
        <v>21322.75</v>
      </c>
      <c r="CZ18" s="151">
        <v>1.0000000213040039E-2</v>
      </c>
      <c r="DA18" s="151">
        <v>0</v>
      </c>
      <c r="DB18" s="152">
        <v>-15715.49</v>
      </c>
      <c r="DD18" s="151">
        <v>-2.0008883439004421E-11</v>
      </c>
      <c r="DG18" s="151">
        <v>31261.109999999979</v>
      </c>
      <c r="DH18" s="151">
        <v>0</v>
      </c>
      <c r="DI18" s="152">
        <v>46976.6</v>
      </c>
      <c r="DJ18" s="152">
        <v>-15715.49</v>
      </c>
      <c r="DO18" s="166">
        <v>3301016</v>
      </c>
      <c r="DQ18">
        <f>_xlfn.XLOOKUP(A18,Adjustment!B:B,Adjustment!H:H,0,0)</f>
        <v>0</v>
      </c>
      <c r="DR18" s="151">
        <f t="shared" si="1"/>
        <v>611267.5299999998</v>
      </c>
      <c r="DS18" s="151">
        <f t="shared" si="2"/>
        <v>572448.67999999982</v>
      </c>
      <c r="DT18" s="151">
        <f t="shared" si="3"/>
        <v>38818.849999999977</v>
      </c>
      <c r="DU18" s="151">
        <f t="shared" si="0"/>
        <v>51496.24</v>
      </c>
      <c r="DV18" s="151">
        <f t="shared" si="4"/>
        <v>48897.490000000005</v>
      </c>
      <c r="DW18" s="151">
        <f t="shared" si="5"/>
        <v>2598.7499999999927</v>
      </c>
    </row>
    <row r="19" spans="1:127" hidden="1">
      <c r="A19" s="166">
        <v>3301017</v>
      </c>
      <c r="B19" s="175" t="s">
        <v>666</v>
      </c>
      <c r="C19" s="167" t="s">
        <v>667</v>
      </c>
      <c r="D19" s="178"/>
      <c r="E19" s="17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70"/>
      <c r="R19" s="170"/>
      <c r="S19" s="170"/>
      <c r="T19" s="170"/>
      <c r="U19" s="170"/>
      <c r="V19" s="170"/>
      <c r="W19" s="171">
        <v>158940.51999999999</v>
      </c>
      <c r="X19" s="171"/>
      <c r="Y19" s="171">
        <v>4011.96</v>
      </c>
      <c r="Z19" s="172">
        <v>846945.41</v>
      </c>
      <c r="AA19" s="172">
        <v>0</v>
      </c>
      <c r="AB19" s="172">
        <v>186670.25</v>
      </c>
      <c r="AC19" s="172">
        <v>0</v>
      </c>
      <c r="AD19" s="172">
        <v>0</v>
      </c>
      <c r="AE19" s="172">
        <v>0</v>
      </c>
      <c r="AF19" s="172">
        <v>0</v>
      </c>
      <c r="AG19" s="172">
        <v>0</v>
      </c>
      <c r="AH19" s="172">
        <v>477733.64000000048</v>
      </c>
      <c r="AI19" s="172">
        <v>8549.69</v>
      </c>
      <c r="AJ19" s="172">
        <v>0</v>
      </c>
      <c r="AK19" s="172">
        <v>0</v>
      </c>
      <c r="AL19" s="172">
        <v>0</v>
      </c>
      <c r="AM19" s="172">
        <v>0</v>
      </c>
      <c r="AN19" s="172">
        <v>0</v>
      </c>
      <c r="AO19" s="172">
        <v>0</v>
      </c>
      <c r="AP19" s="172">
        <v>0</v>
      </c>
      <c r="AQ19" s="172">
        <v>0</v>
      </c>
      <c r="AR19" s="172">
        <v>0</v>
      </c>
      <c r="AS19" s="172">
        <v>0</v>
      </c>
      <c r="AT19" s="172">
        <v>0</v>
      </c>
      <c r="AU19" s="172">
        <v>207867.54</v>
      </c>
      <c r="AV19" s="172">
        <v>0</v>
      </c>
      <c r="AW19" s="172">
        <v>516884.68</v>
      </c>
      <c r="AX19" s="172">
        <v>0</v>
      </c>
      <c r="AY19" s="172">
        <v>186361.8</v>
      </c>
      <c r="AZ19" s="172">
        <v>0</v>
      </c>
      <c r="BA19" s="172">
        <v>71385.759999999995</v>
      </c>
      <c r="BB19" s="172">
        <v>0</v>
      </c>
      <c r="BC19" s="172">
        <v>5834.05</v>
      </c>
      <c r="BD19" s="172">
        <v>0</v>
      </c>
      <c r="BE19" s="172">
        <v>0</v>
      </c>
      <c r="BF19" s="172">
        <v>41167.07</v>
      </c>
      <c r="BG19" s="172">
        <v>0</v>
      </c>
      <c r="BH19" s="172">
        <v>0</v>
      </c>
      <c r="BI19" s="172">
        <v>2021.92</v>
      </c>
      <c r="BJ19" s="172">
        <v>31325.599999999999</v>
      </c>
      <c r="BK19" s="172">
        <v>0</v>
      </c>
      <c r="BL19" s="172">
        <v>1313</v>
      </c>
      <c r="BM19" s="172">
        <v>14663.34</v>
      </c>
      <c r="BN19" s="172">
        <v>1203.2</v>
      </c>
      <c r="BO19" s="172">
        <v>0</v>
      </c>
      <c r="BP19" s="172">
        <v>73653.36</v>
      </c>
      <c r="BQ19" s="172">
        <v>4895</v>
      </c>
      <c r="BR19" s="172">
        <v>0</v>
      </c>
      <c r="BS19" s="172">
        <v>15306.25</v>
      </c>
      <c r="BT19" s="172">
        <v>129892.87</v>
      </c>
      <c r="BU19" s="172">
        <v>0</v>
      </c>
      <c r="BV19" s="172">
        <v>352119.03</v>
      </c>
      <c r="BW19" s="172">
        <v>90884.07</v>
      </c>
      <c r="BX19" s="172">
        <v>0</v>
      </c>
      <c r="BY19" s="172">
        <v>0</v>
      </c>
      <c r="BZ19" s="172">
        <v>0</v>
      </c>
      <c r="CA19" s="172">
        <v>0</v>
      </c>
      <c r="CB19" s="172">
        <v>5298.7</v>
      </c>
      <c r="CC19" s="172">
        <v>28397.869999999995</v>
      </c>
      <c r="CD19" s="172">
        <v>0</v>
      </c>
      <c r="CE19" s="172">
        <v>0</v>
      </c>
      <c r="CF19" s="172">
        <v>0</v>
      </c>
      <c r="CG19" s="172">
        <v>28194.85</v>
      </c>
      <c r="CH19" s="172">
        <v>3646.28</v>
      </c>
      <c r="CI19" s="172"/>
      <c r="CJ19" s="172">
        <v>-67939.030000000057</v>
      </c>
      <c r="CK19" s="172"/>
      <c r="CL19" s="172">
        <v>5867.3999999999951</v>
      </c>
      <c r="CM19" s="172">
        <v>0</v>
      </c>
      <c r="CN19" s="172">
        <v>0</v>
      </c>
      <c r="CO19" s="172">
        <v>0</v>
      </c>
      <c r="CP19" s="177"/>
      <c r="CQ19" s="151">
        <v>-67939.030000000057</v>
      </c>
      <c r="CR19" s="151">
        <v>5867.3999999999951</v>
      </c>
      <c r="CS19" s="152">
        <v>-67939.03</v>
      </c>
      <c r="CT19" s="152">
        <v>5867.4</v>
      </c>
      <c r="CU19" s="152">
        <v>0</v>
      </c>
      <c r="CV19" s="151">
        <v>0</v>
      </c>
      <c r="CW19" s="151">
        <v>-62071.63</v>
      </c>
      <c r="CX19" s="153">
        <v>28397.869999999995</v>
      </c>
      <c r="CY19" s="151">
        <v>28397.869999999995</v>
      </c>
      <c r="CZ19" s="151">
        <v>1.9999999494757503E-2</v>
      </c>
      <c r="DA19" s="151">
        <v>0</v>
      </c>
      <c r="DD19" s="151">
        <v>-6.3664629124104977E-11</v>
      </c>
      <c r="DG19" s="151">
        <v>-67939.030000000057</v>
      </c>
      <c r="DH19" s="151">
        <v>5867.3999999999951</v>
      </c>
      <c r="DI19" s="152">
        <v>-67939.03</v>
      </c>
      <c r="DJ19" s="152">
        <v>5867.4</v>
      </c>
      <c r="DO19" s="166">
        <v>3301017</v>
      </c>
      <c r="DQ19">
        <f>_xlfn.XLOOKUP(A19,Adjustment!B:B,Adjustment!H:H,0,0)</f>
        <v>0</v>
      </c>
      <c r="DR19" s="151">
        <f t="shared" si="1"/>
        <v>1519898.9900000005</v>
      </c>
      <c r="DS19" s="151">
        <f t="shared" si="2"/>
        <v>1746778.5400000005</v>
      </c>
      <c r="DT19" s="151">
        <f t="shared" si="3"/>
        <v>-226879.55000000005</v>
      </c>
      <c r="DU19" s="151">
        <f t="shared" si="0"/>
        <v>33696.569999999992</v>
      </c>
      <c r="DV19" s="151">
        <f t="shared" si="4"/>
        <v>31841.129999999997</v>
      </c>
      <c r="DW19" s="151">
        <f t="shared" si="5"/>
        <v>1855.4399999999951</v>
      </c>
    </row>
    <row r="20" spans="1:127" hidden="1">
      <c r="A20" s="166">
        <v>3301018</v>
      </c>
      <c r="B20" s="175" t="s">
        <v>668</v>
      </c>
      <c r="C20" s="167" t="s">
        <v>453</v>
      </c>
      <c r="D20" s="178"/>
      <c r="E20" s="17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70"/>
      <c r="R20" s="170"/>
      <c r="S20" s="170"/>
      <c r="T20" s="170"/>
      <c r="U20" s="170"/>
      <c r="V20" s="170"/>
      <c r="W20" s="171"/>
      <c r="X20" s="171">
        <v>-2240.29</v>
      </c>
      <c r="Y20" s="171">
        <v>-10712.07</v>
      </c>
      <c r="Z20" s="172">
        <v>785670.48</v>
      </c>
      <c r="AA20" s="172">
        <v>0</v>
      </c>
      <c r="AB20" s="172">
        <v>0</v>
      </c>
      <c r="AC20" s="172">
        <v>0</v>
      </c>
      <c r="AD20" s="172">
        <v>0</v>
      </c>
      <c r="AE20" s="172">
        <v>0</v>
      </c>
      <c r="AF20" s="172">
        <v>0</v>
      </c>
      <c r="AG20" s="172">
        <v>0</v>
      </c>
      <c r="AH20" s="172">
        <v>57558.28</v>
      </c>
      <c r="AI20" s="172">
        <v>0</v>
      </c>
      <c r="AJ20" s="172">
        <v>0</v>
      </c>
      <c r="AK20" s="172">
        <v>0</v>
      </c>
      <c r="AL20" s="172">
        <v>17853</v>
      </c>
      <c r="AM20" s="172">
        <v>0</v>
      </c>
      <c r="AN20" s="172">
        <v>0</v>
      </c>
      <c r="AO20" s="172">
        <v>0</v>
      </c>
      <c r="AP20" s="172">
        <v>0</v>
      </c>
      <c r="AQ20" s="172">
        <v>0</v>
      </c>
      <c r="AR20" s="172">
        <v>0</v>
      </c>
      <c r="AS20" s="172">
        <v>0</v>
      </c>
      <c r="AT20" s="172">
        <v>0</v>
      </c>
      <c r="AU20" s="172">
        <v>144327.6</v>
      </c>
      <c r="AV20" s="172">
        <v>0</v>
      </c>
      <c r="AW20" s="172">
        <v>328814.08000000002</v>
      </c>
      <c r="AX20" s="172">
        <v>24302.14</v>
      </c>
      <c r="AY20" s="172">
        <v>34719.24</v>
      </c>
      <c r="AZ20" s="172">
        <v>0</v>
      </c>
      <c r="BA20" s="172">
        <v>44505.26</v>
      </c>
      <c r="BB20" s="172">
        <v>38.299999999999997</v>
      </c>
      <c r="BC20" s="172">
        <v>4570.3</v>
      </c>
      <c r="BD20" s="172">
        <v>0</v>
      </c>
      <c r="BE20" s="172">
        <v>0</v>
      </c>
      <c r="BF20" s="172">
        <v>2235.38</v>
      </c>
      <c r="BG20" s="172">
        <v>453.2</v>
      </c>
      <c r="BH20" s="172">
        <v>25674.23</v>
      </c>
      <c r="BI20" s="172">
        <v>0</v>
      </c>
      <c r="BJ20" s="172">
        <v>26783.09</v>
      </c>
      <c r="BK20" s="172">
        <v>0</v>
      </c>
      <c r="BL20" s="172">
        <v>590.25</v>
      </c>
      <c r="BM20" s="172">
        <v>10529.039999999892</v>
      </c>
      <c r="BN20" s="172">
        <v>0</v>
      </c>
      <c r="BO20" s="172">
        <v>0</v>
      </c>
      <c r="BP20" s="172">
        <v>13297.93</v>
      </c>
      <c r="BQ20" s="172">
        <v>4895</v>
      </c>
      <c r="BR20" s="172">
        <v>0</v>
      </c>
      <c r="BS20" s="172">
        <v>8975.59</v>
      </c>
      <c r="BT20" s="172">
        <v>25388.6</v>
      </c>
      <c r="BU20" s="172">
        <v>0</v>
      </c>
      <c r="BV20" s="172">
        <v>122499.02</v>
      </c>
      <c r="BW20" s="172">
        <v>0</v>
      </c>
      <c r="BX20" s="172">
        <v>0</v>
      </c>
      <c r="BY20" s="172">
        <v>11023.62</v>
      </c>
      <c r="BZ20" s="172">
        <v>0</v>
      </c>
      <c r="CA20" s="172">
        <v>0</v>
      </c>
      <c r="CB20" s="172">
        <v>5046.25</v>
      </c>
      <c r="CC20" s="172">
        <v>0</v>
      </c>
      <c r="CD20" s="172">
        <v>11023.62</v>
      </c>
      <c r="CE20" s="172">
        <v>0</v>
      </c>
      <c r="CF20" s="172">
        <v>0</v>
      </c>
      <c r="CG20" s="172">
        <v>5046.25</v>
      </c>
      <c r="CH20" s="172">
        <v>311.55</v>
      </c>
      <c r="CI20" s="172">
        <v>0</v>
      </c>
      <c r="CJ20" s="172">
        <v>25219.600000000013</v>
      </c>
      <c r="CK20" s="172"/>
      <c r="CL20" s="172">
        <v>0</v>
      </c>
      <c r="CM20" s="172">
        <v>0</v>
      </c>
      <c r="CN20" s="172">
        <v>0</v>
      </c>
      <c r="CO20" s="172">
        <v>0</v>
      </c>
      <c r="CP20" s="177"/>
      <c r="CQ20" s="151">
        <v>25219.600000000013</v>
      </c>
      <c r="CR20" s="151">
        <v>0</v>
      </c>
      <c r="CS20" s="152">
        <v>36243.22</v>
      </c>
      <c r="CT20" s="152">
        <v>-11023.62</v>
      </c>
      <c r="CU20" s="152">
        <v>-11023.619999999988</v>
      </c>
      <c r="CV20" s="151">
        <v>-11023.62</v>
      </c>
      <c r="CW20" s="151">
        <v>25219.599999999999</v>
      </c>
      <c r="CX20" s="153">
        <v>0</v>
      </c>
      <c r="CY20" s="151">
        <v>0</v>
      </c>
      <c r="CZ20" s="151">
        <v>0</v>
      </c>
      <c r="DA20" s="151">
        <v>-1.0913936421275139E-10</v>
      </c>
      <c r="DB20" s="152">
        <v>-11023.62</v>
      </c>
      <c r="DD20" s="151">
        <v>0</v>
      </c>
      <c r="DG20" s="151">
        <v>25219.600000000013</v>
      </c>
      <c r="DH20" s="151">
        <v>0</v>
      </c>
      <c r="DI20" s="152">
        <v>36243.22</v>
      </c>
      <c r="DJ20" s="152">
        <v>-11023.62</v>
      </c>
      <c r="DO20" s="166">
        <v>3301018</v>
      </c>
      <c r="DQ20" t="str">
        <f>_xlfn.XLOOKUP(A20,Adjustment!B:B,Adjustment!H:H,0,0)</f>
        <v>Agree</v>
      </c>
      <c r="DR20" s="151">
        <f t="shared" si="1"/>
        <v>861081.76</v>
      </c>
      <c r="DS20" s="151">
        <f t="shared" si="2"/>
        <v>833621.87</v>
      </c>
      <c r="DT20" s="151">
        <f t="shared" si="3"/>
        <v>27459.890000000014</v>
      </c>
      <c r="DU20" s="151">
        <f t="shared" si="0"/>
        <v>16069.87</v>
      </c>
      <c r="DV20" s="151">
        <f t="shared" si="4"/>
        <v>5357.8</v>
      </c>
      <c r="DW20" s="151">
        <f t="shared" si="5"/>
        <v>10712.07</v>
      </c>
    </row>
    <row r="21" spans="1:127">
      <c r="A21" s="166">
        <v>3301019</v>
      </c>
      <c r="B21" s="175" t="s">
        <v>669</v>
      </c>
      <c r="C21" s="167" t="s">
        <v>670</v>
      </c>
      <c r="D21" s="178"/>
      <c r="E21" s="17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70"/>
      <c r="R21" s="170"/>
      <c r="S21" s="170"/>
      <c r="T21" s="170"/>
      <c r="U21" s="170"/>
      <c r="V21" s="170"/>
      <c r="W21" s="171"/>
      <c r="X21" s="171">
        <v>-384063.09</v>
      </c>
      <c r="Y21" s="171">
        <v>-34749.64</v>
      </c>
      <c r="Z21" s="172">
        <v>750859.92</v>
      </c>
      <c r="AA21" s="172">
        <v>0</v>
      </c>
      <c r="AB21" s="172">
        <v>13777.5</v>
      </c>
      <c r="AC21" s="172">
        <v>0</v>
      </c>
      <c r="AD21" s="172">
        <v>0</v>
      </c>
      <c r="AE21" s="172">
        <v>200</v>
      </c>
      <c r="AF21" s="172">
        <v>0</v>
      </c>
      <c r="AG21" s="172">
        <v>0</v>
      </c>
      <c r="AH21" s="172">
        <v>61998.36</v>
      </c>
      <c r="AI21" s="172">
        <v>0</v>
      </c>
      <c r="AJ21" s="172">
        <v>0</v>
      </c>
      <c r="AK21" s="172">
        <v>0</v>
      </c>
      <c r="AL21" s="172">
        <v>15416.77</v>
      </c>
      <c r="AM21" s="172">
        <v>0</v>
      </c>
      <c r="AN21" s="172">
        <v>0</v>
      </c>
      <c r="AO21" s="172">
        <v>0</v>
      </c>
      <c r="AP21" s="172">
        <v>0</v>
      </c>
      <c r="AQ21" s="172">
        <v>0</v>
      </c>
      <c r="AR21" s="172">
        <v>0</v>
      </c>
      <c r="AS21" s="172">
        <v>0</v>
      </c>
      <c r="AT21" s="172">
        <v>0</v>
      </c>
      <c r="AU21" s="172">
        <v>269277.13</v>
      </c>
      <c r="AV21" s="172">
        <v>0</v>
      </c>
      <c r="AW21" s="172">
        <v>234017.75</v>
      </c>
      <c r="AX21" s="172">
        <v>0</v>
      </c>
      <c r="AY21" s="172">
        <v>198658.96</v>
      </c>
      <c r="AZ21" s="172">
        <v>0</v>
      </c>
      <c r="BA21" s="172">
        <v>10884.43</v>
      </c>
      <c r="BB21" s="172">
        <v>627.34</v>
      </c>
      <c r="BC21" s="172">
        <v>2349.65</v>
      </c>
      <c r="BD21" s="172">
        <v>0</v>
      </c>
      <c r="BE21" s="172">
        <v>0</v>
      </c>
      <c r="BF21" s="172">
        <v>23428.95</v>
      </c>
      <c r="BG21" s="172">
        <v>0</v>
      </c>
      <c r="BH21" s="172">
        <v>16366.78</v>
      </c>
      <c r="BI21" s="172">
        <v>1022.86</v>
      </c>
      <c r="BJ21" s="172">
        <v>23347.7</v>
      </c>
      <c r="BK21" s="172">
        <v>0</v>
      </c>
      <c r="BL21" s="172">
        <v>36364.199999999997</v>
      </c>
      <c r="BM21" s="172">
        <v>9026.4500000000917</v>
      </c>
      <c r="BN21" s="172">
        <v>1560</v>
      </c>
      <c r="BO21" s="172">
        <v>0</v>
      </c>
      <c r="BP21" s="172">
        <v>13319.22</v>
      </c>
      <c r="BQ21" s="172">
        <v>3135</v>
      </c>
      <c r="BR21" s="172">
        <v>0</v>
      </c>
      <c r="BS21" s="172">
        <v>7486.26</v>
      </c>
      <c r="BT21" s="172">
        <v>31688.240000000002</v>
      </c>
      <c r="BU21" s="172">
        <v>1500</v>
      </c>
      <c r="BV21" s="172">
        <v>51653.93</v>
      </c>
      <c r="BW21" s="172">
        <v>0</v>
      </c>
      <c r="BX21" s="172">
        <v>0</v>
      </c>
      <c r="BY21" s="172">
        <v>26818.83</v>
      </c>
      <c r="BZ21" s="172">
        <v>0</v>
      </c>
      <c r="CA21" s="172">
        <v>0</v>
      </c>
      <c r="CB21" s="172">
        <v>5201.5</v>
      </c>
      <c r="CC21" s="172">
        <v>11925.759999999995</v>
      </c>
      <c r="CD21" s="172">
        <v>26818.83</v>
      </c>
      <c r="CE21" s="172">
        <v>0</v>
      </c>
      <c r="CF21" s="172">
        <v>0</v>
      </c>
      <c r="CG21" s="172">
        <v>0</v>
      </c>
      <c r="CH21" s="172">
        <v>9196.4500000000007</v>
      </c>
      <c r="CI21" s="172"/>
      <c r="CJ21" s="172">
        <v>-504344.21999999991</v>
      </c>
      <c r="CK21" s="172"/>
      <c r="CL21" s="172">
        <v>0</v>
      </c>
      <c r="CM21" s="172">
        <v>0</v>
      </c>
      <c r="CN21" s="172">
        <v>0</v>
      </c>
      <c r="CO21" s="172">
        <v>0</v>
      </c>
      <c r="CP21" s="177"/>
      <c r="CQ21" s="151">
        <v>-504344.21999999991</v>
      </c>
      <c r="CR21" s="151">
        <v>0</v>
      </c>
      <c r="CS21" s="152">
        <v>-477525.39</v>
      </c>
      <c r="CT21" s="152">
        <v>-26818.83</v>
      </c>
      <c r="CU21" s="152">
        <v>-26818.8299999999</v>
      </c>
      <c r="CV21" s="151">
        <v>-26818.83</v>
      </c>
      <c r="CW21" s="151">
        <v>-504344.22000000003</v>
      </c>
      <c r="CX21" s="153">
        <v>11925.759999999995</v>
      </c>
      <c r="CY21" s="151">
        <v>11925.759999999995</v>
      </c>
      <c r="CZ21" s="151">
        <v>0</v>
      </c>
      <c r="DA21" s="151">
        <v>-8.9999999909196049E-2</v>
      </c>
      <c r="DB21" s="152">
        <v>-26818.83</v>
      </c>
      <c r="DD21" s="151">
        <v>1.0186340659856796E-10</v>
      </c>
      <c r="DG21" s="151">
        <v>-504344.21999999991</v>
      </c>
      <c r="DH21" s="151">
        <v>0</v>
      </c>
      <c r="DI21" s="152">
        <v>-477525.39</v>
      </c>
      <c r="DJ21" s="152">
        <v>-26818.83</v>
      </c>
      <c r="DO21" s="166">
        <v>3301019</v>
      </c>
      <c r="DQ21">
        <f>_xlfn.XLOOKUP(A21,Adjustment!B:B,Adjustment!H:H,0,0)</f>
        <v>0</v>
      </c>
      <c r="DR21" s="151">
        <f t="shared" si="1"/>
        <v>842252.55</v>
      </c>
      <c r="DS21" s="151">
        <f t="shared" si="2"/>
        <v>962533.67999999993</v>
      </c>
      <c r="DT21" s="151">
        <f t="shared" si="3"/>
        <v>-120281.12999999989</v>
      </c>
      <c r="DU21" s="151">
        <f t="shared" si="0"/>
        <v>43946.09</v>
      </c>
      <c r="DV21" s="151">
        <f t="shared" si="4"/>
        <v>9196.4500000000007</v>
      </c>
      <c r="DW21" s="151">
        <f t="shared" si="5"/>
        <v>34749.64</v>
      </c>
    </row>
    <row r="22" spans="1:127">
      <c r="A22" s="166">
        <v>3301020</v>
      </c>
      <c r="B22" s="175" t="s">
        <v>671</v>
      </c>
      <c r="C22" s="167" t="s">
        <v>672</v>
      </c>
      <c r="D22" s="178"/>
      <c r="E22" s="17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70"/>
      <c r="R22" s="170"/>
      <c r="S22" s="170"/>
      <c r="T22" s="170"/>
      <c r="U22" s="170"/>
      <c r="V22" s="170"/>
      <c r="W22" s="171"/>
      <c r="X22" s="171">
        <v>-41667.449999999997</v>
      </c>
      <c r="Y22" s="171">
        <v>-28492.51</v>
      </c>
      <c r="Z22" s="172">
        <v>903129.65</v>
      </c>
      <c r="AA22" s="172">
        <v>0</v>
      </c>
      <c r="AB22" s="172">
        <v>35686.6</v>
      </c>
      <c r="AC22" s="172">
        <v>0</v>
      </c>
      <c r="AD22" s="172">
        <v>0</v>
      </c>
      <c r="AE22" s="172">
        <v>0</v>
      </c>
      <c r="AF22" s="172">
        <v>0</v>
      </c>
      <c r="AG22" s="172">
        <v>0</v>
      </c>
      <c r="AH22" s="172">
        <v>0</v>
      </c>
      <c r="AI22" s="172">
        <v>0</v>
      </c>
      <c r="AJ22" s="172">
        <v>0</v>
      </c>
      <c r="AK22" s="172">
        <v>0</v>
      </c>
      <c r="AL22" s="172">
        <v>28043.87</v>
      </c>
      <c r="AM22" s="172">
        <v>0</v>
      </c>
      <c r="AN22" s="172">
        <v>0</v>
      </c>
      <c r="AO22" s="172">
        <v>0</v>
      </c>
      <c r="AP22" s="172">
        <v>0</v>
      </c>
      <c r="AQ22" s="172">
        <v>0</v>
      </c>
      <c r="AR22" s="172">
        <v>0</v>
      </c>
      <c r="AS22" s="172">
        <v>0</v>
      </c>
      <c r="AT22" s="172">
        <v>0</v>
      </c>
      <c r="AU22" s="172">
        <v>383716.31000000006</v>
      </c>
      <c r="AV22" s="172">
        <v>0</v>
      </c>
      <c r="AW22" s="172">
        <v>334588.75</v>
      </c>
      <c r="AX22" s="172">
        <v>60543.56</v>
      </c>
      <c r="AY22" s="172">
        <v>181593.83</v>
      </c>
      <c r="AZ22" s="172">
        <v>0</v>
      </c>
      <c r="BA22" s="172">
        <v>16953.919999999998</v>
      </c>
      <c r="BB22" s="172">
        <v>273.91000000000003</v>
      </c>
      <c r="BC22" s="172">
        <v>1145</v>
      </c>
      <c r="BD22" s="172">
        <v>0</v>
      </c>
      <c r="BE22" s="172">
        <v>0</v>
      </c>
      <c r="BF22" s="172">
        <v>21084.54</v>
      </c>
      <c r="BG22" s="172">
        <v>0</v>
      </c>
      <c r="BH22" s="172">
        <v>7257.14</v>
      </c>
      <c r="BI22" s="172">
        <v>753.42</v>
      </c>
      <c r="BJ22" s="172">
        <v>40027.089999999997</v>
      </c>
      <c r="BK22" s="172">
        <v>6418.39</v>
      </c>
      <c r="BL22" s="172">
        <v>14995.94</v>
      </c>
      <c r="BM22" s="172">
        <v>36320.5</v>
      </c>
      <c r="BN22" s="172">
        <v>896.64</v>
      </c>
      <c r="BO22" s="172">
        <v>488.08</v>
      </c>
      <c r="BP22" s="172">
        <v>30521.23</v>
      </c>
      <c r="BQ22" s="172">
        <v>4895</v>
      </c>
      <c r="BR22" s="172">
        <v>0</v>
      </c>
      <c r="BS22" s="172">
        <v>9724.5</v>
      </c>
      <c r="BT22" s="172">
        <v>0</v>
      </c>
      <c r="BU22" s="172">
        <v>0</v>
      </c>
      <c r="BV22" s="172">
        <v>247269.48</v>
      </c>
      <c r="BW22" s="172">
        <v>0</v>
      </c>
      <c r="BX22" s="172">
        <v>0</v>
      </c>
      <c r="BY22" s="172">
        <v>28492.51</v>
      </c>
      <c r="BZ22" s="172">
        <v>0</v>
      </c>
      <c r="CA22" s="172">
        <v>0</v>
      </c>
      <c r="CB22" s="172">
        <v>5316.25</v>
      </c>
      <c r="CC22" s="172">
        <v>0</v>
      </c>
      <c r="CD22" s="172">
        <v>28492.51</v>
      </c>
      <c r="CE22" s="172">
        <v>0</v>
      </c>
      <c r="CF22" s="172">
        <v>0</v>
      </c>
      <c r="CG22" s="172">
        <v>5316.25</v>
      </c>
      <c r="CH22" s="172">
        <v>0</v>
      </c>
      <c r="CI22" s="172">
        <v>0</v>
      </c>
      <c r="CJ22" s="172">
        <v>-502767.07</v>
      </c>
      <c r="CK22" s="172"/>
      <c r="CL22" s="172">
        <v>0</v>
      </c>
      <c r="CM22" s="172">
        <v>0</v>
      </c>
      <c r="CN22" s="172">
        <v>0</v>
      </c>
      <c r="CO22" s="172">
        <v>0</v>
      </c>
      <c r="CP22" s="177"/>
      <c r="CQ22" s="151">
        <v>-502767.07</v>
      </c>
      <c r="CR22" s="151">
        <v>0</v>
      </c>
      <c r="CS22" s="152">
        <v>-474274.56</v>
      </c>
      <c r="CT22" s="152">
        <v>-28492.51</v>
      </c>
      <c r="CU22" s="152">
        <v>-28492.510000000009</v>
      </c>
      <c r="CV22" s="151">
        <v>-28492.51</v>
      </c>
      <c r="CW22" s="151">
        <v>-502767.07</v>
      </c>
      <c r="CX22" s="153">
        <v>0</v>
      </c>
      <c r="CY22" s="151">
        <v>0</v>
      </c>
      <c r="CZ22" s="151">
        <v>5.0000000046566129E-2</v>
      </c>
      <c r="DA22" s="151">
        <v>0</v>
      </c>
      <c r="DB22" s="152">
        <v>-28492.51</v>
      </c>
      <c r="DD22" s="151">
        <v>0</v>
      </c>
      <c r="DG22" s="151">
        <v>-502767.07</v>
      </c>
      <c r="DH22" s="151">
        <v>0</v>
      </c>
      <c r="DI22" s="152">
        <v>-474274.56</v>
      </c>
      <c r="DJ22" s="152">
        <v>-28492.51</v>
      </c>
      <c r="DO22" s="166">
        <v>3301020</v>
      </c>
      <c r="DQ22">
        <f>_xlfn.XLOOKUP(A22,Adjustment!B:B,Adjustment!H:H,0,0)</f>
        <v>0</v>
      </c>
      <c r="DR22" s="151">
        <f t="shared" si="1"/>
        <v>966860.12</v>
      </c>
      <c r="DS22" s="151">
        <f t="shared" si="2"/>
        <v>1427959.74</v>
      </c>
      <c r="DT22" s="151">
        <f t="shared" si="3"/>
        <v>-461099.62</v>
      </c>
      <c r="DU22" s="151">
        <f t="shared" si="0"/>
        <v>33808.759999999995</v>
      </c>
      <c r="DV22" s="151">
        <f t="shared" si="4"/>
        <v>5316.25</v>
      </c>
      <c r="DW22" s="151">
        <f t="shared" si="5"/>
        <v>28492.509999999995</v>
      </c>
    </row>
    <row r="23" spans="1:127">
      <c r="A23" s="166">
        <v>3301021</v>
      </c>
      <c r="B23" s="175" t="s">
        <v>673</v>
      </c>
      <c r="C23" s="167" t="s">
        <v>674</v>
      </c>
      <c r="D23" s="178"/>
      <c r="E23" s="17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70"/>
      <c r="R23" s="170"/>
      <c r="S23" s="170"/>
      <c r="T23" s="170"/>
      <c r="U23" s="170"/>
      <c r="V23" s="170"/>
      <c r="W23" s="171">
        <v>88202</v>
      </c>
      <c r="X23" s="171"/>
      <c r="Y23" s="171">
        <v>-9753.56</v>
      </c>
      <c r="Z23" s="172">
        <v>307005.34999999998</v>
      </c>
      <c r="AA23" s="172">
        <v>0</v>
      </c>
      <c r="AB23" s="172">
        <v>4042.5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164077.12999999998</v>
      </c>
      <c r="AI23" s="172">
        <v>0</v>
      </c>
      <c r="AJ23" s="172">
        <v>0</v>
      </c>
      <c r="AK23" s="172">
        <v>0</v>
      </c>
      <c r="AL23" s="172">
        <v>8751</v>
      </c>
      <c r="AM23" s="172">
        <v>0</v>
      </c>
      <c r="AN23" s="172">
        <v>0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0</v>
      </c>
      <c r="AU23" s="172">
        <v>124783.2</v>
      </c>
      <c r="AV23" s="172">
        <v>0</v>
      </c>
      <c r="AW23" s="172">
        <v>50508.27</v>
      </c>
      <c r="AX23" s="172">
        <v>0</v>
      </c>
      <c r="AY23" s="172">
        <v>82022.13</v>
      </c>
      <c r="AZ23" s="172">
        <v>0</v>
      </c>
      <c r="BA23" s="172">
        <v>30875.09</v>
      </c>
      <c r="BB23" s="172">
        <v>0</v>
      </c>
      <c r="BC23" s="172">
        <v>6582.6</v>
      </c>
      <c r="BD23" s="172">
        <v>0</v>
      </c>
      <c r="BE23" s="172">
        <v>0</v>
      </c>
      <c r="BF23" s="172">
        <v>2677.25</v>
      </c>
      <c r="BG23" s="172">
        <v>0</v>
      </c>
      <c r="BH23" s="172">
        <v>8918.52</v>
      </c>
      <c r="BI23" s="172">
        <v>1440.14</v>
      </c>
      <c r="BJ23" s="172">
        <v>14416.62</v>
      </c>
      <c r="BK23" s="172">
        <v>0</v>
      </c>
      <c r="BL23" s="172">
        <v>3118.37</v>
      </c>
      <c r="BM23" s="172">
        <v>90299.21</v>
      </c>
      <c r="BN23" s="172">
        <v>0</v>
      </c>
      <c r="BO23" s="172">
        <v>3730.25</v>
      </c>
      <c r="BP23" s="172">
        <v>6929.66</v>
      </c>
      <c r="BQ23" s="172">
        <v>4895</v>
      </c>
      <c r="BR23" s="172">
        <v>0</v>
      </c>
      <c r="BS23" s="172">
        <v>2713.41</v>
      </c>
      <c r="BT23" s="172">
        <v>65553.47</v>
      </c>
      <c r="BU23" s="172">
        <v>0</v>
      </c>
      <c r="BV23" s="172">
        <v>30828.52</v>
      </c>
      <c r="BW23" s="172">
        <v>0</v>
      </c>
      <c r="BX23" s="172">
        <v>0</v>
      </c>
      <c r="BY23" s="172">
        <v>24117.54</v>
      </c>
      <c r="BZ23" s="172">
        <v>0</v>
      </c>
      <c r="CA23" s="172">
        <v>0</v>
      </c>
      <c r="CB23" s="172">
        <v>4384.75</v>
      </c>
      <c r="CC23" s="172">
        <v>0</v>
      </c>
      <c r="CD23" s="172">
        <v>24117.54</v>
      </c>
      <c r="CE23" s="172">
        <v>0</v>
      </c>
      <c r="CF23" s="172">
        <v>0</v>
      </c>
      <c r="CG23" s="172">
        <v>4384.75</v>
      </c>
      <c r="CH23" s="172">
        <v>14363.98</v>
      </c>
      <c r="CI23" s="172">
        <v>0</v>
      </c>
      <c r="CJ23" s="172">
        <v>17668.729999999981</v>
      </c>
      <c r="CK23" s="172"/>
      <c r="CL23" s="172">
        <v>0</v>
      </c>
      <c r="CM23" s="172">
        <v>0</v>
      </c>
      <c r="CN23" s="172">
        <v>0</v>
      </c>
      <c r="CO23" s="172">
        <v>0</v>
      </c>
      <c r="CP23" s="177"/>
      <c r="CQ23" s="151">
        <v>17668.729999999981</v>
      </c>
      <c r="CR23" s="151">
        <v>0</v>
      </c>
      <c r="CS23" s="152">
        <v>41786.269999999997</v>
      </c>
      <c r="CT23" s="152">
        <v>-24117.54</v>
      </c>
      <c r="CU23" s="152">
        <v>-24117.540000000015</v>
      </c>
      <c r="CV23" s="151">
        <v>-24117.54</v>
      </c>
      <c r="CW23" s="151">
        <v>17668.729999999996</v>
      </c>
      <c r="CX23" s="153">
        <v>0</v>
      </c>
      <c r="CY23" s="151">
        <v>0</v>
      </c>
      <c r="CZ23" s="151">
        <v>76384.250000000029</v>
      </c>
      <c r="DA23" s="151">
        <v>0</v>
      </c>
      <c r="DB23" s="152">
        <v>-24117.54</v>
      </c>
      <c r="DD23" s="151">
        <v>0</v>
      </c>
      <c r="DG23" s="151">
        <v>17668.729999999981</v>
      </c>
      <c r="DH23" s="151">
        <v>0</v>
      </c>
      <c r="DI23" s="152">
        <v>41786.269999999997</v>
      </c>
      <c r="DJ23" s="152">
        <v>-24117.54</v>
      </c>
      <c r="DO23" s="166">
        <v>3301021</v>
      </c>
      <c r="DQ23">
        <f>_xlfn.XLOOKUP(A23,Adjustment!B:B,Adjustment!H:H,0,0)</f>
        <v>0</v>
      </c>
      <c r="DR23" s="151">
        <f t="shared" si="1"/>
        <v>483875.98</v>
      </c>
      <c r="DS23" s="151">
        <f t="shared" si="2"/>
        <v>554409.25</v>
      </c>
      <c r="DT23" s="151">
        <f t="shared" si="3"/>
        <v>-70533.270000000019</v>
      </c>
      <c r="DU23" s="151">
        <f t="shared" si="0"/>
        <v>28502.29</v>
      </c>
      <c r="DV23" s="151">
        <f t="shared" si="4"/>
        <v>18748.73</v>
      </c>
      <c r="DW23" s="151">
        <f t="shared" si="5"/>
        <v>9753.5600000000013</v>
      </c>
    </row>
    <row r="24" spans="1:127" hidden="1">
      <c r="A24" s="166">
        <v>3301022</v>
      </c>
      <c r="B24" s="175" t="s">
        <v>675</v>
      </c>
      <c r="C24" s="167" t="s">
        <v>317</v>
      </c>
      <c r="D24" s="178"/>
      <c r="E24" s="17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70"/>
      <c r="R24" s="170"/>
      <c r="S24" s="170"/>
      <c r="T24" s="170"/>
      <c r="U24" s="170"/>
      <c r="V24" s="170"/>
      <c r="W24" s="171">
        <v>147079.49</v>
      </c>
      <c r="X24" s="171"/>
      <c r="Y24" s="171">
        <v>-22840.09</v>
      </c>
      <c r="Z24" s="172">
        <v>480043.8</v>
      </c>
      <c r="AA24" s="172">
        <v>0</v>
      </c>
      <c r="AB24" s="172">
        <v>19351.25</v>
      </c>
      <c r="AC24" s="172">
        <v>0</v>
      </c>
      <c r="AD24" s="172">
        <v>0</v>
      </c>
      <c r="AE24" s="172">
        <v>0</v>
      </c>
      <c r="AF24" s="172">
        <v>0</v>
      </c>
      <c r="AG24" s="172">
        <v>0</v>
      </c>
      <c r="AH24" s="172">
        <v>62602.29</v>
      </c>
      <c r="AI24" s="172">
        <v>0</v>
      </c>
      <c r="AJ24" s="172">
        <v>0</v>
      </c>
      <c r="AK24" s="172">
        <v>0</v>
      </c>
      <c r="AL24" s="172">
        <v>5478.5</v>
      </c>
      <c r="AM24" s="172">
        <v>0</v>
      </c>
      <c r="AN24" s="172">
        <v>0</v>
      </c>
      <c r="AO24" s="172">
        <v>0</v>
      </c>
      <c r="AP24" s="172">
        <v>0</v>
      </c>
      <c r="AQ24" s="172">
        <v>0</v>
      </c>
      <c r="AR24" s="172">
        <v>0</v>
      </c>
      <c r="AS24" s="172">
        <v>0</v>
      </c>
      <c r="AT24" s="172">
        <v>0</v>
      </c>
      <c r="AU24" s="172">
        <v>209024.22</v>
      </c>
      <c r="AV24" s="172">
        <v>0</v>
      </c>
      <c r="AW24" s="172">
        <v>127931.79000000001</v>
      </c>
      <c r="AX24" s="172">
        <v>0</v>
      </c>
      <c r="AY24" s="172">
        <v>5204</v>
      </c>
      <c r="AZ24" s="172">
        <v>0</v>
      </c>
      <c r="BA24" s="172">
        <v>1057.06</v>
      </c>
      <c r="BB24" s="172">
        <v>1660.75</v>
      </c>
      <c r="BC24" s="172">
        <v>835</v>
      </c>
      <c r="BD24" s="172">
        <v>0</v>
      </c>
      <c r="BE24" s="172">
        <v>0</v>
      </c>
      <c r="BF24" s="172">
        <v>9273.9599999999991</v>
      </c>
      <c r="BG24" s="172">
        <v>537.9</v>
      </c>
      <c r="BH24" s="172">
        <v>11480.77</v>
      </c>
      <c r="BI24" s="172">
        <v>689.14</v>
      </c>
      <c r="BJ24" s="172">
        <v>12946.06</v>
      </c>
      <c r="BK24" s="172">
        <v>0</v>
      </c>
      <c r="BL24" s="172">
        <v>4767.9799999999996</v>
      </c>
      <c r="BM24" s="172">
        <v>3641.8</v>
      </c>
      <c r="BN24" s="172">
        <v>0</v>
      </c>
      <c r="BO24" s="172">
        <v>0</v>
      </c>
      <c r="BP24" s="172">
        <v>5192.9399999999996</v>
      </c>
      <c r="BQ24" s="172">
        <v>3135</v>
      </c>
      <c r="BR24" s="172">
        <v>0</v>
      </c>
      <c r="BS24" s="172">
        <v>1036.57</v>
      </c>
      <c r="BT24" s="172">
        <v>39951.660000000003</v>
      </c>
      <c r="BU24" s="172">
        <v>0</v>
      </c>
      <c r="BV24" s="172">
        <v>19609.509999999998</v>
      </c>
      <c r="BW24" s="172">
        <v>0</v>
      </c>
      <c r="BX24" s="172">
        <v>0</v>
      </c>
      <c r="BY24" s="172">
        <v>54193.09</v>
      </c>
      <c r="BZ24" s="172">
        <v>0</v>
      </c>
      <c r="CA24" s="172">
        <v>0</v>
      </c>
      <c r="CB24" s="172">
        <v>4607.5</v>
      </c>
      <c r="CC24" s="172">
        <v>0</v>
      </c>
      <c r="CD24" s="172">
        <v>54193.09</v>
      </c>
      <c r="CE24" s="172">
        <v>0</v>
      </c>
      <c r="CF24" s="172">
        <v>0</v>
      </c>
      <c r="CG24" s="172">
        <v>4607.5</v>
      </c>
      <c r="CH24" s="172">
        <v>31353</v>
      </c>
      <c r="CI24" s="172">
        <v>0</v>
      </c>
      <c r="CJ24" s="172">
        <v>202386.12999999989</v>
      </c>
      <c r="CK24" s="172"/>
      <c r="CL24" s="172">
        <v>0</v>
      </c>
      <c r="CM24" s="172">
        <v>0</v>
      </c>
      <c r="CN24" s="172">
        <v>0</v>
      </c>
      <c r="CO24" s="172">
        <v>0</v>
      </c>
      <c r="CP24" s="177"/>
      <c r="CQ24" s="151">
        <v>202386.12999999989</v>
      </c>
      <c r="CR24" s="151">
        <v>0</v>
      </c>
      <c r="CS24" s="152">
        <v>256579.22</v>
      </c>
      <c r="CT24" s="152">
        <v>-54193.09</v>
      </c>
      <c r="CU24" s="152">
        <v>-54193.090000000113</v>
      </c>
      <c r="CV24" s="151">
        <v>-54193.09</v>
      </c>
      <c r="CW24" s="151">
        <v>202386.13</v>
      </c>
      <c r="CX24" s="153">
        <v>0</v>
      </c>
      <c r="CY24" s="151">
        <v>0</v>
      </c>
      <c r="CZ24" s="151">
        <v>0</v>
      </c>
      <c r="DA24" s="151">
        <v>-14798.710000000108</v>
      </c>
      <c r="DB24" s="152">
        <v>-54193.09</v>
      </c>
      <c r="DD24" s="151">
        <v>-1.1641532182693481E-10</v>
      </c>
      <c r="DG24" s="151">
        <v>202386.12999999989</v>
      </c>
      <c r="DH24" s="151">
        <v>0</v>
      </c>
      <c r="DI24" s="152">
        <v>256579.22</v>
      </c>
      <c r="DJ24" s="152">
        <v>-54193.09</v>
      </c>
      <c r="DO24" s="166">
        <v>3301022</v>
      </c>
      <c r="DQ24" t="str">
        <f>_xlfn.XLOOKUP(A24,Adjustment!B:B,Adjustment!H:H,0,0)</f>
        <v>Agree</v>
      </c>
      <c r="DR24" s="151">
        <f t="shared" si="1"/>
        <v>567475.84</v>
      </c>
      <c r="DS24" s="151">
        <f t="shared" si="2"/>
        <v>512169.20000000007</v>
      </c>
      <c r="DT24" s="151">
        <f t="shared" si="3"/>
        <v>55306.639999999898</v>
      </c>
      <c r="DU24" s="151">
        <f t="shared" si="0"/>
        <v>58800.59</v>
      </c>
      <c r="DV24" s="151">
        <f t="shared" si="4"/>
        <v>35960.5</v>
      </c>
      <c r="DW24" s="151">
        <f t="shared" si="5"/>
        <v>22840.089999999997</v>
      </c>
    </row>
    <row r="25" spans="1:127" hidden="1">
      <c r="A25" s="166">
        <v>3301023</v>
      </c>
      <c r="B25" s="175" t="s">
        <v>676</v>
      </c>
      <c r="C25" s="167" t="s">
        <v>349</v>
      </c>
      <c r="D25" s="178"/>
      <c r="E25" s="17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70"/>
      <c r="R25" s="170"/>
      <c r="S25" s="170"/>
      <c r="T25" s="170"/>
      <c r="U25" s="170"/>
      <c r="V25" s="170"/>
      <c r="W25" s="171"/>
      <c r="X25" s="171">
        <v>-51748</v>
      </c>
      <c r="Y25" s="171">
        <v>-8627.4500000000007</v>
      </c>
      <c r="Z25" s="172">
        <v>410766.96</v>
      </c>
      <c r="AA25" s="172">
        <v>0</v>
      </c>
      <c r="AB25" s="172">
        <v>12400</v>
      </c>
      <c r="AC25" s="172">
        <v>0</v>
      </c>
      <c r="AD25" s="172">
        <v>0</v>
      </c>
      <c r="AE25" s="172">
        <v>281308.57</v>
      </c>
      <c r="AF25" s="172">
        <v>0</v>
      </c>
      <c r="AG25" s="172">
        <v>0</v>
      </c>
      <c r="AH25" s="172">
        <v>0</v>
      </c>
      <c r="AI25" s="172">
        <v>0</v>
      </c>
      <c r="AJ25" s="172">
        <v>0</v>
      </c>
      <c r="AK25" s="172">
        <v>0</v>
      </c>
      <c r="AL25" s="172">
        <v>9816.4</v>
      </c>
      <c r="AM25" s="172">
        <v>0</v>
      </c>
      <c r="AN25" s="172">
        <v>0</v>
      </c>
      <c r="AO25" s="172">
        <v>0</v>
      </c>
      <c r="AP25" s="172">
        <v>0</v>
      </c>
      <c r="AQ25" s="172">
        <v>0</v>
      </c>
      <c r="AR25" s="172">
        <v>0</v>
      </c>
      <c r="AS25" s="172">
        <v>0</v>
      </c>
      <c r="AT25" s="172">
        <v>0</v>
      </c>
      <c r="AU25" s="172">
        <v>78237</v>
      </c>
      <c r="AV25" s="172">
        <v>0</v>
      </c>
      <c r="AW25" s="172">
        <v>0</v>
      </c>
      <c r="AX25" s="172">
        <v>0</v>
      </c>
      <c r="AY25" s="172">
        <v>0</v>
      </c>
      <c r="AZ25" s="172">
        <v>0</v>
      </c>
      <c r="BA25" s="172">
        <v>0</v>
      </c>
      <c r="BB25" s="172">
        <v>181.5</v>
      </c>
      <c r="BC25" s="172">
        <v>685</v>
      </c>
      <c r="BD25" s="172">
        <v>0</v>
      </c>
      <c r="BE25" s="172">
        <v>0</v>
      </c>
      <c r="BF25" s="172">
        <v>3752.87</v>
      </c>
      <c r="BG25" s="172">
        <v>912.31</v>
      </c>
      <c r="BH25" s="172">
        <v>0</v>
      </c>
      <c r="BI25" s="172">
        <v>3873.49</v>
      </c>
      <c r="BJ25" s="172">
        <v>9298.6200000000008</v>
      </c>
      <c r="BK25" s="172">
        <v>0</v>
      </c>
      <c r="BL25" s="172">
        <v>6907.68</v>
      </c>
      <c r="BM25" s="172">
        <v>4144.91</v>
      </c>
      <c r="BN25" s="172">
        <v>0</v>
      </c>
      <c r="BO25" s="172">
        <v>0</v>
      </c>
      <c r="BP25" s="172">
        <v>3200.57</v>
      </c>
      <c r="BQ25" s="172">
        <v>4895</v>
      </c>
      <c r="BR25" s="172">
        <v>0</v>
      </c>
      <c r="BS25" s="172">
        <v>1601.06</v>
      </c>
      <c r="BT25" s="172">
        <v>0</v>
      </c>
      <c r="BU25" s="172">
        <v>0</v>
      </c>
      <c r="BV25" s="172">
        <v>28057.360000000001</v>
      </c>
      <c r="BW25" s="172">
        <v>0</v>
      </c>
      <c r="BX25" s="172">
        <v>0</v>
      </c>
      <c r="BY25" s="172">
        <v>9212.4500000000007</v>
      </c>
      <c r="BZ25" s="172">
        <v>0</v>
      </c>
      <c r="CA25" s="172">
        <v>0</v>
      </c>
      <c r="CB25" s="172">
        <v>4742.5</v>
      </c>
      <c r="CC25" s="172">
        <v>0</v>
      </c>
      <c r="CD25" s="172">
        <v>9212.4500000000007</v>
      </c>
      <c r="CE25" s="172">
        <v>0</v>
      </c>
      <c r="CF25" s="172">
        <v>0</v>
      </c>
      <c r="CG25" s="172">
        <v>4742.5</v>
      </c>
      <c r="CH25" s="172">
        <v>585</v>
      </c>
      <c r="CI25" s="172">
        <v>0</v>
      </c>
      <c r="CJ25" s="172">
        <v>507584.1100000001</v>
      </c>
      <c r="CK25" s="172"/>
      <c r="CL25" s="172">
        <v>0</v>
      </c>
      <c r="CM25" s="172">
        <v>0</v>
      </c>
      <c r="CN25" s="172">
        <v>0</v>
      </c>
      <c r="CO25" s="172">
        <v>0</v>
      </c>
      <c r="CP25" s="177"/>
      <c r="CQ25" s="151">
        <v>507584.1100000001</v>
      </c>
      <c r="CR25" s="151">
        <v>0</v>
      </c>
      <c r="CS25" s="152">
        <v>516796.56</v>
      </c>
      <c r="CT25" s="152">
        <v>-9212.4500000000007</v>
      </c>
      <c r="CU25" s="152">
        <v>-9212.4499999998952</v>
      </c>
      <c r="CV25" s="151">
        <v>-9212.4500000000007</v>
      </c>
      <c r="CW25" s="151">
        <v>507584.11</v>
      </c>
      <c r="CX25" s="153">
        <v>0</v>
      </c>
      <c r="CY25" s="151">
        <v>0</v>
      </c>
      <c r="CZ25" s="151">
        <v>0</v>
      </c>
      <c r="DA25" s="151">
        <v>-385848.1999999999</v>
      </c>
      <c r="DB25" s="152">
        <v>-9212.4500000000007</v>
      </c>
      <c r="DD25" s="151">
        <v>1.0550138540565968E-10</v>
      </c>
      <c r="DG25" s="151">
        <v>507584.1100000001</v>
      </c>
      <c r="DH25" s="151">
        <v>0</v>
      </c>
      <c r="DI25" s="152">
        <v>516796.56</v>
      </c>
      <c r="DJ25" s="152">
        <v>-9212.4500000000007</v>
      </c>
      <c r="DO25" s="166">
        <v>3301023</v>
      </c>
      <c r="DQ25" t="str">
        <f>_xlfn.XLOOKUP(A25,Adjustment!B:B,Adjustment!H:H,0,0)</f>
        <v>Agree</v>
      </c>
      <c r="DR25" s="151">
        <f t="shared" si="1"/>
        <v>714291.93</v>
      </c>
      <c r="DS25" s="151">
        <f t="shared" si="2"/>
        <v>154959.82</v>
      </c>
      <c r="DT25" s="151">
        <f t="shared" si="3"/>
        <v>559332.1100000001</v>
      </c>
      <c r="DU25" s="151">
        <f t="shared" si="0"/>
        <v>13954.95</v>
      </c>
      <c r="DV25" s="151">
        <f t="shared" si="4"/>
        <v>5327.5</v>
      </c>
      <c r="DW25" s="151">
        <f t="shared" si="5"/>
        <v>8627.4500000000007</v>
      </c>
    </row>
    <row r="26" spans="1:127">
      <c r="A26" s="166">
        <v>3301024</v>
      </c>
      <c r="B26" s="175" t="s">
        <v>677</v>
      </c>
      <c r="C26" s="167" t="s">
        <v>678</v>
      </c>
      <c r="D26" s="178"/>
      <c r="E26" s="17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70"/>
      <c r="R26" s="170"/>
      <c r="S26" s="170"/>
      <c r="T26" s="170"/>
      <c r="U26" s="170"/>
      <c r="V26" s="170"/>
      <c r="W26" s="171"/>
      <c r="X26" s="171">
        <v>-449523.77</v>
      </c>
      <c r="Y26" s="171">
        <v>-22950.12</v>
      </c>
      <c r="Z26" s="172">
        <v>459605.95</v>
      </c>
      <c r="AA26" s="172">
        <v>0</v>
      </c>
      <c r="AB26" s="172">
        <v>3150.46</v>
      </c>
      <c r="AC26" s="172">
        <v>0</v>
      </c>
      <c r="AD26" s="172">
        <v>0</v>
      </c>
      <c r="AE26" s="172">
        <v>400</v>
      </c>
      <c r="AF26" s="172">
        <v>0</v>
      </c>
      <c r="AG26" s="172">
        <v>0</v>
      </c>
      <c r="AH26" s="172">
        <v>0</v>
      </c>
      <c r="AI26" s="172">
        <v>0</v>
      </c>
      <c r="AJ26" s="172">
        <v>0</v>
      </c>
      <c r="AK26" s="172">
        <v>0</v>
      </c>
      <c r="AL26" s="172">
        <v>20008.740000000002</v>
      </c>
      <c r="AM26" s="172">
        <v>0</v>
      </c>
      <c r="AN26" s="172">
        <v>0</v>
      </c>
      <c r="AO26" s="172">
        <v>0</v>
      </c>
      <c r="AP26" s="172">
        <v>0</v>
      </c>
      <c r="AQ26" s="172">
        <v>0</v>
      </c>
      <c r="AR26" s="172">
        <v>0</v>
      </c>
      <c r="AS26" s="172">
        <v>0</v>
      </c>
      <c r="AT26" s="172">
        <v>0</v>
      </c>
      <c r="AU26" s="172">
        <v>142653.75999999998</v>
      </c>
      <c r="AV26" s="172">
        <v>0</v>
      </c>
      <c r="AW26" s="172">
        <v>119652.13</v>
      </c>
      <c r="AX26" s="172">
        <v>0</v>
      </c>
      <c r="AY26" s="172">
        <v>135726.79999999999</v>
      </c>
      <c r="AZ26" s="172">
        <v>7771.06</v>
      </c>
      <c r="BA26" s="172">
        <v>1516.08</v>
      </c>
      <c r="BB26" s="172">
        <v>2209.75</v>
      </c>
      <c r="BC26" s="172">
        <v>3080</v>
      </c>
      <c r="BD26" s="172">
        <v>0</v>
      </c>
      <c r="BE26" s="172">
        <v>0</v>
      </c>
      <c r="BF26" s="172">
        <v>22720.85</v>
      </c>
      <c r="BG26" s="172">
        <v>412.09</v>
      </c>
      <c r="BH26" s="172">
        <v>3381.43</v>
      </c>
      <c r="BI26" s="172">
        <v>2963.73</v>
      </c>
      <c r="BJ26" s="172">
        <v>34206.120000000003</v>
      </c>
      <c r="BK26" s="172">
        <v>0</v>
      </c>
      <c r="BL26" s="172">
        <v>2469.7399999999998</v>
      </c>
      <c r="BM26" s="172">
        <v>6501.68</v>
      </c>
      <c r="BN26" s="172">
        <v>0</v>
      </c>
      <c r="BO26" s="172">
        <v>613.02</v>
      </c>
      <c r="BP26" s="172">
        <v>13361.15</v>
      </c>
      <c r="BQ26" s="172">
        <v>4895</v>
      </c>
      <c r="BR26" s="172">
        <v>0</v>
      </c>
      <c r="BS26" s="172">
        <v>14686</v>
      </c>
      <c r="BT26" s="172">
        <v>55199.82</v>
      </c>
      <c r="BU26" s="172">
        <v>0</v>
      </c>
      <c r="BV26" s="172">
        <v>56005.24</v>
      </c>
      <c r="BW26" s="172">
        <v>0</v>
      </c>
      <c r="BX26" s="172">
        <v>0</v>
      </c>
      <c r="BY26" s="172">
        <v>22950.12</v>
      </c>
      <c r="BZ26" s="172">
        <v>0</v>
      </c>
      <c r="CA26" s="172">
        <v>0</v>
      </c>
      <c r="CB26" s="172">
        <v>4776.25</v>
      </c>
      <c r="CC26" s="172">
        <v>0</v>
      </c>
      <c r="CD26" s="172">
        <v>22950.12</v>
      </c>
      <c r="CE26" s="172">
        <v>0</v>
      </c>
      <c r="CF26" s="172">
        <v>0</v>
      </c>
      <c r="CG26" s="172">
        <v>4776.25</v>
      </c>
      <c r="CH26" s="172">
        <v>0</v>
      </c>
      <c r="CI26" s="172">
        <v>0</v>
      </c>
      <c r="CJ26" s="172">
        <v>-619334.18999999994</v>
      </c>
      <c r="CK26" s="172"/>
      <c r="CL26" s="172">
        <v>0</v>
      </c>
      <c r="CM26" s="172">
        <v>0</v>
      </c>
      <c r="CN26" s="172">
        <v>0</v>
      </c>
      <c r="CO26" s="172">
        <v>0</v>
      </c>
      <c r="CP26" s="177"/>
      <c r="CQ26" s="151">
        <v>-619334.18999999994</v>
      </c>
      <c r="CR26" s="151">
        <v>0</v>
      </c>
      <c r="CS26" s="152">
        <v>-596384.06999999995</v>
      </c>
      <c r="CT26" s="152">
        <v>-22950.12</v>
      </c>
      <c r="CU26" s="152">
        <v>-22950.119999999995</v>
      </c>
      <c r="CV26" s="151">
        <v>-22950.12</v>
      </c>
      <c r="CW26" s="151">
        <v>-619334.18999999994</v>
      </c>
      <c r="CX26" s="153">
        <v>0</v>
      </c>
      <c r="CY26" s="151">
        <v>0</v>
      </c>
      <c r="CZ26" s="151">
        <v>0.22999999998137355</v>
      </c>
      <c r="DA26" s="151">
        <v>0</v>
      </c>
      <c r="DB26" s="152">
        <v>-22950.12</v>
      </c>
      <c r="DD26" s="151">
        <v>0</v>
      </c>
      <c r="DG26" s="151">
        <v>-619334.18999999994</v>
      </c>
      <c r="DH26" s="151">
        <v>0</v>
      </c>
      <c r="DI26" s="152">
        <v>-596384.06999999995</v>
      </c>
      <c r="DJ26" s="152">
        <v>-22950.12</v>
      </c>
      <c r="DO26" s="166">
        <v>3301024</v>
      </c>
      <c r="DQ26">
        <f>_xlfn.XLOOKUP(A26,Adjustment!B:B,Adjustment!H:H,0,0)</f>
        <v>0</v>
      </c>
      <c r="DR26" s="151">
        <f t="shared" si="1"/>
        <v>483165.15</v>
      </c>
      <c r="DS26" s="151">
        <f t="shared" si="2"/>
        <v>652975.56999999995</v>
      </c>
      <c r="DT26" s="151">
        <f t="shared" si="3"/>
        <v>-169810.41999999993</v>
      </c>
      <c r="DU26" s="151">
        <f t="shared" si="0"/>
        <v>27726.37</v>
      </c>
      <c r="DV26" s="151">
        <f t="shared" si="4"/>
        <v>4776.25</v>
      </c>
      <c r="DW26" s="151">
        <f t="shared" si="5"/>
        <v>22950.12</v>
      </c>
    </row>
    <row r="27" spans="1:127">
      <c r="A27" s="166">
        <v>3301025</v>
      </c>
      <c r="B27" s="175" t="s">
        <v>679</v>
      </c>
      <c r="C27" s="167" t="s">
        <v>680</v>
      </c>
      <c r="D27" s="178"/>
      <c r="E27" s="17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70"/>
      <c r="R27" s="170"/>
      <c r="S27" s="170"/>
      <c r="T27" s="170"/>
      <c r="U27" s="170"/>
      <c r="V27" s="170"/>
      <c r="W27" s="171">
        <v>142287.20000000001</v>
      </c>
      <c r="X27" s="171"/>
      <c r="Y27" s="171">
        <v>-9934.08</v>
      </c>
      <c r="Z27" s="172">
        <v>609145.53</v>
      </c>
      <c r="AA27" s="172">
        <v>0</v>
      </c>
      <c r="AB27" s="172">
        <v>36493.75</v>
      </c>
      <c r="AC27" s="172">
        <v>0</v>
      </c>
      <c r="AD27" s="172">
        <v>0</v>
      </c>
      <c r="AE27" s="172">
        <v>0</v>
      </c>
      <c r="AF27" s="172">
        <v>0</v>
      </c>
      <c r="AG27" s="172">
        <v>0</v>
      </c>
      <c r="AH27" s="172">
        <v>912243.03</v>
      </c>
      <c r="AI27" s="172">
        <v>0</v>
      </c>
      <c r="AJ27" s="172">
        <v>0</v>
      </c>
      <c r="AK27" s="172">
        <v>0</v>
      </c>
      <c r="AL27" s="172">
        <v>6609</v>
      </c>
      <c r="AM27" s="172">
        <v>0</v>
      </c>
      <c r="AN27" s="172">
        <v>0</v>
      </c>
      <c r="AO27" s="172">
        <v>0</v>
      </c>
      <c r="AP27" s="172">
        <v>0</v>
      </c>
      <c r="AQ27" s="172">
        <v>0</v>
      </c>
      <c r="AR27" s="172">
        <v>0</v>
      </c>
      <c r="AS27" s="172">
        <v>0</v>
      </c>
      <c r="AT27" s="172">
        <v>0</v>
      </c>
      <c r="AU27" s="172">
        <v>265393.88</v>
      </c>
      <c r="AV27" s="172">
        <v>0</v>
      </c>
      <c r="AW27" s="172">
        <v>120721.23</v>
      </c>
      <c r="AX27" s="172">
        <v>22761.09</v>
      </c>
      <c r="AY27" s="172">
        <v>187279.9</v>
      </c>
      <c r="AZ27" s="172">
        <v>11292.78</v>
      </c>
      <c r="BA27" s="172">
        <v>0</v>
      </c>
      <c r="BB27" s="172">
        <v>17.88</v>
      </c>
      <c r="BC27" s="172">
        <v>112.5</v>
      </c>
      <c r="BD27" s="172">
        <v>0</v>
      </c>
      <c r="BE27" s="172">
        <v>0</v>
      </c>
      <c r="BF27" s="172">
        <v>860.53</v>
      </c>
      <c r="BG27" s="172">
        <v>200</v>
      </c>
      <c r="BH27" s="172">
        <v>619.91999999999996</v>
      </c>
      <c r="BI27" s="172">
        <v>2208.13</v>
      </c>
      <c r="BJ27" s="172">
        <v>19203.849999999999</v>
      </c>
      <c r="BK27" s="172">
        <v>0</v>
      </c>
      <c r="BL27" s="172">
        <v>8193.4599999999991</v>
      </c>
      <c r="BM27" s="172">
        <v>163316.18</v>
      </c>
      <c r="BN27" s="172">
        <v>29.99</v>
      </c>
      <c r="BO27" s="172">
        <v>2287.5</v>
      </c>
      <c r="BP27" s="172">
        <v>176857.87</v>
      </c>
      <c r="BQ27" s="172">
        <v>3135</v>
      </c>
      <c r="BR27" s="172">
        <v>888</v>
      </c>
      <c r="BS27" s="172">
        <v>6997.22</v>
      </c>
      <c r="BT27" s="172">
        <v>0</v>
      </c>
      <c r="BU27" s="172">
        <v>1255</v>
      </c>
      <c r="BV27" s="172">
        <v>382596.01</v>
      </c>
      <c r="BW27" s="172">
        <v>0</v>
      </c>
      <c r="BX27" s="172">
        <v>0</v>
      </c>
      <c r="BY27" s="172">
        <v>10422.33</v>
      </c>
      <c r="BZ27" s="172">
        <v>0</v>
      </c>
      <c r="CA27" s="172">
        <v>0</v>
      </c>
      <c r="CB27" s="172">
        <v>4769.5</v>
      </c>
      <c r="CC27" s="172">
        <v>0</v>
      </c>
      <c r="CD27" s="172">
        <v>10422.33</v>
      </c>
      <c r="CE27" s="172">
        <v>0</v>
      </c>
      <c r="CF27" s="172">
        <v>0</v>
      </c>
      <c r="CG27" s="172">
        <v>4769.5</v>
      </c>
      <c r="CH27" s="172">
        <v>488.25</v>
      </c>
      <c r="CI27" s="172">
        <v>0</v>
      </c>
      <c r="CJ27" s="172">
        <v>320128.26000000007</v>
      </c>
      <c r="CK27" s="172"/>
      <c r="CL27" s="172">
        <v>0</v>
      </c>
      <c r="CM27" s="172">
        <v>0</v>
      </c>
      <c r="CN27" s="172">
        <v>0</v>
      </c>
      <c r="CO27" s="172">
        <v>0</v>
      </c>
      <c r="CP27" s="177"/>
      <c r="CQ27" s="151">
        <v>320128.26000000007</v>
      </c>
      <c r="CR27" s="151">
        <v>0</v>
      </c>
      <c r="CS27" s="152">
        <v>330550.59000000003</v>
      </c>
      <c r="CT27" s="152">
        <v>-10422.33</v>
      </c>
      <c r="CU27" s="152">
        <v>-10422.329999999958</v>
      </c>
      <c r="CV27" s="151">
        <v>-10422.33</v>
      </c>
      <c r="CW27" s="151">
        <v>320128.26</v>
      </c>
      <c r="CX27" s="153">
        <v>0</v>
      </c>
      <c r="CY27" s="151">
        <v>0</v>
      </c>
      <c r="CZ27" s="151">
        <v>0</v>
      </c>
      <c r="DA27" s="151">
        <v>0</v>
      </c>
      <c r="DB27" s="152">
        <v>-10422.33</v>
      </c>
      <c r="DD27" s="151">
        <v>4.1836756281554699E-11</v>
      </c>
      <c r="DG27" s="151">
        <v>320128.26000000007</v>
      </c>
      <c r="DH27" s="151">
        <v>0</v>
      </c>
      <c r="DI27" s="152">
        <v>330550.59000000003</v>
      </c>
      <c r="DJ27" s="152">
        <v>-10422.33</v>
      </c>
      <c r="DO27" s="166">
        <v>3301025</v>
      </c>
      <c r="DQ27">
        <f>_xlfn.XLOOKUP(A27,Adjustment!B:B,Adjustment!H:H,0,0)</f>
        <v>0</v>
      </c>
      <c r="DR27" s="151">
        <f t="shared" si="1"/>
        <v>1564491.31</v>
      </c>
      <c r="DS27" s="151">
        <f t="shared" si="2"/>
        <v>1386650.25</v>
      </c>
      <c r="DT27" s="151">
        <f t="shared" si="3"/>
        <v>177841.06000000006</v>
      </c>
      <c r="DU27" s="151">
        <f t="shared" si="0"/>
        <v>15191.83</v>
      </c>
      <c r="DV27" s="151">
        <f t="shared" si="4"/>
        <v>5257.75</v>
      </c>
      <c r="DW27" s="151">
        <f t="shared" si="5"/>
        <v>9934.08</v>
      </c>
    </row>
    <row r="28" spans="1:127" hidden="1">
      <c r="A28" s="166">
        <v>3301026</v>
      </c>
      <c r="B28" s="175" t="s">
        <v>681</v>
      </c>
      <c r="C28" s="167" t="s">
        <v>292</v>
      </c>
      <c r="D28" s="178"/>
      <c r="E28" s="17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70"/>
      <c r="R28" s="170"/>
      <c r="S28" s="170"/>
      <c r="T28" s="170"/>
      <c r="U28" s="170"/>
      <c r="V28" s="170"/>
      <c r="W28" s="171">
        <v>279123.06</v>
      </c>
      <c r="X28" s="171"/>
      <c r="Y28" s="171">
        <v>-11877.77</v>
      </c>
      <c r="Z28" s="172">
        <v>607613.34</v>
      </c>
      <c r="AA28" s="172">
        <v>0</v>
      </c>
      <c r="AB28" s="172">
        <v>25395.42</v>
      </c>
      <c r="AC28" s="172">
        <v>0</v>
      </c>
      <c r="AD28" s="172">
        <v>0</v>
      </c>
      <c r="AE28" s="172">
        <v>0</v>
      </c>
      <c r="AF28" s="172">
        <v>0</v>
      </c>
      <c r="AG28" s="172">
        <v>0</v>
      </c>
      <c r="AH28" s="172">
        <v>54264.589999999982</v>
      </c>
      <c r="AI28" s="172">
        <v>0</v>
      </c>
      <c r="AJ28" s="172">
        <v>0</v>
      </c>
      <c r="AK28" s="172">
        <v>0</v>
      </c>
      <c r="AL28" s="172">
        <v>13171.88</v>
      </c>
      <c r="AM28" s="172">
        <v>0</v>
      </c>
      <c r="AN28" s="172">
        <v>0</v>
      </c>
      <c r="AO28" s="172">
        <v>0</v>
      </c>
      <c r="AP28" s="172">
        <v>0</v>
      </c>
      <c r="AQ28" s="172">
        <v>0</v>
      </c>
      <c r="AR28" s="172">
        <v>0</v>
      </c>
      <c r="AS28" s="172">
        <v>0</v>
      </c>
      <c r="AT28" s="172">
        <v>0</v>
      </c>
      <c r="AU28" s="172">
        <v>169343.42</v>
      </c>
      <c r="AV28" s="172">
        <v>0</v>
      </c>
      <c r="AW28" s="172">
        <v>215452.43</v>
      </c>
      <c r="AX28" s="172">
        <v>24357.06</v>
      </c>
      <c r="AY28" s="172">
        <v>51897.83</v>
      </c>
      <c r="AZ28" s="172">
        <v>0</v>
      </c>
      <c r="BA28" s="172">
        <v>10520.48</v>
      </c>
      <c r="BB28" s="172">
        <v>0</v>
      </c>
      <c r="BC28" s="172">
        <v>13154.4</v>
      </c>
      <c r="BD28" s="172">
        <v>0</v>
      </c>
      <c r="BE28" s="172">
        <v>0</v>
      </c>
      <c r="BF28" s="172">
        <v>11666.49</v>
      </c>
      <c r="BG28" s="172">
        <v>1044.46</v>
      </c>
      <c r="BH28" s="172">
        <v>6210.86</v>
      </c>
      <c r="BI28" s="172">
        <v>3653.48</v>
      </c>
      <c r="BJ28" s="172">
        <v>22684.66</v>
      </c>
      <c r="BK28" s="172">
        <v>0</v>
      </c>
      <c r="BL28" s="172">
        <v>1702.67</v>
      </c>
      <c r="BM28" s="172">
        <v>42186.53</v>
      </c>
      <c r="BN28" s="172">
        <v>5640</v>
      </c>
      <c r="BO28" s="172">
        <v>0</v>
      </c>
      <c r="BP28" s="172">
        <v>3961.41</v>
      </c>
      <c r="BQ28" s="172">
        <v>3135</v>
      </c>
      <c r="BR28" s="172">
        <v>0</v>
      </c>
      <c r="BS28" s="172">
        <v>8501.9699999999993</v>
      </c>
      <c r="BT28" s="172">
        <v>3299.98</v>
      </c>
      <c r="BU28" s="172">
        <v>0</v>
      </c>
      <c r="BV28" s="172">
        <v>161383.41</v>
      </c>
      <c r="BW28" s="172">
        <v>0</v>
      </c>
      <c r="BX28" s="172">
        <v>0</v>
      </c>
      <c r="BY28" s="172">
        <v>18242.77</v>
      </c>
      <c r="BZ28" s="172">
        <v>0</v>
      </c>
      <c r="CA28" s="172">
        <v>0</v>
      </c>
      <c r="CB28" s="172">
        <v>4708.75</v>
      </c>
      <c r="CC28" s="172">
        <v>0</v>
      </c>
      <c r="CD28" s="172">
        <v>18242.77</v>
      </c>
      <c r="CE28" s="172">
        <v>0</v>
      </c>
      <c r="CF28" s="172">
        <v>0</v>
      </c>
      <c r="CG28" s="172">
        <v>4708.75</v>
      </c>
      <c r="CH28" s="172">
        <v>6365</v>
      </c>
      <c r="CI28" s="172">
        <v>0</v>
      </c>
      <c r="CJ28" s="172">
        <v>201528.97999999992</v>
      </c>
      <c r="CK28" s="172"/>
      <c r="CL28" s="172">
        <v>0</v>
      </c>
      <c r="CM28" s="172">
        <v>0</v>
      </c>
      <c r="CN28" s="172">
        <v>0</v>
      </c>
      <c r="CO28" s="172">
        <v>0</v>
      </c>
      <c r="CP28" s="177"/>
      <c r="CQ28" s="151">
        <v>201528.97999999992</v>
      </c>
      <c r="CR28" s="151">
        <v>0</v>
      </c>
      <c r="CS28" s="152">
        <v>219771.75</v>
      </c>
      <c r="CT28" s="152">
        <v>-18242.77</v>
      </c>
      <c r="CU28" s="152">
        <v>-18242.770000000077</v>
      </c>
      <c r="CV28" s="151">
        <v>-18242.77</v>
      </c>
      <c r="CW28" s="151">
        <v>201528.98</v>
      </c>
      <c r="CX28" s="153">
        <v>0</v>
      </c>
      <c r="CY28" s="151">
        <v>0</v>
      </c>
      <c r="CZ28" s="151">
        <v>35687.960000000021</v>
      </c>
      <c r="DA28" s="151">
        <v>0</v>
      </c>
      <c r="DB28" s="152">
        <v>-18242.77</v>
      </c>
      <c r="DD28" s="151">
        <v>-7.6397554948925972E-11</v>
      </c>
      <c r="DG28" s="151">
        <v>201528.97999999992</v>
      </c>
      <c r="DH28" s="151">
        <v>0</v>
      </c>
      <c r="DI28" s="152">
        <v>219771.75</v>
      </c>
      <c r="DJ28" s="152">
        <v>-18242.77</v>
      </c>
      <c r="DO28" s="166">
        <v>3301026</v>
      </c>
      <c r="DQ28" t="str">
        <f>_xlfn.XLOOKUP(A28,Adjustment!B:B,Adjustment!H:H,0,0)</f>
        <v>Agree</v>
      </c>
      <c r="DR28" s="151">
        <f t="shared" si="1"/>
        <v>700445.23</v>
      </c>
      <c r="DS28" s="151">
        <f t="shared" si="2"/>
        <v>778039.31</v>
      </c>
      <c r="DT28" s="151">
        <f t="shared" si="3"/>
        <v>-77594.080000000075</v>
      </c>
      <c r="DU28" s="151">
        <f t="shared" si="0"/>
        <v>22951.52</v>
      </c>
      <c r="DV28" s="151">
        <f t="shared" si="4"/>
        <v>11073.75</v>
      </c>
      <c r="DW28" s="151">
        <f t="shared" si="5"/>
        <v>11877.77</v>
      </c>
    </row>
    <row r="29" spans="1:127">
      <c r="A29" s="166">
        <v>3301027</v>
      </c>
      <c r="B29" s="175" t="s">
        <v>682</v>
      </c>
      <c r="C29" s="167" t="s">
        <v>683</v>
      </c>
      <c r="D29" s="178"/>
      <c r="E29" s="17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70"/>
      <c r="R29" s="170"/>
      <c r="S29" s="170"/>
      <c r="T29" s="170"/>
      <c r="U29" s="170"/>
      <c r="V29" s="170"/>
      <c r="W29" s="171">
        <v>1880</v>
      </c>
      <c r="X29" s="171"/>
      <c r="Y29" s="171">
        <v>-9978.7000000000007</v>
      </c>
      <c r="Z29" s="172">
        <v>635806.42000000004</v>
      </c>
      <c r="AA29" s="172">
        <v>0</v>
      </c>
      <c r="AB29" s="172">
        <v>29883.75</v>
      </c>
      <c r="AC29" s="172">
        <v>0</v>
      </c>
      <c r="AD29" s="172">
        <v>0</v>
      </c>
      <c r="AE29" s="172">
        <v>0</v>
      </c>
      <c r="AF29" s="172">
        <v>0</v>
      </c>
      <c r="AG29" s="172">
        <v>0</v>
      </c>
      <c r="AH29" s="172">
        <v>262962.99</v>
      </c>
      <c r="AI29" s="172">
        <v>0</v>
      </c>
      <c r="AJ29" s="172">
        <v>0</v>
      </c>
      <c r="AK29" s="172">
        <v>0</v>
      </c>
      <c r="AL29" s="172">
        <v>5489.75</v>
      </c>
      <c r="AM29" s="172">
        <v>580</v>
      </c>
      <c r="AN29" s="172">
        <v>0</v>
      </c>
      <c r="AO29" s="172">
        <v>0</v>
      </c>
      <c r="AP29" s="172">
        <v>0</v>
      </c>
      <c r="AQ29" s="172">
        <v>0</v>
      </c>
      <c r="AR29" s="172">
        <v>0</v>
      </c>
      <c r="AS29" s="172">
        <v>0</v>
      </c>
      <c r="AT29" s="172">
        <v>0</v>
      </c>
      <c r="AU29" s="172">
        <v>171027.45</v>
      </c>
      <c r="AV29" s="172">
        <v>0</v>
      </c>
      <c r="AW29" s="172">
        <v>260378.41</v>
      </c>
      <c r="AX29" s="172">
        <v>0</v>
      </c>
      <c r="AY29" s="172">
        <v>30289.200000000001</v>
      </c>
      <c r="AZ29" s="172">
        <v>0</v>
      </c>
      <c r="BA29" s="172">
        <v>1794.36</v>
      </c>
      <c r="BB29" s="172">
        <v>11492.09</v>
      </c>
      <c r="BC29" s="172">
        <v>290</v>
      </c>
      <c r="BD29" s="172">
        <v>0</v>
      </c>
      <c r="BE29" s="172">
        <v>0</v>
      </c>
      <c r="BF29" s="172">
        <v>25396.79</v>
      </c>
      <c r="BG29" s="172">
        <v>946</v>
      </c>
      <c r="BH29" s="172">
        <v>23293.96</v>
      </c>
      <c r="BI29" s="172">
        <v>2748.73</v>
      </c>
      <c r="BJ29" s="172">
        <v>21729.77</v>
      </c>
      <c r="BK29" s="172">
        <v>0</v>
      </c>
      <c r="BL29" s="172">
        <v>9737.49</v>
      </c>
      <c r="BM29" s="172">
        <v>6749.01</v>
      </c>
      <c r="BN29" s="172">
        <v>1998.8</v>
      </c>
      <c r="BO29" s="172">
        <v>108.18</v>
      </c>
      <c r="BP29" s="172">
        <v>8854.7999999999993</v>
      </c>
      <c r="BQ29" s="172">
        <v>3135</v>
      </c>
      <c r="BR29" s="172">
        <v>0</v>
      </c>
      <c r="BS29" s="172">
        <v>7070.58</v>
      </c>
      <c r="BT29" s="172">
        <v>39995.32</v>
      </c>
      <c r="BU29" s="172">
        <v>1500</v>
      </c>
      <c r="BV29" s="172">
        <v>11594.96</v>
      </c>
      <c r="BW29" s="172">
        <v>0</v>
      </c>
      <c r="BX29" s="172">
        <v>0</v>
      </c>
      <c r="BY29" s="172">
        <v>188.34</v>
      </c>
      <c r="BZ29" s="172">
        <v>0</v>
      </c>
      <c r="CA29" s="172">
        <v>0</v>
      </c>
      <c r="CB29" s="172">
        <v>4897.75</v>
      </c>
      <c r="CC29" s="172">
        <v>11540.61</v>
      </c>
      <c r="CD29" s="172">
        <v>188.34</v>
      </c>
      <c r="CE29" s="172">
        <v>0</v>
      </c>
      <c r="CF29" s="172">
        <v>0</v>
      </c>
      <c r="CG29" s="172">
        <v>0</v>
      </c>
      <c r="CH29" s="172">
        <v>6648</v>
      </c>
      <c r="CI29" s="172"/>
      <c r="CJ29" s="172">
        <v>296283.67000000004</v>
      </c>
      <c r="CK29" s="172"/>
      <c r="CL29" s="172">
        <v>0</v>
      </c>
      <c r="CM29" s="172">
        <v>0</v>
      </c>
      <c r="CN29" s="172">
        <v>0</v>
      </c>
      <c r="CO29" s="172">
        <v>0</v>
      </c>
      <c r="CP29" s="177"/>
      <c r="CQ29" s="151">
        <v>296283.67000000004</v>
      </c>
      <c r="CR29" s="151">
        <v>0</v>
      </c>
      <c r="CS29" s="152">
        <v>296472.01</v>
      </c>
      <c r="CT29" s="152">
        <v>-188.34</v>
      </c>
      <c r="CU29" s="152">
        <v>-188.3399999999674</v>
      </c>
      <c r="CV29" s="151">
        <v>-188.34</v>
      </c>
      <c r="CW29" s="151">
        <v>296283.67</v>
      </c>
      <c r="CX29" s="153">
        <v>11540.61</v>
      </c>
      <c r="CY29" s="151">
        <v>11540.61</v>
      </c>
      <c r="CZ29" s="151">
        <v>4301.9000000000233</v>
      </c>
      <c r="DA29" s="151">
        <v>0</v>
      </c>
      <c r="DB29" s="152">
        <v>-188.34</v>
      </c>
      <c r="DD29" s="151">
        <v>3.2599700716673397E-11</v>
      </c>
      <c r="DG29" s="151">
        <v>296283.67000000004</v>
      </c>
      <c r="DH29" s="151">
        <v>0</v>
      </c>
      <c r="DI29" s="152">
        <v>296472.01</v>
      </c>
      <c r="DJ29" s="152">
        <v>-188.34</v>
      </c>
      <c r="DO29" s="166">
        <v>3301027</v>
      </c>
      <c r="DQ29">
        <f>_xlfn.XLOOKUP(A29,Adjustment!B:B,Adjustment!H:H,0,0)</f>
        <v>0</v>
      </c>
      <c r="DR29" s="151">
        <f t="shared" si="1"/>
        <v>934722.91</v>
      </c>
      <c r="DS29" s="151">
        <f t="shared" si="2"/>
        <v>640319.24</v>
      </c>
      <c r="DT29" s="151">
        <f t="shared" si="3"/>
        <v>294403.67000000004</v>
      </c>
      <c r="DU29" s="151">
        <f t="shared" si="0"/>
        <v>16626.7</v>
      </c>
      <c r="DV29" s="151">
        <f t="shared" si="4"/>
        <v>6648</v>
      </c>
      <c r="DW29" s="151">
        <f t="shared" si="5"/>
        <v>9978.7000000000007</v>
      </c>
    </row>
    <row r="30" spans="1:127">
      <c r="A30" s="166">
        <v>3301028</v>
      </c>
      <c r="B30" s="175" t="s">
        <v>684</v>
      </c>
      <c r="C30" s="167" t="s">
        <v>685</v>
      </c>
      <c r="D30" s="178"/>
      <c r="E30" s="17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70"/>
      <c r="R30" s="170"/>
      <c r="S30" s="170"/>
      <c r="T30" s="170"/>
      <c r="U30" s="170"/>
      <c r="V30" s="170"/>
      <c r="W30" s="171"/>
      <c r="X30" s="171">
        <v>-121271.95</v>
      </c>
      <c r="Y30" s="171">
        <v>-23523.56</v>
      </c>
      <c r="Z30" s="172">
        <v>495660.95</v>
      </c>
      <c r="AA30" s="172">
        <v>0</v>
      </c>
      <c r="AB30" s="172">
        <v>0</v>
      </c>
      <c r="AC30" s="172">
        <v>0</v>
      </c>
      <c r="AD30" s="172">
        <v>0</v>
      </c>
      <c r="AE30" s="172">
        <v>0</v>
      </c>
      <c r="AF30" s="172">
        <v>0</v>
      </c>
      <c r="AG30" s="172">
        <v>0</v>
      </c>
      <c r="AH30" s="172">
        <v>146622.16999999998</v>
      </c>
      <c r="AI30" s="172">
        <v>0</v>
      </c>
      <c r="AJ30" s="172">
        <v>0</v>
      </c>
      <c r="AK30" s="172">
        <v>0</v>
      </c>
      <c r="AL30" s="172">
        <v>30</v>
      </c>
      <c r="AM30" s="172">
        <v>0</v>
      </c>
      <c r="AN30" s="172">
        <v>0</v>
      </c>
      <c r="AO30" s="172">
        <v>0</v>
      </c>
      <c r="AP30" s="172">
        <v>0</v>
      </c>
      <c r="AQ30" s="172">
        <v>0</v>
      </c>
      <c r="AR30" s="172">
        <v>0</v>
      </c>
      <c r="AS30" s="172">
        <v>0</v>
      </c>
      <c r="AT30" s="172">
        <v>0</v>
      </c>
      <c r="AU30" s="172">
        <v>86187.49</v>
      </c>
      <c r="AV30" s="172">
        <v>0</v>
      </c>
      <c r="AW30" s="172">
        <v>186679.69</v>
      </c>
      <c r="AX30" s="172">
        <v>0</v>
      </c>
      <c r="AY30" s="172">
        <v>98286.44</v>
      </c>
      <c r="AZ30" s="172">
        <v>0</v>
      </c>
      <c r="BA30" s="172">
        <v>11972.01</v>
      </c>
      <c r="BB30" s="172">
        <v>10654.73</v>
      </c>
      <c r="BC30" s="172">
        <v>1114.78</v>
      </c>
      <c r="BD30" s="172">
        <v>0</v>
      </c>
      <c r="BE30" s="172">
        <v>0</v>
      </c>
      <c r="BF30" s="172">
        <v>18321.34</v>
      </c>
      <c r="BG30" s="172">
        <v>818</v>
      </c>
      <c r="BH30" s="172">
        <v>13923.3</v>
      </c>
      <c r="BI30" s="172">
        <v>1681.04</v>
      </c>
      <c r="BJ30" s="172">
        <v>14773.87</v>
      </c>
      <c r="BK30" s="172">
        <v>0</v>
      </c>
      <c r="BL30" s="172">
        <v>14655.22</v>
      </c>
      <c r="BM30" s="172">
        <v>18953.150000000001</v>
      </c>
      <c r="BN30" s="172">
        <v>0</v>
      </c>
      <c r="BO30" s="172">
        <v>288.48</v>
      </c>
      <c r="BP30" s="172">
        <v>15248.1</v>
      </c>
      <c r="BQ30" s="172">
        <v>4895</v>
      </c>
      <c r="BR30" s="172">
        <v>0</v>
      </c>
      <c r="BS30" s="172">
        <v>3921.71</v>
      </c>
      <c r="BT30" s="172">
        <v>18230.95</v>
      </c>
      <c r="BU30" s="172">
        <v>120</v>
      </c>
      <c r="BV30" s="172">
        <v>59705.23</v>
      </c>
      <c r="BW30" s="172">
        <v>0</v>
      </c>
      <c r="BX30" s="172">
        <v>0</v>
      </c>
      <c r="BY30" s="172">
        <v>23523.56</v>
      </c>
      <c r="BZ30" s="172">
        <v>0</v>
      </c>
      <c r="CA30" s="172">
        <v>0</v>
      </c>
      <c r="CB30" s="172">
        <v>4803.25</v>
      </c>
      <c r="CC30" s="172">
        <v>0</v>
      </c>
      <c r="CD30" s="172">
        <v>23523.56</v>
      </c>
      <c r="CE30" s="172">
        <v>0</v>
      </c>
      <c r="CF30" s="172">
        <v>0</v>
      </c>
      <c r="CG30" s="172">
        <v>4803.25</v>
      </c>
      <c r="CH30" s="172">
        <v>0</v>
      </c>
      <c r="CI30" s="172">
        <v>0</v>
      </c>
      <c r="CJ30" s="172">
        <v>-82912.920000000086</v>
      </c>
      <c r="CK30" s="172"/>
      <c r="CL30" s="172">
        <v>0</v>
      </c>
      <c r="CM30" s="172">
        <v>0</v>
      </c>
      <c r="CN30" s="172">
        <v>0</v>
      </c>
      <c r="CO30" s="172">
        <v>0</v>
      </c>
      <c r="CP30" s="177"/>
      <c r="CQ30" s="151">
        <v>-82912.920000000086</v>
      </c>
      <c r="CR30" s="151">
        <v>0</v>
      </c>
      <c r="CS30" s="152">
        <v>-59389.36</v>
      </c>
      <c r="CT30" s="152">
        <v>-23523.56</v>
      </c>
      <c r="CU30" s="152">
        <v>-23523.560000000085</v>
      </c>
      <c r="CV30" s="151">
        <v>-23523.56</v>
      </c>
      <c r="CW30" s="151">
        <v>-82912.92</v>
      </c>
      <c r="CX30" s="153">
        <v>0</v>
      </c>
      <c r="CY30" s="151">
        <v>0</v>
      </c>
      <c r="CZ30" s="151">
        <v>14028.050000000017</v>
      </c>
      <c r="DA30" s="151">
        <v>0</v>
      </c>
      <c r="DB30" s="152">
        <v>-23523.56</v>
      </c>
      <c r="DD30" s="151">
        <v>-8.3673512563109398E-11</v>
      </c>
      <c r="DG30" s="151">
        <v>-82912.920000000086</v>
      </c>
      <c r="DH30" s="151">
        <v>0</v>
      </c>
      <c r="DI30" s="152">
        <v>-59389.36</v>
      </c>
      <c r="DJ30" s="152">
        <v>-23523.56</v>
      </c>
      <c r="DO30" s="166">
        <v>3301028</v>
      </c>
      <c r="DQ30">
        <f>_xlfn.XLOOKUP(A30,Adjustment!B:B,Adjustment!H:H,0,0)</f>
        <v>0</v>
      </c>
      <c r="DR30" s="151">
        <f t="shared" si="1"/>
        <v>642313.12</v>
      </c>
      <c r="DS30" s="151">
        <f t="shared" si="2"/>
        <v>603954.09000000008</v>
      </c>
      <c r="DT30" s="151">
        <f t="shared" si="3"/>
        <v>38359.029999999912</v>
      </c>
      <c r="DU30" s="151">
        <f t="shared" si="0"/>
        <v>28326.81</v>
      </c>
      <c r="DV30" s="151">
        <f t="shared" si="4"/>
        <v>4803.25</v>
      </c>
      <c r="DW30" s="151">
        <f t="shared" si="5"/>
        <v>23523.56</v>
      </c>
    </row>
    <row r="31" spans="1:127" hidden="1">
      <c r="A31" s="166">
        <v>3301038</v>
      </c>
      <c r="B31" s="175" t="s">
        <v>686</v>
      </c>
      <c r="C31" s="167" t="s">
        <v>687</v>
      </c>
      <c r="D31" s="178"/>
      <c r="E31" s="17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70"/>
      <c r="R31" s="170"/>
      <c r="S31" s="170"/>
      <c r="T31" s="170"/>
      <c r="U31" s="170"/>
      <c r="V31" s="170"/>
      <c r="W31" s="171">
        <v>192225</v>
      </c>
      <c r="X31" s="171"/>
      <c r="Y31" s="171">
        <v>29051.06</v>
      </c>
      <c r="Z31" s="172">
        <v>735640</v>
      </c>
      <c r="AA31" s="172">
        <v>0</v>
      </c>
      <c r="AB31" s="172">
        <v>64719.79</v>
      </c>
      <c r="AC31" s="172">
        <v>0</v>
      </c>
      <c r="AD31" s="172">
        <v>0</v>
      </c>
      <c r="AE31" s="172">
        <v>856.93</v>
      </c>
      <c r="AF31" s="172">
        <v>0</v>
      </c>
      <c r="AG31" s="172">
        <v>0</v>
      </c>
      <c r="AH31" s="172">
        <v>300711.42</v>
      </c>
      <c r="AI31" s="172">
        <v>15368.8</v>
      </c>
      <c r="AJ31" s="172">
        <v>0</v>
      </c>
      <c r="AK31" s="172">
        <v>0</v>
      </c>
      <c r="AL31" s="172">
        <v>0</v>
      </c>
      <c r="AM31" s="172">
        <v>0</v>
      </c>
      <c r="AN31" s="172">
        <v>0</v>
      </c>
      <c r="AO31" s="172">
        <v>0</v>
      </c>
      <c r="AP31" s="172">
        <v>0</v>
      </c>
      <c r="AQ31" s="172">
        <v>0</v>
      </c>
      <c r="AR31" s="172">
        <v>0</v>
      </c>
      <c r="AS31" s="172">
        <v>0</v>
      </c>
      <c r="AT31" s="172">
        <v>0</v>
      </c>
      <c r="AU31" s="172">
        <v>263148</v>
      </c>
      <c r="AV31" s="172">
        <v>0</v>
      </c>
      <c r="AW31" s="172">
        <v>439808.53</v>
      </c>
      <c r="AX31" s="172">
        <v>36867.949999999997</v>
      </c>
      <c r="AY31" s="172">
        <v>49795.13</v>
      </c>
      <c r="AZ31" s="172">
        <v>0</v>
      </c>
      <c r="BA31" s="172">
        <v>84718.34</v>
      </c>
      <c r="BB31" s="172">
        <v>154.41999999999999</v>
      </c>
      <c r="BC31" s="172">
        <v>1069</v>
      </c>
      <c r="BD31" s="172">
        <v>0</v>
      </c>
      <c r="BE31" s="172">
        <v>0</v>
      </c>
      <c r="BF31" s="172">
        <v>15965.27</v>
      </c>
      <c r="BG31" s="172">
        <v>75.75</v>
      </c>
      <c r="BH31" s="172">
        <v>26332.78</v>
      </c>
      <c r="BI31" s="172">
        <v>287.64999999999998</v>
      </c>
      <c r="BJ31" s="172">
        <v>20346.43</v>
      </c>
      <c r="BK31" s="172">
        <v>0</v>
      </c>
      <c r="BL31" s="172">
        <v>5025.5600000000004</v>
      </c>
      <c r="BM31" s="172">
        <v>17781.479999999825</v>
      </c>
      <c r="BN31" s="172">
        <v>8015.43</v>
      </c>
      <c r="BO31" s="172">
        <v>0</v>
      </c>
      <c r="BP31" s="172">
        <v>21737.91</v>
      </c>
      <c r="BQ31" s="172">
        <v>4895</v>
      </c>
      <c r="BR31" s="172">
        <v>0</v>
      </c>
      <c r="BS31" s="172">
        <v>33507.68</v>
      </c>
      <c r="BT31" s="172">
        <v>162433.01999999999</v>
      </c>
      <c r="BU31" s="172">
        <v>0</v>
      </c>
      <c r="BV31" s="172">
        <v>69532.800000000003</v>
      </c>
      <c r="BW31" s="172">
        <v>0</v>
      </c>
      <c r="BX31" s="172">
        <v>0</v>
      </c>
      <c r="BY31" s="172">
        <v>0</v>
      </c>
      <c r="BZ31" s="172">
        <v>0</v>
      </c>
      <c r="CA31" s="172">
        <v>0</v>
      </c>
      <c r="CB31" s="172">
        <v>5166.3999999999996</v>
      </c>
      <c r="CC31" s="172">
        <v>12070.190000000002</v>
      </c>
      <c r="CD31" s="172">
        <v>0</v>
      </c>
      <c r="CE31" s="172">
        <v>0</v>
      </c>
      <c r="CF31" s="172">
        <v>0</v>
      </c>
      <c r="CG31" s="172">
        <v>0</v>
      </c>
      <c r="CH31" s="172">
        <v>30797.74</v>
      </c>
      <c r="CI31" s="172"/>
      <c r="CJ31" s="172">
        <v>48023.810000000056</v>
      </c>
      <c r="CK31" s="172"/>
      <c r="CL31" s="172">
        <v>15489.910000000003</v>
      </c>
      <c r="CM31" s="172">
        <v>0</v>
      </c>
      <c r="CN31" s="172">
        <v>0</v>
      </c>
      <c r="CO31" s="172">
        <v>0</v>
      </c>
      <c r="CP31" s="177"/>
      <c r="CQ31" s="151">
        <v>48023.810000000056</v>
      </c>
      <c r="CR31" s="151">
        <v>15489.910000000003</v>
      </c>
      <c r="CS31" s="152">
        <v>48023.81</v>
      </c>
      <c r="CT31" s="152">
        <v>15489.91</v>
      </c>
      <c r="CU31" s="152">
        <v>5.8207660913467407E-11</v>
      </c>
      <c r="CV31" s="151">
        <v>0</v>
      </c>
      <c r="CW31" s="151">
        <v>63513.72</v>
      </c>
      <c r="CX31" s="153">
        <v>12070.190000000002</v>
      </c>
      <c r="CY31" s="151">
        <v>12070.190000000002</v>
      </c>
      <c r="CZ31" s="151">
        <v>0</v>
      </c>
      <c r="DA31" s="151">
        <v>-1.7462298274040222E-10</v>
      </c>
      <c r="DD31" s="151">
        <v>6.184563972055912E-11</v>
      </c>
      <c r="DG31" s="151">
        <v>48023.810000000056</v>
      </c>
      <c r="DH31" s="151">
        <v>15489.910000000003</v>
      </c>
      <c r="DI31" s="152">
        <v>48023.81</v>
      </c>
      <c r="DJ31" s="152">
        <v>15489.91</v>
      </c>
      <c r="DO31" s="166">
        <v>3301038</v>
      </c>
      <c r="DQ31">
        <f>_xlfn.XLOOKUP(A31,Adjustment!B:B,Adjustment!H:H,0,0)</f>
        <v>0</v>
      </c>
      <c r="DR31" s="151">
        <f t="shared" si="1"/>
        <v>1117296.9400000002</v>
      </c>
      <c r="DS31" s="151">
        <f t="shared" si="2"/>
        <v>1261498.1300000001</v>
      </c>
      <c r="DT31" s="151">
        <f t="shared" si="3"/>
        <v>-144201.18999999994</v>
      </c>
      <c r="DU31" s="151">
        <f t="shared" si="0"/>
        <v>17236.590000000004</v>
      </c>
      <c r="DV31" s="151">
        <f t="shared" si="4"/>
        <v>30797.74</v>
      </c>
      <c r="DW31" s="151">
        <f t="shared" si="5"/>
        <v>-13561.149999999998</v>
      </c>
    </row>
    <row r="32" spans="1:127" hidden="1">
      <c r="A32" s="166">
        <v>3301048</v>
      </c>
      <c r="B32" s="175" t="s">
        <v>688</v>
      </c>
      <c r="C32" s="167" t="s">
        <v>246</v>
      </c>
      <c r="D32" s="178"/>
      <c r="E32" s="17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70"/>
      <c r="R32" s="170"/>
      <c r="S32" s="170"/>
      <c r="T32" s="170"/>
      <c r="U32" s="170"/>
      <c r="V32" s="170"/>
      <c r="W32" s="171">
        <v>356045.6</v>
      </c>
      <c r="X32" s="171"/>
      <c r="Y32" s="171">
        <v>-36284.04</v>
      </c>
      <c r="Z32" s="172">
        <v>863940.17</v>
      </c>
      <c r="AA32" s="172">
        <v>0</v>
      </c>
      <c r="AB32" s="172">
        <v>146726.10999999999</v>
      </c>
      <c r="AC32" s="172">
        <v>0</v>
      </c>
      <c r="AD32" s="172">
        <v>0</v>
      </c>
      <c r="AE32" s="172">
        <v>3256.93</v>
      </c>
      <c r="AF32" s="172">
        <v>0</v>
      </c>
      <c r="AG32" s="172">
        <v>0</v>
      </c>
      <c r="AH32" s="172">
        <v>206043.41</v>
      </c>
      <c r="AI32" s="172">
        <v>0</v>
      </c>
      <c r="AJ32" s="172">
        <v>0</v>
      </c>
      <c r="AK32" s="172">
        <v>0</v>
      </c>
      <c r="AL32" s="172">
        <v>14407.5</v>
      </c>
      <c r="AM32" s="172">
        <v>26350</v>
      </c>
      <c r="AN32" s="172">
        <v>0</v>
      </c>
      <c r="AO32" s="172">
        <v>0</v>
      </c>
      <c r="AP32" s="172">
        <v>0</v>
      </c>
      <c r="AQ32" s="172">
        <v>0</v>
      </c>
      <c r="AR32" s="172">
        <v>0</v>
      </c>
      <c r="AS32" s="172">
        <v>0</v>
      </c>
      <c r="AT32" s="172">
        <v>0</v>
      </c>
      <c r="AU32" s="172">
        <v>323684.53999999998</v>
      </c>
      <c r="AV32" s="172">
        <v>0</v>
      </c>
      <c r="AW32" s="172">
        <v>398052.89</v>
      </c>
      <c r="AX32" s="172">
        <v>0</v>
      </c>
      <c r="AY32" s="172">
        <v>193724.59</v>
      </c>
      <c r="AZ32" s="172">
        <v>0</v>
      </c>
      <c r="BA32" s="172">
        <v>153898.26</v>
      </c>
      <c r="BB32" s="172">
        <v>611.29999999999995</v>
      </c>
      <c r="BC32" s="172">
        <v>17737.36</v>
      </c>
      <c r="BD32" s="172">
        <v>0</v>
      </c>
      <c r="BE32" s="172">
        <v>0</v>
      </c>
      <c r="BF32" s="172">
        <v>15816.86</v>
      </c>
      <c r="BG32" s="172">
        <v>0</v>
      </c>
      <c r="BH32" s="172">
        <v>4683.5200000000004</v>
      </c>
      <c r="BI32" s="172">
        <v>218.86</v>
      </c>
      <c r="BJ32" s="172">
        <v>4794.3599999999997</v>
      </c>
      <c r="BK32" s="172">
        <v>0</v>
      </c>
      <c r="BL32" s="172">
        <v>1367.12</v>
      </c>
      <c r="BM32" s="172">
        <v>55832.36</v>
      </c>
      <c r="BN32" s="172">
        <v>9730.49</v>
      </c>
      <c r="BO32" s="172">
        <v>0</v>
      </c>
      <c r="BP32" s="172">
        <v>26790.94</v>
      </c>
      <c r="BQ32" s="172">
        <v>3135</v>
      </c>
      <c r="BR32" s="172">
        <v>0</v>
      </c>
      <c r="BS32" s="172">
        <v>41357.33</v>
      </c>
      <c r="BT32" s="172">
        <v>12589.43</v>
      </c>
      <c r="BU32" s="172">
        <v>3000</v>
      </c>
      <c r="BV32" s="172">
        <v>50904.92</v>
      </c>
      <c r="BW32" s="172">
        <v>0</v>
      </c>
      <c r="BX32" s="172">
        <v>0</v>
      </c>
      <c r="BY32" s="172">
        <v>43744.04</v>
      </c>
      <c r="BZ32" s="172">
        <v>0</v>
      </c>
      <c r="CA32" s="172">
        <v>0</v>
      </c>
      <c r="CB32" s="172">
        <v>5269</v>
      </c>
      <c r="CC32" s="172">
        <v>0</v>
      </c>
      <c r="CD32" s="172">
        <v>43744.04</v>
      </c>
      <c r="CE32" s="172">
        <v>0</v>
      </c>
      <c r="CF32" s="172">
        <v>0</v>
      </c>
      <c r="CG32" s="172">
        <v>5269</v>
      </c>
      <c r="CH32" s="172">
        <v>7460</v>
      </c>
      <c r="CI32" s="172">
        <v>0</v>
      </c>
      <c r="CJ32" s="172">
        <v>255095.5499999997</v>
      </c>
      <c r="CK32" s="172"/>
      <c r="CL32" s="172">
        <v>0</v>
      </c>
      <c r="CM32" s="172">
        <v>0</v>
      </c>
      <c r="CN32" s="172">
        <v>0</v>
      </c>
      <c r="CO32" s="172">
        <v>0</v>
      </c>
      <c r="CP32" s="177"/>
      <c r="CQ32" s="151">
        <v>255095.5499999997</v>
      </c>
      <c r="CR32" s="151">
        <v>0</v>
      </c>
      <c r="CS32" s="152">
        <v>298839.59000000003</v>
      </c>
      <c r="CT32" s="152">
        <v>-43744.04</v>
      </c>
      <c r="CU32" s="152">
        <v>-43744.040000000328</v>
      </c>
      <c r="CV32" s="151">
        <v>-43744.04</v>
      </c>
      <c r="CW32" s="151">
        <v>255095.55000000002</v>
      </c>
      <c r="CX32" s="153">
        <v>0</v>
      </c>
      <c r="CY32" s="151">
        <v>0</v>
      </c>
      <c r="CZ32" s="151">
        <v>0</v>
      </c>
      <c r="DA32" s="151">
        <v>0</v>
      </c>
      <c r="DB32" s="152">
        <v>-43744.04</v>
      </c>
      <c r="DD32" s="151">
        <v>-3.2741809263825417E-10</v>
      </c>
      <c r="DG32" s="151">
        <v>255095.5499999997</v>
      </c>
      <c r="DH32" s="151">
        <v>0</v>
      </c>
      <c r="DI32" s="152">
        <v>298839.59000000003</v>
      </c>
      <c r="DJ32" s="152">
        <v>-43744.04</v>
      </c>
      <c r="DO32" s="166">
        <v>3301048</v>
      </c>
      <c r="DQ32" t="str">
        <f>_xlfn.XLOOKUP(A32,Adjustment!B:B,Adjustment!H:H,0,0)</f>
        <v>Agree</v>
      </c>
      <c r="DR32" s="151">
        <f t="shared" si="1"/>
        <v>1260724.1200000001</v>
      </c>
      <c r="DS32" s="151">
        <f t="shared" si="2"/>
        <v>1361674.1700000004</v>
      </c>
      <c r="DT32" s="151">
        <f t="shared" si="3"/>
        <v>-100950.05000000028</v>
      </c>
      <c r="DU32" s="151">
        <f t="shared" si="0"/>
        <v>49013.04</v>
      </c>
      <c r="DV32" s="151">
        <f t="shared" si="4"/>
        <v>12729</v>
      </c>
      <c r="DW32" s="151">
        <f t="shared" si="5"/>
        <v>36284.04</v>
      </c>
    </row>
    <row r="33" spans="1:127" hidden="1">
      <c r="A33" s="166">
        <v>3301049</v>
      </c>
      <c r="B33" s="175" t="s">
        <v>689</v>
      </c>
      <c r="C33" s="167" t="s">
        <v>410</v>
      </c>
      <c r="D33" s="178"/>
      <c r="E33" s="17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70"/>
      <c r="R33" s="170"/>
      <c r="S33" s="170"/>
      <c r="T33" s="170"/>
      <c r="U33" s="170"/>
      <c r="V33" s="170"/>
      <c r="W33" s="171">
        <v>291825.68</v>
      </c>
      <c r="X33" s="171"/>
      <c r="Y33" s="171">
        <v>-21408.61</v>
      </c>
      <c r="Z33" s="172">
        <v>687517.24</v>
      </c>
      <c r="AA33" s="172">
        <v>0</v>
      </c>
      <c r="AB33" s="172">
        <v>29840</v>
      </c>
      <c r="AC33" s="172">
        <v>0</v>
      </c>
      <c r="AD33" s="172">
        <v>0</v>
      </c>
      <c r="AE33" s="172">
        <v>0</v>
      </c>
      <c r="AF33" s="172">
        <v>0</v>
      </c>
      <c r="AG33" s="172">
        <v>0</v>
      </c>
      <c r="AH33" s="172">
        <v>133695.81000000017</v>
      </c>
      <c r="AI33" s="172">
        <v>0</v>
      </c>
      <c r="AJ33" s="172">
        <v>0</v>
      </c>
      <c r="AK33" s="172">
        <v>0</v>
      </c>
      <c r="AL33" s="172">
        <v>16182.43</v>
      </c>
      <c r="AM33" s="172">
        <v>0</v>
      </c>
      <c r="AN33" s="172">
        <v>0</v>
      </c>
      <c r="AO33" s="172">
        <v>0</v>
      </c>
      <c r="AP33" s="172">
        <v>0</v>
      </c>
      <c r="AQ33" s="172">
        <v>0</v>
      </c>
      <c r="AR33" s="172">
        <v>0</v>
      </c>
      <c r="AS33" s="172">
        <v>0</v>
      </c>
      <c r="AT33" s="172">
        <v>0</v>
      </c>
      <c r="AU33" s="172">
        <v>165461.5</v>
      </c>
      <c r="AV33" s="172">
        <v>20077.62</v>
      </c>
      <c r="AW33" s="172">
        <v>176894.54</v>
      </c>
      <c r="AX33" s="172">
        <v>29346.61</v>
      </c>
      <c r="AY33" s="172">
        <v>117290.86</v>
      </c>
      <c r="AZ33" s="172">
        <v>0</v>
      </c>
      <c r="BA33" s="172">
        <v>13253.3</v>
      </c>
      <c r="BB33" s="172">
        <v>51</v>
      </c>
      <c r="BC33" s="172">
        <v>3995</v>
      </c>
      <c r="BD33" s="172">
        <v>0</v>
      </c>
      <c r="BE33" s="172">
        <v>0</v>
      </c>
      <c r="BF33" s="172">
        <v>4925.8100000000004</v>
      </c>
      <c r="BG33" s="172">
        <v>0</v>
      </c>
      <c r="BH33" s="172">
        <v>0</v>
      </c>
      <c r="BI33" s="172">
        <v>184.29</v>
      </c>
      <c r="BJ33" s="172">
        <v>10643.75</v>
      </c>
      <c r="BK33" s="172">
        <v>0</v>
      </c>
      <c r="BL33" s="172">
        <v>1858.02</v>
      </c>
      <c r="BM33" s="172">
        <v>19704.52</v>
      </c>
      <c r="BN33" s="172">
        <v>3639.5</v>
      </c>
      <c r="BO33" s="172">
        <v>0</v>
      </c>
      <c r="BP33" s="172">
        <v>12517.3</v>
      </c>
      <c r="BQ33" s="172">
        <v>4895</v>
      </c>
      <c r="BR33" s="172">
        <v>0</v>
      </c>
      <c r="BS33" s="172">
        <v>8143.05</v>
      </c>
      <c r="BT33" s="172">
        <v>2885.05</v>
      </c>
      <c r="BU33" s="172">
        <v>0</v>
      </c>
      <c r="BV33" s="172">
        <v>61920.56</v>
      </c>
      <c r="BW33" s="172">
        <v>0</v>
      </c>
      <c r="BX33" s="172">
        <v>0</v>
      </c>
      <c r="BY33" s="172">
        <v>31901.57</v>
      </c>
      <c r="BZ33" s="172">
        <v>0</v>
      </c>
      <c r="CA33" s="172">
        <v>0</v>
      </c>
      <c r="CB33" s="172">
        <v>4891</v>
      </c>
      <c r="CC33" s="172">
        <v>0</v>
      </c>
      <c r="CD33" s="172">
        <v>31901.57</v>
      </c>
      <c r="CE33" s="172">
        <v>0</v>
      </c>
      <c r="CF33" s="172">
        <v>0</v>
      </c>
      <c r="CG33" s="172">
        <v>4891</v>
      </c>
      <c r="CH33" s="172">
        <v>10492.96</v>
      </c>
      <c r="CI33" s="172">
        <v>0</v>
      </c>
      <c r="CJ33" s="172">
        <v>469472.31</v>
      </c>
      <c r="CK33" s="172"/>
      <c r="CL33" s="172">
        <v>0</v>
      </c>
      <c r="CM33" s="172">
        <v>0</v>
      </c>
      <c r="CN33" s="172">
        <v>0</v>
      </c>
      <c r="CO33" s="172">
        <v>0</v>
      </c>
      <c r="CP33" s="177"/>
      <c r="CQ33" s="151">
        <v>469472.31</v>
      </c>
      <c r="CR33" s="151">
        <v>0</v>
      </c>
      <c r="CS33" s="152">
        <v>501373.88</v>
      </c>
      <c r="CT33" s="152">
        <v>-31901.57</v>
      </c>
      <c r="CU33" s="152">
        <v>-31901.570000000007</v>
      </c>
      <c r="CV33" s="151">
        <v>-31901.57</v>
      </c>
      <c r="CW33" s="151">
        <v>469472.31</v>
      </c>
      <c r="CX33" s="153">
        <v>0</v>
      </c>
      <c r="CY33" s="151">
        <v>0</v>
      </c>
      <c r="CZ33" s="151">
        <v>10087.989999999816</v>
      </c>
      <c r="DA33" s="151">
        <v>0</v>
      </c>
      <c r="DB33" s="152">
        <v>-31901.57</v>
      </c>
      <c r="DD33" s="151">
        <v>0</v>
      </c>
      <c r="DG33" s="151">
        <v>469472.31</v>
      </c>
      <c r="DH33" s="151">
        <v>0</v>
      </c>
      <c r="DI33" s="152">
        <v>501373.88</v>
      </c>
      <c r="DJ33" s="152">
        <v>-31901.57</v>
      </c>
      <c r="DO33" s="166">
        <v>3301049</v>
      </c>
      <c r="DQ33" t="str">
        <f>_xlfn.XLOOKUP(A33,Adjustment!B:B,Adjustment!H:H,0,0)</f>
        <v>Agree</v>
      </c>
      <c r="DR33" s="151">
        <f t="shared" si="1"/>
        <v>867235.48000000021</v>
      </c>
      <c r="DS33" s="151">
        <f t="shared" si="2"/>
        <v>689588.85000000021</v>
      </c>
      <c r="DT33" s="151">
        <f t="shared" si="3"/>
        <v>177646.63</v>
      </c>
      <c r="DU33" s="151">
        <f t="shared" si="0"/>
        <v>36792.57</v>
      </c>
      <c r="DV33" s="151">
        <f t="shared" si="4"/>
        <v>15383.96</v>
      </c>
      <c r="DW33" s="151">
        <f t="shared" si="5"/>
        <v>21408.61</v>
      </c>
    </row>
    <row r="34" spans="1:127" hidden="1">
      <c r="A34" s="166">
        <v>3301100</v>
      </c>
      <c r="B34" s="175" t="s">
        <v>690</v>
      </c>
      <c r="C34" s="167" t="s">
        <v>263</v>
      </c>
      <c r="D34" s="178"/>
      <c r="E34" s="17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70"/>
      <c r="R34" s="170"/>
      <c r="S34" s="170"/>
      <c r="T34" s="170"/>
      <c r="U34" s="170"/>
      <c r="V34" s="170"/>
      <c r="W34" s="171"/>
      <c r="X34" s="171">
        <v>-60170.41</v>
      </c>
      <c r="Y34" s="171">
        <v>33570.5</v>
      </c>
      <c r="Z34" s="172">
        <v>122837.89</v>
      </c>
      <c r="AA34" s="172">
        <v>0</v>
      </c>
      <c r="AB34" s="172">
        <v>116147.57</v>
      </c>
      <c r="AC34" s="172">
        <v>0</v>
      </c>
      <c r="AD34" s="172">
        <v>321863.75</v>
      </c>
      <c r="AE34" s="172">
        <v>3970.79</v>
      </c>
      <c r="AF34" s="172">
        <v>0</v>
      </c>
      <c r="AG34" s="172">
        <v>0</v>
      </c>
      <c r="AH34" s="172">
        <v>12061020.479999999</v>
      </c>
      <c r="AI34" s="172">
        <v>0</v>
      </c>
      <c r="AJ34" s="172">
        <v>0</v>
      </c>
      <c r="AK34" s="172">
        <v>0</v>
      </c>
      <c r="AL34" s="172">
        <v>0</v>
      </c>
      <c r="AM34" s="172">
        <v>0</v>
      </c>
      <c r="AN34" s="172">
        <v>0</v>
      </c>
      <c r="AO34" s="172">
        <v>0</v>
      </c>
      <c r="AP34" s="172">
        <v>0</v>
      </c>
      <c r="AQ34" s="172">
        <v>0</v>
      </c>
      <c r="AR34" s="172">
        <v>0</v>
      </c>
      <c r="AS34" s="172">
        <v>251639.56</v>
      </c>
      <c r="AT34" s="172">
        <v>19617</v>
      </c>
      <c r="AU34" s="172">
        <v>4761953.2</v>
      </c>
      <c r="AV34" s="172">
        <v>0</v>
      </c>
      <c r="AW34" s="172">
        <v>804665.97</v>
      </c>
      <c r="AX34" s="172">
        <v>58773.84</v>
      </c>
      <c r="AY34" s="172">
        <v>1155422.8700000001</v>
      </c>
      <c r="AZ34" s="172">
        <v>0</v>
      </c>
      <c r="BA34" s="172">
        <v>24868.23</v>
      </c>
      <c r="BB34" s="172">
        <v>23567.21</v>
      </c>
      <c r="BC34" s="172">
        <v>37036.31</v>
      </c>
      <c r="BD34" s="172">
        <v>0</v>
      </c>
      <c r="BE34" s="172">
        <v>0</v>
      </c>
      <c r="BF34" s="172">
        <v>152255.9</v>
      </c>
      <c r="BG34" s="172">
        <v>6956.82</v>
      </c>
      <c r="BH34" s="172">
        <v>2638.35</v>
      </c>
      <c r="BI34" s="172">
        <v>15682.6</v>
      </c>
      <c r="BJ34" s="172">
        <v>125175.28</v>
      </c>
      <c r="BK34" s="172">
        <v>18213.5</v>
      </c>
      <c r="BL34" s="172">
        <v>199233.4</v>
      </c>
      <c r="BM34" s="172">
        <v>773715.46</v>
      </c>
      <c r="BN34" s="172">
        <v>21300.42</v>
      </c>
      <c r="BO34" s="172">
        <v>54425.32</v>
      </c>
      <c r="BP34" s="172">
        <v>193566.15</v>
      </c>
      <c r="BQ34" s="172">
        <v>16518</v>
      </c>
      <c r="BR34" s="172">
        <v>8874.44</v>
      </c>
      <c r="BS34" s="172">
        <v>202107.41</v>
      </c>
      <c r="BT34" s="172">
        <v>287314.15000000002</v>
      </c>
      <c r="BU34" s="172">
        <v>0</v>
      </c>
      <c r="BV34" s="172">
        <v>2829273.68</v>
      </c>
      <c r="BW34" s="172">
        <v>0</v>
      </c>
      <c r="BX34" s="172">
        <v>0</v>
      </c>
      <c r="BY34" s="172">
        <v>0</v>
      </c>
      <c r="BZ34" s="172">
        <v>0</v>
      </c>
      <c r="CA34" s="172">
        <v>0</v>
      </c>
      <c r="CB34" s="172">
        <v>18149.689999999999</v>
      </c>
      <c r="CC34" s="172">
        <v>40526.300000000003</v>
      </c>
      <c r="CD34" s="172">
        <v>0</v>
      </c>
      <c r="CE34" s="172">
        <v>0</v>
      </c>
      <c r="CF34" s="172">
        <v>0</v>
      </c>
      <c r="CG34" s="172">
        <v>0</v>
      </c>
      <c r="CH34" s="172">
        <v>0</v>
      </c>
      <c r="CI34" s="172"/>
      <c r="CJ34" s="172">
        <v>1063388.1199999994</v>
      </c>
      <c r="CK34" s="172"/>
      <c r="CL34" s="172">
        <v>92246.49</v>
      </c>
      <c r="CM34" s="172">
        <v>0</v>
      </c>
      <c r="CN34" s="172">
        <v>0</v>
      </c>
      <c r="CO34" s="172">
        <v>0</v>
      </c>
      <c r="CP34" s="177"/>
      <c r="CQ34" s="151">
        <v>1063388.1199999994</v>
      </c>
      <c r="CR34" s="151">
        <v>92246.49</v>
      </c>
      <c r="CS34" s="152">
        <v>1063388.1200000001</v>
      </c>
      <c r="CT34" s="152">
        <v>92246.49</v>
      </c>
      <c r="CU34" s="152">
        <v>0</v>
      </c>
      <c r="CV34" s="151">
        <v>0</v>
      </c>
      <c r="CW34" s="151">
        <v>1155634.6100000001</v>
      </c>
      <c r="CX34" s="153">
        <v>-26614.699999999997</v>
      </c>
      <c r="CY34" s="151">
        <v>-26614.699999999997</v>
      </c>
      <c r="CZ34" s="151">
        <v>266999.59000000102</v>
      </c>
      <c r="DA34" s="151">
        <v>0</v>
      </c>
      <c r="DD34" s="151">
        <v>-7.1304384618997574E-10</v>
      </c>
      <c r="DG34" s="151">
        <v>1063388.1199999994</v>
      </c>
      <c r="DH34" s="151">
        <v>92246.49</v>
      </c>
      <c r="DI34" s="152">
        <v>1063388.1200000001</v>
      </c>
      <c r="DJ34" s="152">
        <v>92246.49</v>
      </c>
      <c r="DO34" s="166">
        <v>3301100</v>
      </c>
      <c r="DQ34" t="str">
        <f>_xlfn.XLOOKUP(A34,Adjustment!B:B,Adjustment!H:H,0,0)</f>
        <v>Agree</v>
      </c>
      <c r="DR34" s="151">
        <f t="shared" si="1"/>
        <v>12897097.039999999</v>
      </c>
      <c r="DS34" s="151">
        <f t="shared" si="2"/>
        <v>11773538.51</v>
      </c>
      <c r="DT34" s="151">
        <f t="shared" si="3"/>
        <v>1123558.5299999993</v>
      </c>
      <c r="DU34" s="151">
        <f t="shared" si="0"/>
        <v>58675.990000000005</v>
      </c>
      <c r="DV34" s="151">
        <f t="shared" si="4"/>
        <v>0</v>
      </c>
      <c r="DW34" s="151">
        <f t="shared" si="5"/>
        <v>58675.990000000005</v>
      </c>
    </row>
    <row r="35" spans="1:127">
      <c r="A35" s="166">
        <v>3301802</v>
      </c>
      <c r="B35" s="175" t="s">
        <v>691</v>
      </c>
      <c r="C35" s="167" t="s">
        <v>692</v>
      </c>
      <c r="D35" s="178"/>
      <c r="E35" s="17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70"/>
      <c r="R35" s="170"/>
      <c r="S35" s="170"/>
      <c r="T35" s="170"/>
      <c r="U35" s="170"/>
      <c r="V35" s="170"/>
      <c r="W35" s="171"/>
      <c r="X35" s="171">
        <v>-43182.41</v>
      </c>
      <c r="Y35" s="171">
        <v>-13772.69</v>
      </c>
      <c r="Z35" s="172">
        <v>435780.15</v>
      </c>
      <c r="AA35" s="172">
        <v>0</v>
      </c>
      <c r="AB35" s="172">
        <v>6383.75</v>
      </c>
      <c r="AC35" s="172">
        <v>0</v>
      </c>
      <c r="AD35" s="172">
        <v>0</v>
      </c>
      <c r="AE35" s="172">
        <v>0</v>
      </c>
      <c r="AF35" s="172">
        <v>0</v>
      </c>
      <c r="AG35" s="172">
        <v>0</v>
      </c>
      <c r="AH35" s="172">
        <v>69627.61</v>
      </c>
      <c r="AI35" s="172">
        <v>0</v>
      </c>
      <c r="AJ35" s="172">
        <v>0</v>
      </c>
      <c r="AK35" s="172">
        <v>0</v>
      </c>
      <c r="AL35" s="172">
        <v>17733.86</v>
      </c>
      <c r="AM35" s="172">
        <v>0</v>
      </c>
      <c r="AN35" s="172">
        <v>0</v>
      </c>
      <c r="AO35" s="172">
        <v>0</v>
      </c>
      <c r="AP35" s="172">
        <v>0</v>
      </c>
      <c r="AQ35" s="172">
        <v>0</v>
      </c>
      <c r="AR35" s="172">
        <v>0</v>
      </c>
      <c r="AS35" s="172">
        <v>0</v>
      </c>
      <c r="AT35" s="172">
        <v>0</v>
      </c>
      <c r="AU35" s="172">
        <v>127173.17</v>
      </c>
      <c r="AV35" s="172">
        <v>0</v>
      </c>
      <c r="AW35" s="172">
        <v>75236.88</v>
      </c>
      <c r="AX35" s="172">
        <v>0</v>
      </c>
      <c r="AY35" s="172">
        <v>142050.62</v>
      </c>
      <c r="AZ35" s="172">
        <v>0</v>
      </c>
      <c r="BA35" s="172">
        <v>47180.92</v>
      </c>
      <c r="BB35" s="172">
        <v>0</v>
      </c>
      <c r="BC35" s="172">
        <v>0</v>
      </c>
      <c r="BD35" s="172">
        <v>0</v>
      </c>
      <c r="BE35" s="172">
        <v>0</v>
      </c>
      <c r="BF35" s="172">
        <v>74880.13</v>
      </c>
      <c r="BG35" s="172">
        <v>1275.47</v>
      </c>
      <c r="BH35" s="172">
        <v>3918.37</v>
      </c>
      <c r="BI35" s="172">
        <v>349.63</v>
      </c>
      <c r="BJ35" s="172">
        <v>12071.17</v>
      </c>
      <c r="BK35" s="172">
        <v>0</v>
      </c>
      <c r="BL35" s="172">
        <v>6049.87</v>
      </c>
      <c r="BM35" s="172">
        <v>16878.50000000012</v>
      </c>
      <c r="BN35" s="172">
        <v>1100</v>
      </c>
      <c r="BO35" s="172">
        <v>0</v>
      </c>
      <c r="BP35" s="172">
        <v>14766.13</v>
      </c>
      <c r="BQ35" s="172">
        <v>3135</v>
      </c>
      <c r="BR35" s="172">
        <v>0</v>
      </c>
      <c r="BS35" s="172">
        <v>2797.02</v>
      </c>
      <c r="BT35" s="172">
        <v>48344.49</v>
      </c>
      <c r="BU35" s="172">
        <v>0</v>
      </c>
      <c r="BV35" s="172">
        <v>28952.6</v>
      </c>
      <c r="BW35" s="172">
        <v>0</v>
      </c>
      <c r="BX35" s="172">
        <v>0</v>
      </c>
      <c r="BY35" s="172">
        <v>7648.07</v>
      </c>
      <c r="BZ35" s="172">
        <v>0</v>
      </c>
      <c r="CA35" s="172">
        <v>0</v>
      </c>
      <c r="CB35" s="172">
        <v>4725.63</v>
      </c>
      <c r="CC35" s="172">
        <v>10998.990000000002</v>
      </c>
      <c r="CD35" s="172">
        <v>7648.07</v>
      </c>
      <c r="CE35" s="172">
        <v>0</v>
      </c>
      <c r="CF35" s="172">
        <v>0</v>
      </c>
      <c r="CG35" s="172">
        <v>0</v>
      </c>
      <c r="CH35" s="172">
        <v>9600</v>
      </c>
      <c r="CI35" s="172"/>
      <c r="CJ35" s="172">
        <v>-127465.08000000005</v>
      </c>
      <c r="CK35" s="172"/>
      <c r="CL35" s="172">
        <v>0</v>
      </c>
      <c r="CM35" s="172">
        <v>0</v>
      </c>
      <c r="CN35" s="172">
        <v>0</v>
      </c>
      <c r="CO35" s="172">
        <v>0</v>
      </c>
      <c r="CP35" s="177"/>
      <c r="CQ35" s="151">
        <v>-127465.08000000005</v>
      </c>
      <c r="CR35" s="151">
        <v>0</v>
      </c>
      <c r="CS35" s="152">
        <v>-119817.01</v>
      </c>
      <c r="CT35" s="152">
        <v>-7648.07</v>
      </c>
      <c r="CU35" s="152">
        <v>-7648.0700000000506</v>
      </c>
      <c r="CV35" s="151">
        <v>-7648.07</v>
      </c>
      <c r="CW35" s="151">
        <v>-127465.07999999999</v>
      </c>
      <c r="CX35" s="153">
        <v>10998.990000000002</v>
      </c>
      <c r="CY35" s="151">
        <v>10998.990000000002</v>
      </c>
      <c r="CZ35" s="151">
        <v>0</v>
      </c>
      <c r="DA35" s="151">
        <v>-9.9999998783459887E-3</v>
      </c>
      <c r="DB35" s="152">
        <v>-7648.07</v>
      </c>
      <c r="DD35" s="151">
        <v>-5.0931703299283981E-11</v>
      </c>
      <c r="DG35" s="151">
        <v>-127465.08000000005</v>
      </c>
      <c r="DH35" s="151">
        <v>0</v>
      </c>
      <c r="DI35" s="152">
        <v>-119817.01</v>
      </c>
      <c r="DJ35" s="152">
        <v>-7648.07</v>
      </c>
      <c r="DO35" s="166">
        <v>3301802</v>
      </c>
      <c r="DQ35">
        <f>_xlfn.XLOOKUP(A35,Adjustment!B:B,Adjustment!H:H,0,0)</f>
        <v>0</v>
      </c>
      <c r="DR35" s="151">
        <f t="shared" si="1"/>
        <v>529525.37</v>
      </c>
      <c r="DS35" s="151">
        <f t="shared" si="2"/>
        <v>613808.04</v>
      </c>
      <c r="DT35" s="151">
        <f t="shared" si="3"/>
        <v>-84282.670000000042</v>
      </c>
      <c r="DU35" s="151">
        <f t="shared" si="0"/>
        <v>23372.690000000002</v>
      </c>
      <c r="DV35" s="151">
        <f t="shared" si="4"/>
        <v>9600</v>
      </c>
      <c r="DW35" s="151">
        <f t="shared" si="5"/>
        <v>13772.690000000002</v>
      </c>
    </row>
    <row r="36" spans="1:127" hidden="1">
      <c r="A36" s="166">
        <v>3302004</v>
      </c>
      <c r="B36" s="175" t="s">
        <v>693</v>
      </c>
      <c r="C36" s="167" t="s">
        <v>389</v>
      </c>
      <c r="D36" s="178"/>
      <c r="E36" s="17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70"/>
      <c r="R36" s="170"/>
      <c r="S36" s="170"/>
      <c r="T36" s="170"/>
      <c r="U36" s="170"/>
      <c r="V36" s="170"/>
      <c r="W36" s="171">
        <v>32349.22</v>
      </c>
      <c r="X36" s="171"/>
      <c r="Y36" s="171">
        <v>-55361.9</v>
      </c>
      <c r="Z36" s="172">
        <v>1675775.23</v>
      </c>
      <c r="AA36" s="172">
        <v>0</v>
      </c>
      <c r="AB36" s="172">
        <v>12392.5</v>
      </c>
      <c r="AC36" s="172">
        <v>0</v>
      </c>
      <c r="AD36" s="172">
        <v>181876.5</v>
      </c>
      <c r="AE36" s="172">
        <v>400</v>
      </c>
      <c r="AF36" s="172">
        <v>0</v>
      </c>
      <c r="AG36" s="172">
        <v>0</v>
      </c>
      <c r="AH36" s="172">
        <v>120285.2399999998</v>
      </c>
      <c r="AI36" s="172">
        <v>0</v>
      </c>
      <c r="AJ36" s="172">
        <v>0</v>
      </c>
      <c r="AK36" s="172">
        <v>0</v>
      </c>
      <c r="AL36" s="172">
        <v>0</v>
      </c>
      <c r="AM36" s="172">
        <v>0</v>
      </c>
      <c r="AN36" s="172">
        <v>0</v>
      </c>
      <c r="AO36" s="172">
        <v>0</v>
      </c>
      <c r="AP36" s="172">
        <v>0</v>
      </c>
      <c r="AQ36" s="172">
        <v>0</v>
      </c>
      <c r="AR36" s="172">
        <v>0</v>
      </c>
      <c r="AS36" s="172">
        <v>28418.76</v>
      </c>
      <c r="AT36" s="172">
        <v>54356</v>
      </c>
      <c r="AU36" s="172">
        <v>1141846.75</v>
      </c>
      <c r="AV36" s="172">
        <v>0</v>
      </c>
      <c r="AW36" s="172">
        <v>201258.9</v>
      </c>
      <c r="AX36" s="172">
        <v>48994.81</v>
      </c>
      <c r="AY36" s="172">
        <v>162619.12</v>
      </c>
      <c r="AZ36" s="172">
        <v>0</v>
      </c>
      <c r="BA36" s="172">
        <v>60872.51</v>
      </c>
      <c r="BB36" s="172">
        <v>660</v>
      </c>
      <c r="BC36" s="172">
        <v>4367</v>
      </c>
      <c r="BD36" s="172">
        <v>0</v>
      </c>
      <c r="BE36" s="172">
        <v>0</v>
      </c>
      <c r="BF36" s="172">
        <v>1064.57</v>
      </c>
      <c r="BG36" s="172">
        <v>9431.69</v>
      </c>
      <c r="BH36" s="172">
        <v>71675.41</v>
      </c>
      <c r="BI36" s="172">
        <v>4374.66</v>
      </c>
      <c r="BJ36" s="172">
        <v>84593.55</v>
      </c>
      <c r="BK36" s="172">
        <v>0</v>
      </c>
      <c r="BL36" s="172">
        <v>8662.91</v>
      </c>
      <c r="BM36" s="172">
        <v>73485.009999999995</v>
      </c>
      <c r="BN36" s="172">
        <v>976</v>
      </c>
      <c r="BO36" s="172">
        <v>1098.08</v>
      </c>
      <c r="BP36" s="172">
        <v>2951.13</v>
      </c>
      <c r="BQ36" s="172">
        <v>4895</v>
      </c>
      <c r="BR36" s="172">
        <v>3945.6</v>
      </c>
      <c r="BS36" s="172">
        <v>121968.47</v>
      </c>
      <c r="BT36" s="172">
        <v>58258.74</v>
      </c>
      <c r="BU36" s="172">
        <v>0</v>
      </c>
      <c r="BV36" s="172">
        <v>69120.77</v>
      </c>
      <c r="BW36" s="172">
        <v>0</v>
      </c>
      <c r="BX36" s="172">
        <v>0</v>
      </c>
      <c r="BY36" s="172">
        <v>55361.9</v>
      </c>
      <c r="BZ36" s="172">
        <v>0</v>
      </c>
      <c r="CA36" s="172">
        <v>0</v>
      </c>
      <c r="CB36" s="172">
        <v>7690</v>
      </c>
      <c r="CC36" s="172">
        <v>0</v>
      </c>
      <c r="CD36" s="172">
        <v>55361.9</v>
      </c>
      <c r="CE36" s="172">
        <v>0</v>
      </c>
      <c r="CF36" s="172">
        <v>0</v>
      </c>
      <c r="CG36" s="172">
        <v>7690</v>
      </c>
      <c r="CH36" s="172">
        <v>0</v>
      </c>
      <c r="CI36" s="172">
        <v>0</v>
      </c>
      <c r="CJ36" s="172">
        <v>-86629.129999999859</v>
      </c>
      <c r="CK36" s="172"/>
      <c r="CL36" s="172">
        <v>0</v>
      </c>
      <c r="CM36" s="172">
        <v>0</v>
      </c>
      <c r="CN36" s="172">
        <v>0</v>
      </c>
      <c r="CO36" s="172">
        <v>0</v>
      </c>
      <c r="CP36" s="177"/>
      <c r="CQ36" s="151">
        <v>-86629.129999999859</v>
      </c>
      <c r="CR36" s="151">
        <v>0</v>
      </c>
      <c r="CS36" s="152">
        <v>-31267.23</v>
      </c>
      <c r="CT36" s="152">
        <v>-55361.9</v>
      </c>
      <c r="CU36" s="152">
        <v>-55361.899999999863</v>
      </c>
      <c r="CV36" s="151">
        <v>-55361.9</v>
      </c>
      <c r="CW36" s="151">
        <v>-86629.13</v>
      </c>
      <c r="CX36" s="153">
        <v>0</v>
      </c>
      <c r="CY36" s="151">
        <v>0</v>
      </c>
      <c r="CZ36" s="151">
        <v>26168.670000000206</v>
      </c>
      <c r="DA36" s="151">
        <v>0</v>
      </c>
      <c r="DB36" s="152">
        <v>-55361.9</v>
      </c>
      <c r="DD36" s="151">
        <v>1.3824319466948509E-10</v>
      </c>
      <c r="DG36" s="151">
        <v>-86629.129999999859</v>
      </c>
      <c r="DH36" s="151">
        <v>0</v>
      </c>
      <c r="DI36" s="152">
        <v>-31267.23</v>
      </c>
      <c r="DJ36" s="152">
        <v>-55361.9</v>
      </c>
      <c r="DO36" s="166">
        <v>3302004</v>
      </c>
      <c r="DQ36" t="str">
        <f>_xlfn.XLOOKUP(A36,Adjustment!B:B,Adjustment!H:H,0,0)</f>
        <v>Agree</v>
      </c>
      <c r="DR36" s="151">
        <f t="shared" si="1"/>
        <v>2073504.2299999997</v>
      </c>
      <c r="DS36" s="151">
        <f t="shared" si="2"/>
        <v>2192482.5799999996</v>
      </c>
      <c r="DT36" s="151">
        <f t="shared" si="3"/>
        <v>-118978.34999999986</v>
      </c>
      <c r="DU36" s="151">
        <f t="shared" si="0"/>
        <v>63051.9</v>
      </c>
      <c r="DV36" s="151">
        <f t="shared" si="4"/>
        <v>7690</v>
      </c>
      <c r="DW36" s="151">
        <f t="shared" si="5"/>
        <v>55361.9</v>
      </c>
    </row>
    <row r="37" spans="1:127">
      <c r="A37" s="166">
        <v>3302005</v>
      </c>
      <c r="B37" s="175" t="s">
        <v>694</v>
      </c>
      <c r="C37" s="167" t="s">
        <v>695</v>
      </c>
      <c r="D37" s="178"/>
      <c r="E37" s="17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70"/>
      <c r="R37" s="170"/>
      <c r="S37" s="170"/>
      <c r="T37" s="170"/>
      <c r="U37" s="170"/>
      <c r="V37" s="170"/>
      <c r="W37" s="171"/>
      <c r="X37" s="171">
        <v>-213879.2</v>
      </c>
      <c r="Y37" s="171">
        <v>-21001.46</v>
      </c>
      <c r="Z37" s="172">
        <v>2989560.68</v>
      </c>
      <c r="AA37" s="172">
        <v>0</v>
      </c>
      <c r="AB37" s="172">
        <v>153040.38</v>
      </c>
      <c r="AC37" s="172">
        <v>0</v>
      </c>
      <c r="AD37" s="172">
        <v>213245</v>
      </c>
      <c r="AE37" s="172">
        <v>2400</v>
      </c>
      <c r="AF37" s="172">
        <v>0</v>
      </c>
      <c r="AG37" s="172">
        <v>0</v>
      </c>
      <c r="AH37" s="172">
        <v>101895.72</v>
      </c>
      <c r="AI37" s="172">
        <v>0</v>
      </c>
      <c r="AJ37" s="172">
        <v>0</v>
      </c>
      <c r="AK37" s="172">
        <v>0</v>
      </c>
      <c r="AL37" s="172">
        <v>33658.35</v>
      </c>
      <c r="AM37" s="172">
        <v>0</v>
      </c>
      <c r="AN37" s="172">
        <v>0</v>
      </c>
      <c r="AO37" s="172">
        <v>0</v>
      </c>
      <c r="AP37" s="172">
        <v>0</v>
      </c>
      <c r="AQ37" s="172">
        <v>0</v>
      </c>
      <c r="AR37" s="172">
        <v>0</v>
      </c>
      <c r="AS37" s="172">
        <v>32544.57</v>
      </c>
      <c r="AT37" s="172">
        <v>111089</v>
      </c>
      <c r="AU37" s="172">
        <v>1651202.49</v>
      </c>
      <c r="AV37" s="172">
        <v>0</v>
      </c>
      <c r="AW37" s="172">
        <v>471916.84</v>
      </c>
      <c r="AX37" s="172">
        <v>64260.63</v>
      </c>
      <c r="AY37" s="172">
        <v>241855.27</v>
      </c>
      <c r="AZ37" s="172">
        <v>0</v>
      </c>
      <c r="BA37" s="172">
        <v>104571.26</v>
      </c>
      <c r="BB37" s="172">
        <v>1274.54</v>
      </c>
      <c r="BC37" s="172">
        <v>7033.68</v>
      </c>
      <c r="BD37" s="172">
        <v>0</v>
      </c>
      <c r="BE37" s="172">
        <v>0</v>
      </c>
      <c r="BF37" s="172">
        <v>51656.44</v>
      </c>
      <c r="BG37" s="172">
        <v>3153.64</v>
      </c>
      <c r="BH37" s="172">
        <v>82991.69</v>
      </c>
      <c r="BI37" s="172">
        <v>8613.61</v>
      </c>
      <c r="BJ37" s="172">
        <v>45466.080000000002</v>
      </c>
      <c r="BK37" s="172">
        <v>0</v>
      </c>
      <c r="BL37" s="172">
        <v>15547.93</v>
      </c>
      <c r="BM37" s="172">
        <v>96687.369999999923</v>
      </c>
      <c r="BN37" s="172">
        <v>11012.86</v>
      </c>
      <c r="BO37" s="172">
        <v>0</v>
      </c>
      <c r="BP37" s="172">
        <v>33223.949999999997</v>
      </c>
      <c r="BQ37" s="172">
        <v>4895</v>
      </c>
      <c r="BR37" s="172">
        <v>11300.99</v>
      </c>
      <c r="BS37" s="172">
        <v>145896.92000000001</v>
      </c>
      <c r="BT37" s="172">
        <v>237977.79</v>
      </c>
      <c r="BU37" s="172">
        <v>11094.08</v>
      </c>
      <c r="BV37" s="172">
        <v>176475.77</v>
      </c>
      <c r="BW37" s="172">
        <v>0</v>
      </c>
      <c r="BX37" s="172">
        <v>0</v>
      </c>
      <c r="BY37" s="172">
        <v>30457.96</v>
      </c>
      <c r="BZ37" s="172">
        <v>0</v>
      </c>
      <c r="CA37" s="172">
        <v>0</v>
      </c>
      <c r="CB37" s="172">
        <v>11510.5</v>
      </c>
      <c r="CC37" s="172">
        <v>6404.5</v>
      </c>
      <c r="CD37" s="172">
        <v>30457.96</v>
      </c>
      <c r="CE37" s="172">
        <v>0</v>
      </c>
      <c r="CF37" s="172">
        <v>0</v>
      </c>
      <c r="CG37" s="172">
        <v>0</v>
      </c>
      <c r="CH37" s="172">
        <v>27371.5</v>
      </c>
      <c r="CI37" s="172"/>
      <c r="CJ37" s="172">
        <v>-85012.290000000328</v>
      </c>
      <c r="CK37" s="172"/>
      <c r="CL37" s="172">
        <v>0</v>
      </c>
      <c r="CM37" s="172">
        <v>0</v>
      </c>
      <c r="CN37" s="172">
        <v>0</v>
      </c>
      <c r="CO37" s="172">
        <v>0</v>
      </c>
      <c r="CP37" s="177"/>
      <c r="CQ37" s="151">
        <v>-85012.290000000328</v>
      </c>
      <c r="CR37" s="151">
        <v>0</v>
      </c>
      <c r="CS37" s="152">
        <v>-54554.33</v>
      </c>
      <c r="CT37" s="152">
        <v>-30457.96</v>
      </c>
      <c r="CU37" s="152">
        <v>-30457.960000000327</v>
      </c>
      <c r="CV37" s="151">
        <v>-30457.96</v>
      </c>
      <c r="CW37" s="151">
        <v>-85012.290000000008</v>
      </c>
      <c r="CX37" s="153">
        <v>6404.5</v>
      </c>
      <c r="CY37" s="151">
        <v>6404.5</v>
      </c>
      <c r="CZ37" s="151">
        <v>0</v>
      </c>
      <c r="DA37" s="151">
        <v>-27362.200000000084</v>
      </c>
      <c r="DB37" s="152">
        <v>-30457.96</v>
      </c>
      <c r="DD37" s="151">
        <v>-3.2741809263825417E-10</v>
      </c>
      <c r="DG37" s="151">
        <v>-85012.290000000328</v>
      </c>
      <c r="DH37" s="151">
        <v>0</v>
      </c>
      <c r="DI37" s="152">
        <v>-54554.33</v>
      </c>
      <c r="DJ37" s="152">
        <v>-30457.96</v>
      </c>
      <c r="DO37" s="166">
        <v>3302005</v>
      </c>
      <c r="DQ37">
        <f>_xlfn.XLOOKUP(A37,Adjustment!B:B,Adjustment!H:H,0,0)</f>
        <v>0</v>
      </c>
      <c r="DR37" s="151">
        <f t="shared" si="1"/>
        <v>3637433.7</v>
      </c>
      <c r="DS37" s="151">
        <f t="shared" si="2"/>
        <v>3508566.7900000005</v>
      </c>
      <c r="DT37" s="151">
        <f t="shared" si="3"/>
        <v>128866.90999999968</v>
      </c>
      <c r="DU37" s="151">
        <f t="shared" si="0"/>
        <v>48372.959999999999</v>
      </c>
      <c r="DV37" s="151">
        <f t="shared" si="4"/>
        <v>27371.5</v>
      </c>
      <c r="DW37" s="151">
        <f t="shared" si="5"/>
        <v>21001.46</v>
      </c>
    </row>
    <row r="38" spans="1:127" hidden="1">
      <c r="A38" s="166">
        <v>3302008</v>
      </c>
      <c r="B38" s="175" t="s">
        <v>696</v>
      </c>
      <c r="C38" s="167" t="s">
        <v>697</v>
      </c>
      <c r="D38" s="178"/>
      <c r="E38" s="17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70"/>
      <c r="R38" s="170"/>
      <c r="S38" s="170"/>
      <c r="T38" s="170"/>
      <c r="U38" s="170"/>
      <c r="V38" s="170"/>
      <c r="W38" s="171">
        <v>281276.05</v>
      </c>
      <c r="X38" s="171"/>
      <c r="Y38" s="171">
        <v>-11593.57</v>
      </c>
      <c r="Z38" s="172">
        <v>2490155.9500000002</v>
      </c>
      <c r="AA38" s="172">
        <v>0</v>
      </c>
      <c r="AB38" s="172">
        <v>77150</v>
      </c>
      <c r="AC38" s="172">
        <v>0</v>
      </c>
      <c r="AD38" s="172">
        <v>273540</v>
      </c>
      <c r="AE38" s="172">
        <v>0</v>
      </c>
      <c r="AF38" s="172">
        <v>0</v>
      </c>
      <c r="AG38" s="172">
        <v>0</v>
      </c>
      <c r="AH38" s="172">
        <v>125673.06999999951</v>
      </c>
      <c r="AI38" s="172">
        <v>0</v>
      </c>
      <c r="AJ38" s="172">
        <v>0</v>
      </c>
      <c r="AK38" s="172">
        <v>0</v>
      </c>
      <c r="AL38" s="172">
        <v>571.22</v>
      </c>
      <c r="AM38" s="172">
        <v>0</v>
      </c>
      <c r="AN38" s="172">
        <v>0</v>
      </c>
      <c r="AO38" s="172">
        <v>0</v>
      </c>
      <c r="AP38" s="172">
        <v>0</v>
      </c>
      <c r="AQ38" s="172">
        <v>0</v>
      </c>
      <c r="AR38" s="172">
        <v>0</v>
      </c>
      <c r="AS38" s="172">
        <v>44416.26</v>
      </c>
      <c r="AT38" s="172">
        <v>66039</v>
      </c>
      <c r="AU38" s="172">
        <v>1321517.7</v>
      </c>
      <c r="AV38" s="172">
        <v>0</v>
      </c>
      <c r="AW38" s="172">
        <v>334555.45</v>
      </c>
      <c r="AX38" s="172">
        <v>69955.009999999995</v>
      </c>
      <c r="AY38" s="172">
        <v>178172.84</v>
      </c>
      <c r="AZ38" s="172">
        <v>0</v>
      </c>
      <c r="BA38" s="172">
        <v>56959.55</v>
      </c>
      <c r="BB38" s="172">
        <v>0</v>
      </c>
      <c r="BC38" s="172">
        <v>4382</v>
      </c>
      <c r="BD38" s="172">
        <v>0</v>
      </c>
      <c r="BE38" s="172">
        <v>0</v>
      </c>
      <c r="BF38" s="172">
        <v>89374.61</v>
      </c>
      <c r="BG38" s="172">
        <v>2544.5</v>
      </c>
      <c r="BH38" s="172">
        <v>12123.69</v>
      </c>
      <c r="BI38" s="172">
        <v>10840.52</v>
      </c>
      <c r="BJ38" s="172">
        <v>51065.279999999999</v>
      </c>
      <c r="BK38" s="172">
        <v>0</v>
      </c>
      <c r="BL38" s="172">
        <v>9137.98</v>
      </c>
      <c r="BM38" s="172">
        <v>268576.27</v>
      </c>
      <c r="BN38" s="172">
        <v>42149.37</v>
      </c>
      <c r="BO38" s="172">
        <v>500</v>
      </c>
      <c r="BP38" s="172">
        <v>0</v>
      </c>
      <c r="BQ38" s="172">
        <v>9020</v>
      </c>
      <c r="BR38" s="172">
        <v>0</v>
      </c>
      <c r="BS38" s="172">
        <v>180352.02</v>
      </c>
      <c r="BT38" s="172">
        <v>339646.55</v>
      </c>
      <c r="BU38" s="172">
        <v>0</v>
      </c>
      <c r="BV38" s="172">
        <v>143155.59</v>
      </c>
      <c r="BW38" s="172">
        <v>0</v>
      </c>
      <c r="BX38" s="172">
        <v>0</v>
      </c>
      <c r="BY38" s="172">
        <v>0</v>
      </c>
      <c r="BZ38" s="172">
        <v>0</v>
      </c>
      <c r="CA38" s="172">
        <v>0</v>
      </c>
      <c r="CB38" s="172">
        <v>9130</v>
      </c>
      <c r="CC38" s="172">
        <v>19018.98</v>
      </c>
      <c r="CD38" s="172">
        <v>0</v>
      </c>
      <c r="CE38" s="172">
        <v>0</v>
      </c>
      <c r="CF38" s="172">
        <v>0</v>
      </c>
      <c r="CG38" s="172">
        <v>0</v>
      </c>
      <c r="CH38" s="172">
        <v>7909.98</v>
      </c>
      <c r="CI38" s="172"/>
      <c r="CJ38" s="172">
        <v>234792.61999999982</v>
      </c>
      <c r="CK38" s="172"/>
      <c r="CL38" s="172">
        <v>8645.43</v>
      </c>
      <c r="CM38" s="172">
        <v>0</v>
      </c>
      <c r="CN38" s="172">
        <v>0</v>
      </c>
      <c r="CO38" s="172">
        <v>0</v>
      </c>
      <c r="CP38" s="177"/>
      <c r="CQ38" s="151">
        <v>234792.61999999982</v>
      </c>
      <c r="CR38" s="151">
        <v>8645.43</v>
      </c>
      <c r="CS38" s="152">
        <v>234792.62</v>
      </c>
      <c r="CT38" s="152">
        <v>8645.43</v>
      </c>
      <c r="CU38" s="152">
        <v>0</v>
      </c>
      <c r="CV38" s="151">
        <v>0</v>
      </c>
      <c r="CW38" s="151">
        <v>243438.05</v>
      </c>
      <c r="CX38" s="153">
        <v>19018.98</v>
      </c>
      <c r="CY38" s="151">
        <v>19018.98</v>
      </c>
      <c r="CZ38" s="151">
        <v>77662.950000000477</v>
      </c>
      <c r="DA38" s="151">
        <v>0</v>
      </c>
      <c r="DD38" s="151">
        <v>-1.8189894035458565E-10</v>
      </c>
      <c r="DG38" s="151">
        <v>234792.61999999982</v>
      </c>
      <c r="DH38" s="151">
        <v>8645.43</v>
      </c>
      <c r="DI38" s="152">
        <v>234792.62</v>
      </c>
      <c r="DJ38" s="152">
        <v>8645.43</v>
      </c>
      <c r="DO38" s="166">
        <v>3302008</v>
      </c>
      <c r="DQ38">
        <f>_xlfn.XLOOKUP(A38,Adjustment!B:B,Adjustment!H:H,0,0)</f>
        <v>0</v>
      </c>
      <c r="DR38" s="151">
        <f t="shared" si="1"/>
        <v>3077545.4999999995</v>
      </c>
      <c r="DS38" s="151">
        <f t="shared" si="2"/>
        <v>3124028.9299999997</v>
      </c>
      <c r="DT38" s="151">
        <f t="shared" si="3"/>
        <v>-46483.430000000168</v>
      </c>
      <c r="DU38" s="151">
        <f t="shared" si="0"/>
        <v>28148.98</v>
      </c>
      <c r="DV38" s="151">
        <f t="shared" si="4"/>
        <v>7909.98</v>
      </c>
      <c r="DW38" s="151">
        <f t="shared" si="5"/>
        <v>20239</v>
      </c>
    </row>
    <row r="39" spans="1:127" hidden="1">
      <c r="A39" s="166">
        <v>3302010</v>
      </c>
      <c r="B39" s="175" t="s">
        <v>698</v>
      </c>
      <c r="C39" s="167" t="s">
        <v>184</v>
      </c>
      <c r="D39" s="178"/>
      <c r="E39" s="17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70"/>
      <c r="R39" s="170"/>
      <c r="S39" s="170"/>
      <c r="T39" s="170"/>
      <c r="U39" s="170"/>
      <c r="V39" s="170"/>
      <c r="W39" s="171">
        <v>446116.9</v>
      </c>
      <c r="X39" s="171"/>
      <c r="Y39" s="171">
        <v>107908.3</v>
      </c>
      <c r="Z39" s="172">
        <v>2524931.0299999998</v>
      </c>
      <c r="AA39" s="172">
        <v>0</v>
      </c>
      <c r="AB39" s="172">
        <v>18900</v>
      </c>
      <c r="AC39" s="172">
        <v>0</v>
      </c>
      <c r="AD39" s="172">
        <v>356476.5</v>
      </c>
      <c r="AE39" s="172">
        <v>12570.79</v>
      </c>
      <c r="AF39" s="172">
        <v>0</v>
      </c>
      <c r="AG39" s="172">
        <v>0</v>
      </c>
      <c r="AH39" s="172">
        <v>53523.79</v>
      </c>
      <c r="AI39" s="172">
        <v>12720.86</v>
      </c>
      <c r="AJ39" s="172">
        <v>0</v>
      </c>
      <c r="AK39" s="172">
        <v>0</v>
      </c>
      <c r="AL39" s="172">
        <v>19497.080000000002</v>
      </c>
      <c r="AM39" s="172">
        <v>0</v>
      </c>
      <c r="AN39" s="172">
        <v>0</v>
      </c>
      <c r="AO39" s="172">
        <v>0</v>
      </c>
      <c r="AP39" s="172">
        <v>0</v>
      </c>
      <c r="AQ39" s="172">
        <v>0</v>
      </c>
      <c r="AR39" s="172">
        <v>0</v>
      </c>
      <c r="AS39" s="172">
        <v>37835.760000000002</v>
      </c>
      <c r="AT39" s="172">
        <v>59851</v>
      </c>
      <c r="AU39" s="172">
        <v>1258960.98</v>
      </c>
      <c r="AV39" s="172">
        <v>0</v>
      </c>
      <c r="AW39" s="172">
        <v>393228.14</v>
      </c>
      <c r="AX39" s="172">
        <v>111643.05</v>
      </c>
      <c r="AY39" s="172">
        <v>137260.41</v>
      </c>
      <c r="AZ39" s="172">
        <v>0</v>
      </c>
      <c r="BA39" s="172">
        <v>67388.259999999995</v>
      </c>
      <c r="BB39" s="172">
        <v>8191.93</v>
      </c>
      <c r="BC39" s="172">
        <v>0</v>
      </c>
      <c r="BD39" s="172">
        <v>0</v>
      </c>
      <c r="BE39" s="172">
        <v>0</v>
      </c>
      <c r="BF39" s="172">
        <v>162950.41</v>
      </c>
      <c r="BG39" s="172">
        <v>1331.69</v>
      </c>
      <c r="BH39" s="172">
        <v>3656.54</v>
      </c>
      <c r="BI39" s="172">
        <v>8325.0499999999993</v>
      </c>
      <c r="BJ39" s="172">
        <v>91636.7</v>
      </c>
      <c r="BK39" s="172">
        <v>45795.839999999997</v>
      </c>
      <c r="BL39" s="172">
        <v>16115.33</v>
      </c>
      <c r="BM39" s="172">
        <v>91807.499999998952</v>
      </c>
      <c r="BN39" s="172">
        <v>43997.35</v>
      </c>
      <c r="BO39" s="172">
        <v>0</v>
      </c>
      <c r="BP39" s="172">
        <v>80792.600000000006</v>
      </c>
      <c r="BQ39" s="172">
        <v>4895</v>
      </c>
      <c r="BR39" s="172">
        <v>2660</v>
      </c>
      <c r="BS39" s="172">
        <v>211440.95</v>
      </c>
      <c r="BT39" s="172">
        <v>174916.72</v>
      </c>
      <c r="BU39" s="172">
        <v>0</v>
      </c>
      <c r="BV39" s="172">
        <v>150818.75</v>
      </c>
      <c r="BW39" s="172">
        <v>0</v>
      </c>
      <c r="BX39" s="172">
        <v>0</v>
      </c>
      <c r="BY39" s="172">
        <v>0</v>
      </c>
      <c r="BZ39" s="172">
        <v>0</v>
      </c>
      <c r="CA39" s="172">
        <v>0</v>
      </c>
      <c r="CB39" s="172">
        <v>9433.7099999999991</v>
      </c>
      <c r="CC39" s="172">
        <v>20250.699999999983</v>
      </c>
      <c r="CD39" s="172">
        <v>0</v>
      </c>
      <c r="CE39" s="172">
        <v>0</v>
      </c>
      <c r="CF39" s="172">
        <v>0</v>
      </c>
      <c r="CG39" s="172">
        <v>0</v>
      </c>
      <c r="CH39" s="172">
        <v>0</v>
      </c>
      <c r="CI39" s="172"/>
      <c r="CJ39" s="172">
        <v>474610.50999999989</v>
      </c>
      <c r="CK39" s="172"/>
      <c r="CL39" s="172">
        <v>137592.71</v>
      </c>
      <c r="CM39" s="172">
        <v>0</v>
      </c>
      <c r="CN39" s="172">
        <v>0</v>
      </c>
      <c r="CO39" s="172">
        <v>0</v>
      </c>
      <c r="CP39" s="177"/>
      <c r="CQ39" s="151">
        <v>474610.50999999989</v>
      </c>
      <c r="CR39" s="151">
        <v>137592.71</v>
      </c>
      <c r="CS39" s="152">
        <v>474610.51</v>
      </c>
      <c r="CT39" s="152">
        <v>137592.71</v>
      </c>
      <c r="CU39" s="152">
        <v>0</v>
      </c>
      <c r="CV39" s="151">
        <v>0</v>
      </c>
      <c r="CW39" s="151">
        <v>612203.22</v>
      </c>
      <c r="CX39" s="153">
        <v>20250.699999999983</v>
      </c>
      <c r="CY39" s="151">
        <v>20250.699999999983</v>
      </c>
      <c r="CZ39" s="151">
        <v>0</v>
      </c>
      <c r="DA39" s="151">
        <v>-1.0477378964424133E-9</v>
      </c>
      <c r="DD39" s="151">
        <v>0</v>
      </c>
      <c r="DG39" s="151">
        <v>474610.50999999989</v>
      </c>
      <c r="DH39" s="151">
        <v>137592.71</v>
      </c>
      <c r="DI39" s="152">
        <v>474610.51</v>
      </c>
      <c r="DJ39" s="152">
        <v>137592.71</v>
      </c>
      <c r="DO39" s="166">
        <v>3302010</v>
      </c>
      <c r="DQ39" t="str">
        <f>_xlfn.XLOOKUP(A39,Adjustment!B:B,Adjustment!H:H,0,0)</f>
        <v>Agree</v>
      </c>
      <c r="DR39" s="151">
        <f t="shared" si="1"/>
        <v>3096306.8099999996</v>
      </c>
      <c r="DS39" s="151">
        <f t="shared" si="2"/>
        <v>3067813.1999999997</v>
      </c>
      <c r="DT39" s="151">
        <f t="shared" si="3"/>
        <v>28493.60999999987</v>
      </c>
      <c r="DU39" s="151">
        <f t="shared" si="0"/>
        <v>29684.409999999982</v>
      </c>
      <c r="DV39" s="151">
        <f t="shared" si="4"/>
        <v>0</v>
      </c>
      <c r="DW39" s="151">
        <f t="shared" si="5"/>
        <v>29684.409999999982</v>
      </c>
    </row>
    <row r="40" spans="1:127" hidden="1">
      <c r="A40" s="166">
        <v>3302011</v>
      </c>
      <c r="B40" s="175" t="s">
        <v>699</v>
      </c>
      <c r="C40" s="167" t="s">
        <v>700</v>
      </c>
      <c r="D40" s="178"/>
      <c r="E40" s="17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70"/>
      <c r="R40" s="170"/>
      <c r="S40" s="170"/>
      <c r="T40" s="170"/>
      <c r="U40" s="170"/>
      <c r="V40" s="170"/>
      <c r="W40" s="171">
        <v>574279.67000000004</v>
      </c>
      <c r="X40" s="171"/>
      <c r="Y40" s="171">
        <v>48883.16</v>
      </c>
      <c r="Z40" s="172">
        <v>3035498.28</v>
      </c>
      <c r="AA40" s="172">
        <v>0</v>
      </c>
      <c r="AB40" s="172">
        <v>96640.15</v>
      </c>
      <c r="AC40" s="172">
        <v>0</v>
      </c>
      <c r="AD40" s="172">
        <v>261836.5</v>
      </c>
      <c r="AE40" s="172">
        <v>6580</v>
      </c>
      <c r="AF40" s="172">
        <v>0</v>
      </c>
      <c r="AG40" s="172">
        <v>0</v>
      </c>
      <c r="AH40" s="172">
        <v>124755.86</v>
      </c>
      <c r="AI40" s="172">
        <v>39116.93</v>
      </c>
      <c r="AJ40" s="172">
        <v>0</v>
      </c>
      <c r="AK40" s="172">
        <v>0</v>
      </c>
      <c r="AL40" s="172">
        <v>25787.21</v>
      </c>
      <c r="AM40" s="172">
        <v>0</v>
      </c>
      <c r="AN40" s="172">
        <v>0</v>
      </c>
      <c r="AO40" s="172">
        <v>0</v>
      </c>
      <c r="AP40" s="172">
        <v>0</v>
      </c>
      <c r="AQ40" s="172">
        <v>0</v>
      </c>
      <c r="AR40" s="172">
        <v>0</v>
      </c>
      <c r="AS40" s="172">
        <v>22317</v>
      </c>
      <c r="AT40" s="172">
        <v>104545</v>
      </c>
      <c r="AU40" s="172">
        <v>2003709.19</v>
      </c>
      <c r="AV40" s="172">
        <v>0</v>
      </c>
      <c r="AW40" s="172">
        <v>262197.44</v>
      </c>
      <c r="AX40" s="172">
        <v>0</v>
      </c>
      <c r="AY40" s="172">
        <v>220045.12</v>
      </c>
      <c r="AZ40" s="172">
        <v>135673.31</v>
      </c>
      <c r="BA40" s="172">
        <v>87269.25</v>
      </c>
      <c r="BB40" s="172">
        <v>16520.900000000001</v>
      </c>
      <c r="BC40" s="172">
        <v>140</v>
      </c>
      <c r="BD40" s="172">
        <v>0</v>
      </c>
      <c r="BE40" s="172">
        <v>0</v>
      </c>
      <c r="BF40" s="172">
        <v>3289.2</v>
      </c>
      <c r="BG40" s="172">
        <v>0</v>
      </c>
      <c r="BH40" s="172">
        <v>0</v>
      </c>
      <c r="BI40" s="172">
        <v>18063.150000000001</v>
      </c>
      <c r="BJ40" s="172">
        <v>45866.14</v>
      </c>
      <c r="BK40" s="172">
        <v>84714.81</v>
      </c>
      <c r="BL40" s="172">
        <v>7355.76</v>
      </c>
      <c r="BM40" s="172">
        <v>94939.950000000084</v>
      </c>
      <c r="BN40" s="172">
        <v>46144.58</v>
      </c>
      <c r="BO40" s="172">
        <v>0</v>
      </c>
      <c r="BP40" s="172">
        <v>10723.94</v>
      </c>
      <c r="BQ40" s="172">
        <v>4895</v>
      </c>
      <c r="BR40" s="172">
        <v>6372</v>
      </c>
      <c r="BS40" s="172">
        <v>80638.3</v>
      </c>
      <c r="BT40" s="172">
        <v>219811.12</v>
      </c>
      <c r="BU40" s="172">
        <v>34091.5</v>
      </c>
      <c r="BV40" s="172">
        <v>300250.36</v>
      </c>
      <c r="BW40" s="172">
        <v>226625.86</v>
      </c>
      <c r="BX40" s="172">
        <v>0</v>
      </c>
      <c r="BY40" s="172">
        <v>0</v>
      </c>
      <c r="BZ40" s="172">
        <v>0</v>
      </c>
      <c r="CA40" s="172">
        <v>0</v>
      </c>
      <c r="CB40" s="172">
        <v>11283.25</v>
      </c>
      <c r="CC40" s="172">
        <v>22704</v>
      </c>
      <c r="CD40" s="172">
        <v>0</v>
      </c>
      <c r="CE40" s="172">
        <v>0</v>
      </c>
      <c r="CF40" s="172">
        <v>0</v>
      </c>
      <c r="CG40" s="172">
        <v>0</v>
      </c>
      <c r="CH40" s="172">
        <v>0</v>
      </c>
      <c r="CI40" s="172"/>
      <c r="CJ40" s="172">
        <v>382019.71999999986</v>
      </c>
      <c r="CK40" s="172"/>
      <c r="CL40" s="172">
        <v>82870.41</v>
      </c>
      <c r="CM40" s="172">
        <v>0</v>
      </c>
      <c r="CN40" s="172">
        <v>0</v>
      </c>
      <c r="CO40" s="172">
        <v>0</v>
      </c>
      <c r="CP40" s="177"/>
      <c r="CQ40" s="151">
        <v>382019.71999999986</v>
      </c>
      <c r="CR40" s="151">
        <v>82870.41</v>
      </c>
      <c r="CS40" s="152">
        <v>382019.72</v>
      </c>
      <c r="CT40" s="152">
        <v>82870.41</v>
      </c>
      <c r="CU40" s="152">
        <v>0</v>
      </c>
      <c r="CV40" s="151">
        <v>0</v>
      </c>
      <c r="CW40" s="151">
        <v>464890.13</v>
      </c>
      <c r="CX40" s="153">
        <v>22704</v>
      </c>
      <c r="CY40" s="151">
        <v>22704</v>
      </c>
      <c r="CZ40" s="151">
        <v>0</v>
      </c>
      <c r="DA40" s="151">
        <v>-2.9999999911524355E-2</v>
      </c>
      <c r="DD40" s="151">
        <v>0</v>
      </c>
      <c r="DG40" s="151">
        <v>382019.71999999986</v>
      </c>
      <c r="DH40" s="151">
        <v>82870.41</v>
      </c>
      <c r="DI40" s="152">
        <v>382019.72</v>
      </c>
      <c r="DJ40" s="152">
        <v>82870.41</v>
      </c>
      <c r="DO40" s="166">
        <v>3302011</v>
      </c>
      <c r="DQ40">
        <f>_xlfn.XLOOKUP(A40,Adjustment!B:B,Adjustment!H:H,0,0)</f>
        <v>0</v>
      </c>
      <c r="DR40" s="151">
        <f t="shared" si="1"/>
        <v>3717076.9299999997</v>
      </c>
      <c r="DS40" s="151">
        <f t="shared" si="2"/>
        <v>3909336.88</v>
      </c>
      <c r="DT40" s="151">
        <f t="shared" si="3"/>
        <v>-192259.95000000019</v>
      </c>
      <c r="DU40" s="151">
        <f t="shared" ref="DU40:DU72" si="6">SUM(CB40:CD40)</f>
        <v>33987.25</v>
      </c>
      <c r="DV40" s="151">
        <f t="shared" si="4"/>
        <v>0</v>
      </c>
      <c r="DW40" s="151">
        <f t="shared" si="5"/>
        <v>33987.25</v>
      </c>
    </row>
    <row r="41" spans="1:127">
      <c r="A41" s="166">
        <v>3302014</v>
      </c>
      <c r="B41" s="175" t="s">
        <v>701</v>
      </c>
      <c r="C41" s="167" t="s">
        <v>702</v>
      </c>
      <c r="D41" s="178"/>
      <c r="E41" s="17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70"/>
      <c r="R41" s="170"/>
      <c r="S41" s="170"/>
      <c r="T41" s="170"/>
      <c r="U41" s="170"/>
      <c r="V41" s="170"/>
      <c r="W41" s="171">
        <v>130032.71</v>
      </c>
      <c r="X41" s="171"/>
      <c r="Y41" s="171">
        <v>-46883</v>
      </c>
      <c r="Z41" s="172">
        <v>2236493.39</v>
      </c>
      <c r="AA41" s="172">
        <v>0</v>
      </c>
      <c r="AB41" s="172">
        <v>31167.5</v>
      </c>
      <c r="AC41" s="172">
        <v>0</v>
      </c>
      <c r="AD41" s="172">
        <v>257536.5</v>
      </c>
      <c r="AE41" s="172">
        <v>856.93</v>
      </c>
      <c r="AF41" s="172">
        <v>0</v>
      </c>
      <c r="AG41" s="172">
        <v>0</v>
      </c>
      <c r="AH41" s="172">
        <v>124449.39999999967</v>
      </c>
      <c r="AI41" s="172">
        <v>0</v>
      </c>
      <c r="AJ41" s="172">
        <v>0</v>
      </c>
      <c r="AK41" s="172">
        <v>0</v>
      </c>
      <c r="AL41" s="172">
        <v>3096.65</v>
      </c>
      <c r="AM41" s="172">
        <v>0</v>
      </c>
      <c r="AN41" s="172">
        <v>0</v>
      </c>
      <c r="AO41" s="172">
        <v>0</v>
      </c>
      <c r="AP41" s="172">
        <v>0</v>
      </c>
      <c r="AQ41" s="172">
        <v>0</v>
      </c>
      <c r="AR41" s="172">
        <v>0</v>
      </c>
      <c r="AS41" s="172">
        <v>25134.76</v>
      </c>
      <c r="AT41" s="172">
        <v>70089</v>
      </c>
      <c r="AU41" s="172">
        <v>1133509.43</v>
      </c>
      <c r="AV41" s="172">
        <v>0</v>
      </c>
      <c r="AW41" s="172">
        <v>587448.18000000005</v>
      </c>
      <c r="AX41" s="172">
        <v>89183.78</v>
      </c>
      <c r="AY41" s="172">
        <v>342045.32</v>
      </c>
      <c r="AZ41" s="172">
        <v>56323.25</v>
      </c>
      <c r="BA41" s="172">
        <v>99751.5</v>
      </c>
      <c r="BB41" s="172">
        <v>12264.79</v>
      </c>
      <c r="BC41" s="172">
        <v>12669</v>
      </c>
      <c r="BD41" s="172">
        <v>0</v>
      </c>
      <c r="BE41" s="172">
        <v>0</v>
      </c>
      <c r="BF41" s="172">
        <v>60933.65</v>
      </c>
      <c r="BG41" s="172">
        <v>12269.88</v>
      </c>
      <c r="BH41" s="172">
        <v>7280.86</v>
      </c>
      <c r="BI41" s="172">
        <v>3305.16</v>
      </c>
      <c r="BJ41" s="172">
        <v>66561.8</v>
      </c>
      <c r="BK41" s="172">
        <v>0</v>
      </c>
      <c r="BL41" s="172">
        <v>18029.28</v>
      </c>
      <c r="BM41" s="172">
        <v>149581.37</v>
      </c>
      <c r="BN41" s="172">
        <v>0</v>
      </c>
      <c r="BO41" s="172">
        <v>1150</v>
      </c>
      <c r="BP41" s="172">
        <v>208117.37</v>
      </c>
      <c r="BQ41" s="172">
        <v>9465</v>
      </c>
      <c r="BR41" s="172">
        <v>4560</v>
      </c>
      <c r="BS41" s="172">
        <v>65087.69</v>
      </c>
      <c r="BT41" s="172">
        <v>70542.460000000006</v>
      </c>
      <c r="BU41" s="172">
        <v>11709.29</v>
      </c>
      <c r="BV41" s="172">
        <v>171391.67</v>
      </c>
      <c r="BW41" s="172">
        <v>0</v>
      </c>
      <c r="BX41" s="172">
        <v>0</v>
      </c>
      <c r="BY41" s="172">
        <v>48491</v>
      </c>
      <c r="BZ41" s="172">
        <v>0</v>
      </c>
      <c r="CA41" s="172">
        <v>0</v>
      </c>
      <c r="CB41" s="172">
        <v>8461.75</v>
      </c>
      <c r="CC41" s="172">
        <v>0</v>
      </c>
      <c r="CD41" s="172">
        <v>48491</v>
      </c>
      <c r="CE41" s="172">
        <v>0</v>
      </c>
      <c r="CF41" s="172">
        <v>0</v>
      </c>
      <c r="CG41" s="172">
        <v>8461.75</v>
      </c>
      <c r="CH41" s="172">
        <v>1608</v>
      </c>
      <c r="CI41" s="172">
        <v>0</v>
      </c>
      <c r="CJ41" s="172">
        <v>-362814.89000000007</v>
      </c>
      <c r="CK41" s="172"/>
      <c r="CL41" s="172">
        <v>0</v>
      </c>
      <c r="CM41" s="172">
        <v>0</v>
      </c>
      <c r="CN41" s="172">
        <v>0</v>
      </c>
      <c r="CO41" s="172">
        <v>0</v>
      </c>
      <c r="CP41" s="177"/>
      <c r="CQ41" s="151">
        <v>-362814.89000000007</v>
      </c>
      <c r="CR41" s="151">
        <v>0</v>
      </c>
      <c r="CS41" s="152">
        <v>-314323.89</v>
      </c>
      <c r="CT41" s="152">
        <v>-48491</v>
      </c>
      <c r="CU41" s="152">
        <v>-48491.000000000058</v>
      </c>
      <c r="CV41" s="151">
        <v>-48491</v>
      </c>
      <c r="CW41" s="151">
        <v>-362814.89</v>
      </c>
      <c r="CX41" s="153">
        <v>0</v>
      </c>
      <c r="CY41" s="151">
        <v>0</v>
      </c>
      <c r="CZ41" s="151">
        <v>30843.920000000333</v>
      </c>
      <c r="DA41" s="151">
        <v>0</v>
      </c>
      <c r="DB41" s="152">
        <v>-48491</v>
      </c>
      <c r="DD41" s="151">
        <v>-5.8207660913467407E-11</v>
      </c>
      <c r="DG41" s="151">
        <v>-362814.89000000007</v>
      </c>
      <c r="DH41" s="151">
        <v>0</v>
      </c>
      <c r="DI41" s="152">
        <v>-314323.89</v>
      </c>
      <c r="DJ41" s="152">
        <v>-48491</v>
      </c>
      <c r="DO41" s="166">
        <v>3302014</v>
      </c>
      <c r="DQ41">
        <f>_xlfn.XLOOKUP(A41,Adjustment!B:B,Adjustment!H:H,0,0)</f>
        <v>0</v>
      </c>
      <c r="DR41" s="151">
        <f t="shared" si="1"/>
        <v>2748824.1299999994</v>
      </c>
      <c r="DS41" s="151">
        <f t="shared" si="2"/>
        <v>3241671.7299999995</v>
      </c>
      <c r="DT41" s="151">
        <f t="shared" si="3"/>
        <v>-492847.60000000009</v>
      </c>
      <c r="DU41" s="151">
        <f t="shared" si="6"/>
        <v>56952.75</v>
      </c>
      <c r="DV41" s="151">
        <f t="shared" si="4"/>
        <v>10069.75</v>
      </c>
      <c r="DW41" s="151">
        <f t="shared" si="5"/>
        <v>46883</v>
      </c>
    </row>
    <row r="42" spans="1:127" hidden="1">
      <c r="A42" s="166">
        <v>3302015</v>
      </c>
      <c r="B42" s="175" t="s">
        <v>703</v>
      </c>
      <c r="C42" s="167" t="s">
        <v>704</v>
      </c>
      <c r="D42" s="178"/>
      <c r="E42" s="17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70"/>
      <c r="R42" s="170"/>
      <c r="S42" s="170"/>
      <c r="T42" s="170"/>
      <c r="U42" s="170"/>
      <c r="V42" s="170"/>
      <c r="W42" s="171">
        <v>845275.47</v>
      </c>
      <c r="X42" s="171"/>
      <c r="Y42" s="171">
        <v>1864</v>
      </c>
      <c r="Z42" s="172">
        <v>2432145</v>
      </c>
      <c r="AA42" s="172">
        <v>0</v>
      </c>
      <c r="AB42" s="172">
        <v>92594.83</v>
      </c>
      <c r="AC42" s="172">
        <v>0</v>
      </c>
      <c r="AD42" s="172">
        <v>272085.5</v>
      </c>
      <c r="AE42" s="172">
        <v>4513.8599999999997</v>
      </c>
      <c r="AF42" s="172">
        <v>0</v>
      </c>
      <c r="AG42" s="172">
        <v>0</v>
      </c>
      <c r="AH42" s="172">
        <v>62058.239999999998</v>
      </c>
      <c r="AI42" s="172">
        <v>28524.49</v>
      </c>
      <c r="AJ42" s="172">
        <v>0</v>
      </c>
      <c r="AK42" s="172">
        <v>0</v>
      </c>
      <c r="AL42" s="172">
        <v>4170.91</v>
      </c>
      <c r="AM42" s="172">
        <v>886.51</v>
      </c>
      <c r="AN42" s="172">
        <v>0</v>
      </c>
      <c r="AO42" s="172">
        <v>0</v>
      </c>
      <c r="AP42" s="172">
        <v>0</v>
      </c>
      <c r="AQ42" s="172">
        <v>0</v>
      </c>
      <c r="AR42" s="172">
        <v>0</v>
      </c>
      <c r="AS42" s="172">
        <v>45413.120000000003</v>
      </c>
      <c r="AT42" s="172">
        <v>68087</v>
      </c>
      <c r="AU42" s="172">
        <v>1300587.54</v>
      </c>
      <c r="AV42" s="172">
        <v>0</v>
      </c>
      <c r="AW42" s="172">
        <v>446205.14</v>
      </c>
      <c r="AX42" s="172">
        <v>125213.74</v>
      </c>
      <c r="AY42" s="172">
        <v>168550.81</v>
      </c>
      <c r="AZ42" s="172">
        <v>130537.77</v>
      </c>
      <c r="BA42" s="172">
        <v>69030.880000000005</v>
      </c>
      <c r="BB42" s="172">
        <v>3073.44</v>
      </c>
      <c r="BC42" s="172">
        <v>13988.37</v>
      </c>
      <c r="BD42" s="172">
        <v>0</v>
      </c>
      <c r="BE42" s="172">
        <v>0</v>
      </c>
      <c r="BF42" s="172">
        <v>204936.24</v>
      </c>
      <c r="BG42" s="172">
        <v>3906.5</v>
      </c>
      <c r="BH42" s="172">
        <v>5145.37</v>
      </c>
      <c r="BI42" s="172">
        <v>13112.75</v>
      </c>
      <c r="BJ42" s="172">
        <v>84301.21</v>
      </c>
      <c r="BK42" s="172">
        <v>40128.25</v>
      </c>
      <c r="BL42" s="172">
        <v>12651.86</v>
      </c>
      <c r="BM42" s="172">
        <v>72979.200000000666</v>
      </c>
      <c r="BN42" s="172">
        <v>34579.379999999997</v>
      </c>
      <c r="BO42" s="172">
        <v>0</v>
      </c>
      <c r="BP42" s="172">
        <v>106025.61</v>
      </c>
      <c r="BQ42" s="172">
        <v>4895</v>
      </c>
      <c r="BR42" s="172">
        <v>3272</v>
      </c>
      <c r="BS42" s="172">
        <v>62800.12</v>
      </c>
      <c r="BT42" s="172">
        <v>73842.080000000002</v>
      </c>
      <c r="BU42" s="172">
        <v>2557.5</v>
      </c>
      <c r="BV42" s="172">
        <v>194168.43</v>
      </c>
      <c r="BW42" s="172">
        <v>0</v>
      </c>
      <c r="BX42" s="172">
        <v>0</v>
      </c>
      <c r="BY42" s="172">
        <v>0</v>
      </c>
      <c r="BZ42" s="172">
        <v>0</v>
      </c>
      <c r="CA42" s="172">
        <v>0</v>
      </c>
      <c r="CB42" s="172">
        <v>8950</v>
      </c>
      <c r="CC42" s="172">
        <v>18661.91</v>
      </c>
      <c r="CD42" s="172">
        <v>0</v>
      </c>
      <c r="CE42" s="172">
        <v>0</v>
      </c>
      <c r="CF42" s="172">
        <v>0</v>
      </c>
      <c r="CG42" s="172">
        <v>0</v>
      </c>
      <c r="CH42" s="172">
        <v>0</v>
      </c>
      <c r="CI42" s="172"/>
      <c r="CJ42" s="172">
        <v>679265.74</v>
      </c>
      <c r="CK42" s="172"/>
      <c r="CL42" s="172">
        <v>29475.91</v>
      </c>
      <c r="CM42" s="172">
        <v>0</v>
      </c>
      <c r="CN42" s="172">
        <v>0</v>
      </c>
      <c r="CO42" s="172">
        <v>0</v>
      </c>
      <c r="CP42" s="177"/>
      <c r="CQ42" s="151">
        <v>679265.74</v>
      </c>
      <c r="CR42" s="151">
        <v>29475.91</v>
      </c>
      <c r="CS42" s="152">
        <v>679265.74</v>
      </c>
      <c r="CT42" s="152">
        <v>29475.91</v>
      </c>
      <c r="CU42" s="152">
        <v>0</v>
      </c>
      <c r="CV42" s="151">
        <v>0</v>
      </c>
      <c r="CW42" s="151">
        <v>708741.65</v>
      </c>
      <c r="CX42" s="153">
        <v>18661.91</v>
      </c>
      <c r="CY42" s="151">
        <v>18661.91</v>
      </c>
      <c r="CZ42" s="151">
        <v>0</v>
      </c>
      <c r="DA42" s="151">
        <v>-2.9999999329447746E-2</v>
      </c>
      <c r="DD42" s="151">
        <v>3.2741809263825417E-11</v>
      </c>
      <c r="DG42" s="151">
        <v>679265.74</v>
      </c>
      <c r="DH42" s="151">
        <v>29475.91</v>
      </c>
      <c r="DI42" s="152">
        <v>679265.74</v>
      </c>
      <c r="DJ42" s="152">
        <v>29475.91</v>
      </c>
      <c r="DO42" s="166">
        <v>3302015</v>
      </c>
      <c r="DQ42">
        <f>_xlfn.XLOOKUP(A42,Adjustment!B:B,Adjustment!H:H,0,0)</f>
        <v>0</v>
      </c>
      <c r="DR42" s="151">
        <f t="shared" si="1"/>
        <v>3010479.4600000004</v>
      </c>
      <c r="DS42" s="151">
        <f t="shared" si="2"/>
        <v>3176489.1900000004</v>
      </c>
      <c r="DT42" s="151">
        <f t="shared" si="3"/>
        <v>-166009.72999999998</v>
      </c>
      <c r="DU42" s="151">
        <f t="shared" si="6"/>
        <v>27611.91</v>
      </c>
      <c r="DV42" s="151">
        <f t="shared" si="4"/>
        <v>0</v>
      </c>
      <c r="DW42" s="151">
        <f t="shared" si="5"/>
        <v>27611.91</v>
      </c>
    </row>
    <row r="43" spans="1:127">
      <c r="A43" s="166">
        <v>3302016</v>
      </c>
      <c r="B43" s="175" t="s">
        <v>705</v>
      </c>
      <c r="C43" s="167" t="s">
        <v>706</v>
      </c>
      <c r="D43" s="178"/>
      <c r="E43" s="17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70"/>
      <c r="R43" s="170"/>
      <c r="S43" s="170"/>
      <c r="T43" s="170"/>
      <c r="U43" s="170"/>
      <c r="V43" s="170"/>
      <c r="W43" s="171">
        <v>188557.99</v>
      </c>
      <c r="X43" s="171"/>
      <c r="Y43" s="171">
        <v>-29313.8</v>
      </c>
      <c r="Z43" s="172">
        <v>2038361.02</v>
      </c>
      <c r="AA43" s="172">
        <v>0</v>
      </c>
      <c r="AB43" s="172">
        <v>89132.5</v>
      </c>
      <c r="AC43" s="172">
        <v>0</v>
      </c>
      <c r="AD43" s="172">
        <v>208000</v>
      </c>
      <c r="AE43" s="172">
        <v>200</v>
      </c>
      <c r="AF43" s="172">
        <v>0</v>
      </c>
      <c r="AG43" s="172">
        <v>0</v>
      </c>
      <c r="AH43" s="172">
        <v>36372.550000000003</v>
      </c>
      <c r="AI43" s="172">
        <v>0</v>
      </c>
      <c r="AJ43" s="172">
        <v>0</v>
      </c>
      <c r="AK43" s="172">
        <v>0</v>
      </c>
      <c r="AL43" s="172">
        <v>74769.2</v>
      </c>
      <c r="AM43" s="172">
        <v>0</v>
      </c>
      <c r="AN43" s="172">
        <v>0</v>
      </c>
      <c r="AO43" s="172">
        <v>0</v>
      </c>
      <c r="AP43" s="172">
        <v>0</v>
      </c>
      <c r="AQ43" s="172">
        <v>0</v>
      </c>
      <c r="AR43" s="172">
        <v>0</v>
      </c>
      <c r="AS43" s="172">
        <v>26275.02</v>
      </c>
      <c r="AT43" s="172">
        <v>19603</v>
      </c>
      <c r="AU43" s="172">
        <v>1020864.34</v>
      </c>
      <c r="AV43" s="172">
        <v>0</v>
      </c>
      <c r="AW43" s="172">
        <v>316978.06</v>
      </c>
      <c r="AX43" s="172">
        <v>0</v>
      </c>
      <c r="AY43" s="172">
        <v>230797.98</v>
      </c>
      <c r="AZ43" s="172">
        <v>0</v>
      </c>
      <c r="BA43" s="172">
        <v>82279.740000000005</v>
      </c>
      <c r="BB43" s="172">
        <v>815</v>
      </c>
      <c r="BC43" s="172">
        <v>8921</v>
      </c>
      <c r="BD43" s="172">
        <v>0</v>
      </c>
      <c r="BE43" s="172">
        <v>0</v>
      </c>
      <c r="BF43" s="172">
        <v>418313.75</v>
      </c>
      <c r="BG43" s="172">
        <v>0</v>
      </c>
      <c r="BH43" s="172">
        <v>6.17</v>
      </c>
      <c r="BI43" s="172">
        <v>0</v>
      </c>
      <c r="BJ43" s="172">
        <v>62317.02</v>
      </c>
      <c r="BK43" s="172">
        <v>0</v>
      </c>
      <c r="BL43" s="172">
        <v>14.5</v>
      </c>
      <c r="BM43" s="172">
        <v>76425.400000000067</v>
      </c>
      <c r="BN43" s="172">
        <v>9305.5499999999993</v>
      </c>
      <c r="BO43" s="172">
        <v>53.67</v>
      </c>
      <c r="BP43" s="172">
        <v>51182.41</v>
      </c>
      <c r="BQ43" s="172">
        <v>4895</v>
      </c>
      <c r="BR43" s="172">
        <v>10327.200000000001</v>
      </c>
      <c r="BS43" s="172">
        <v>64885.84</v>
      </c>
      <c r="BT43" s="172">
        <v>114615.39</v>
      </c>
      <c r="BU43" s="172">
        <v>0</v>
      </c>
      <c r="BV43" s="172">
        <v>87160.93</v>
      </c>
      <c r="BW43" s="172">
        <v>0</v>
      </c>
      <c r="BX43" s="172">
        <v>0</v>
      </c>
      <c r="BY43" s="172">
        <v>38037.57</v>
      </c>
      <c r="BZ43" s="172">
        <v>0</v>
      </c>
      <c r="CA43" s="172">
        <v>0</v>
      </c>
      <c r="CB43" s="172">
        <v>8072.5</v>
      </c>
      <c r="CC43" s="172">
        <v>0</v>
      </c>
      <c r="CD43" s="172">
        <v>38037.57</v>
      </c>
      <c r="CE43" s="172">
        <v>0</v>
      </c>
      <c r="CF43" s="172">
        <v>0</v>
      </c>
      <c r="CG43" s="172">
        <v>8072.5</v>
      </c>
      <c r="CH43" s="172">
        <v>8723.77</v>
      </c>
      <c r="CI43" s="172">
        <v>0</v>
      </c>
      <c r="CJ43" s="172">
        <v>83074.760000000475</v>
      </c>
      <c r="CK43" s="172"/>
      <c r="CL43" s="172">
        <v>0</v>
      </c>
      <c r="CM43" s="172">
        <v>0</v>
      </c>
      <c r="CN43" s="172">
        <v>0</v>
      </c>
      <c r="CO43" s="172">
        <v>0</v>
      </c>
      <c r="CP43" s="177"/>
      <c r="CQ43" s="151">
        <v>83074.760000000475</v>
      </c>
      <c r="CR43" s="151">
        <v>0</v>
      </c>
      <c r="CS43" s="152">
        <v>121112.33</v>
      </c>
      <c r="CT43" s="152">
        <v>-38037.57</v>
      </c>
      <c r="CU43" s="152">
        <v>-38037.569999999527</v>
      </c>
      <c r="CV43" s="151">
        <v>-38037.57</v>
      </c>
      <c r="CW43" s="151">
        <v>83074.760000000009</v>
      </c>
      <c r="CX43" s="153">
        <v>0</v>
      </c>
      <c r="CY43" s="151">
        <v>0</v>
      </c>
      <c r="CZ43" s="151">
        <v>0</v>
      </c>
      <c r="DA43" s="151">
        <v>-9.9999999365536496E-3</v>
      </c>
      <c r="DB43" s="152">
        <v>-38037.57</v>
      </c>
      <c r="DD43" s="151">
        <v>4.7293724492192268E-10</v>
      </c>
      <c r="DG43" s="151">
        <v>83074.760000000475</v>
      </c>
      <c r="DH43" s="151">
        <v>0</v>
      </c>
      <c r="DI43" s="152">
        <v>121112.33</v>
      </c>
      <c r="DJ43" s="152">
        <v>-38037.57</v>
      </c>
      <c r="DO43" s="166">
        <v>3302016</v>
      </c>
      <c r="DQ43">
        <f>_xlfn.XLOOKUP(A43,Adjustment!B:B,Adjustment!H:H,0,0)</f>
        <v>0</v>
      </c>
      <c r="DR43" s="151">
        <f t="shared" si="1"/>
        <v>2492713.29</v>
      </c>
      <c r="DS43" s="151">
        <f t="shared" si="2"/>
        <v>2598196.5199999996</v>
      </c>
      <c r="DT43" s="151">
        <f t="shared" si="3"/>
        <v>-105483.22999999952</v>
      </c>
      <c r="DU43" s="151">
        <f t="shared" si="6"/>
        <v>46110.07</v>
      </c>
      <c r="DV43" s="151">
        <f t="shared" si="4"/>
        <v>16796.27</v>
      </c>
      <c r="DW43" s="151">
        <f t="shared" si="5"/>
        <v>29313.8</v>
      </c>
    </row>
    <row r="44" spans="1:127" hidden="1">
      <c r="A44" s="166">
        <v>3302017</v>
      </c>
      <c r="B44" s="175" t="s">
        <v>707</v>
      </c>
      <c r="C44" s="167" t="s">
        <v>203</v>
      </c>
      <c r="D44" s="178"/>
      <c r="E44" s="17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70"/>
      <c r="R44" s="170"/>
      <c r="S44" s="170"/>
      <c r="T44" s="170"/>
      <c r="U44" s="170"/>
      <c r="V44" s="170"/>
      <c r="W44" s="171">
        <v>13071</v>
      </c>
      <c r="X44" s="171"/>
      <c r="Y44" s="171">
        <v>-18543.439999999999</v>
      </c>
      <c r="Z44" s="172">
        <v>1602033.29</v>
      </c>
      <c r="AA44" s="172">
        <v>0</v>
      </c>
      <c r="AB44" s="172">
        <v>124436.08</v>
      </c>
      <c r="AC44" s="172">
        <v>0</v>
      </c>
      <c r="AD44" s="172">
        <v>118930.5</v>
      </c>
      <c r="AE44" s="172">
        <v>2400</v>
      </c>
      <c r="AF44" s="172">
        <v>0</v>
      </c>
      <c r="AG44" s="172">
        <v>0</v>
      </c>
      <c r="AH44" s="172">
        <v>18469.289999999302</v>
      </c>
      <c r="AI44" s="172">
        <v>0</v>
      </c>
      <c r="AJ44" s="172">
        <v>0</v>
      </c>
      <c r="AK44" s="172">
        <v>0</v>
      </c>
      <c r="AL44" s="172">
        <v>3026.05</v>
      </c>
      <c r="AM44" s="172">
        <v>0</v>
      </c>
      <c r="AN44" s="172">
        <v>0</v>
      </c>
      <c r="AO44" s="172">
        <v>0</v>
      </c>
      <c r="AP44" s="172">
        <v>0</v>
      </c>
      <c r="AQ44" s="172">
        <v>0</v>
      </c>
      <c r="AR44" s="172">
        <v>0</v>
      </c>
      <c r="AS44" s="172">
        <v>13594.97</v>
      </c>
      <c r="AT44" s="172">
        <v>83446</v>
      </c>
      <c r="AU44" s="172">
        <v>859683.12</v>
      </c>
      <c r="AV44" s="172">
        <v>18014.32</v>
      </c>
      <c r="AW44" s="172">
        <v>167371.51</v>
      </c>
      <c r="AX44" s="172">
        <v>0</v>
      </c>
      <c r="AY44" s="172">
        <v>160186.87</v>
      </c>
      <c r="AZ44" s="172">
        <v>0</v>
      </c>
      <c r="BA44" s="172">
        <v>34562.410000000003</v>
      </c>
      <c r="BB44" s="172">
        <v>496.5</v>
      </c>
      <c r="BC44" s="172">
        <v>1314.76</v>
      </c>
      <c r="BD44" s="172">
        <v>0</v>
      </c>
      <c r="BE44" s="172">
        <v>0</v>
      </c>
      <c r="BF44" s="172">
        <v>356448.25</v>
      </c>
      <c r="BG44" s="172">
        <v>0</v>
      </c>
      <c r="BH44" s="172">
        <v>0</v>
      </c>
      <c r="BI44" s="172">
        <v>0</v>
      </c>
      <c r="BJ44" s="172">
        <v>2740</v>
      </c>
      <c r="BK44" s="172">
        <v>0</v>
      </c>
      <c r="BL44" s="172">
        <v>0</v>
      </c>
      <c r="BM44" s="172">
        <v>31588.21</v>
      </c>
      <c r="BN44" s="172">
        <v>200.44</v>
      </c>
      <c r="BO44" s="172">
        <v>96.16</v>
      </c>
      <c r="BP44" s="172">
        <v>20566.099999999999</v>
      </c>
      <c r="BQ44" s="172">
        <v>4895</v>
      </c>
      <c r="BR44" s="172">
        <v>0</v>
      </c>
      <c r="BS44" s="172">
        <v>108513.17</v>
      </c>
      <c r="BT44" s="172">
        <v>147038.66</v>
      </c>
      <c r="BU44" s="172">
        <v>0</v>
      </c>
      <c r="BV44" s="172">
        <v>69815.27</v>
      </c>
      <c r="BW44" s="172">
        <v>0</v>
      </c>
      <c r="BX44" s="172">
        <v>0</v>
      </c>
      <c r="BY44" s="172">
        <v>18543.439999999999</v>
      </c>
      <c r="BZ44" s="172">
        <v>0</v>
      </c>
      <c r="CA44" s="172">
        <v>0</v>
      </c>
      <c r="CB44" s="172">
        <v>7037.5</v>
      </c>
      <c r="CC44" s="172">
        <v>0</v>
      </c>
      <c r="CD44" s="172">
        <v>18543.439999999999</v>
      </c>
      <c r="CE44" s="172">
        <v>0</v>
      </c>
      <c r="CF44" s="172">
        <v>0</v>
      </c>
      <c r="CG44" s="172">
        <v>7037.5</v>
      </c>
      <c r="CH44" s="172">
        <v>0</v>
      </c>
      <c r="CI44" s="172">
        <v>0</v>
      </c>
      <c r="CJ44" s="172">
        <v>-22667.010000000009</v>
      </c>
      <c r="CK44" s="172"/>
      <c r="CL44" s="172">
        <v>0</v>
      </c>
      <c r="CM44" s="172">
        <v>0</v>
      </c>
      <c r="CN44" s="172">
        <v>0</v>
      </c>
      <c r="CO44" s="172">
        <v>0</v>
      </c>
      <c r="CP44" s="177"/>
      <c r="CQ44" s="151">
        <v>-22667.010000000009</v>
      </c>
      <c r="CR44" s="151">
        <v>0</v>
      </c>
      <c r="CS44" s="152">
        <v>-4123.57</v>
      </c>
      <c r="CT44" s="152">
        <v>-18543.439999999999</v>
      </c>
      <c r="CU44" s="152">
        <v>-18543.44000000001</v>
      </c>
      <c r="CV44" s="151">
        <v>-18543.439999999999</v>
      </c>
      <c r="CW44" s="151">
        <v>-22667.01</v>
      </c>
      <c r="CX44" s="153">
        <v>0</v>
      </c>
      <c r="CY44" s="151">
        <v>0</v>
      </c>
      <c r="CZ44" s="151">
        <v>5340.5700000006982</v>
      </c>
      <c r="DA44" s="151">
        <v>0</v>
      </c>
      <c r="DB44" s="152">
        <v>-18543.439999999999</v>
      </c>
      <c r="DD44" s="151">
        <v>0</v>
      </c>
      <c r="DG44" s="151">
        <v>-22667.010000000009</v>
      </c>
      <c r="DH44" s="151">
        <v>0</v>
      </c>
      <c r="DI44" s="152">
        <v>-4123.57</v>
      </c>
      <c r="DJ44" s="152">
        <v>-18543.439999999999</v>
      </c>
      <c r="DO44" s="166">
        <v>3302017</v>
      </c>
      <c r="DQ44" t="str">
        <f>_xlfn.XLOOKUP(A44,Adjustment!B:B,Adjustment!H:H,0,0)</f>
        <v>Agree</v>
      </c>
      <c r="DR44" s="151">
        <f t="shared" si="1"/>
        <v>1966336.1799999995</v>
      </c>
      <c r="DS44" s="151">
        <f t="shared" si="2"/>
        <v>2002074.1899999995</v>
      </c>
      <c r="DT44" s="151">
        <f t="shared" si="3"/>
        <v>-35738.010000000009</v>
      </c>
      <c r="DU44" s="151">
        <f t="shared" si="6"/>
        <v>25580.94</v>
      </c>
      <c r="DV44" s="151">
        <f t="shared" si="4"/>
        <v>7037.5</v>
      </c>
      <c r="DW44" s="151">
        <f t="shared" si="5"/>
        <v>18543.439999999999</v>
      </c>
    </row>
    <row r="45" spans="1:127" hidden="1">
      <c r="A45" s="166">
        <v>3302019</v>
      </c>
      <c r="B45" s="175" t="s">
        <v>708</v>
      </c>
      <c r="C45" s="167" t="s">
        <v>555</v>
      </c>
      <c r="D45" s="178"/>
      <c r="E45" s="17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70"/>
      <c r="R45" s="170"/>
      <c r="S45" s="170"/>
      <c r="T45" s="170"/>
      <c r="U45" s="170"/>
      <c r="V45" s="170"/>
      <c r="W45" s="171">
        <v>60856.94</v>
      </c>
      <c r="X45" s="171"/>
      <c r="Y45" s="171">
        <v>-14712.51</v>
      </c>
      <c r="Z45" s="172">
        <v>2162826.98</v>
      </c>
      <c r="AA45" s="172">
        <v>0</v>
      </c>
      <c r="AB45" s="172">
        <v>129365.61</v>
      </c>
      <c r="AC45" s="172">
        <v>0</v>
      </c>
      <c r="AD45" s="172">
        <v>312040</v>
      </c>
      <c r="AE45" s="172">
        <v>21750.79</v>
      </c>
      <c r="AF45" s="172">
        <v>0</v>
      </c>
      <c r="AG45" s="172">
        <v>0</v>
      </c>
      <c r="AH45" s="172">
        <v>58954.79</v>
      </c>
      <c r="AI45" s="172">
        <v>0</v>
      </c>
      <c r="AJ45" s="172">
        <v>0</v>
      </c>
      <c r="AK45" s="172">
        <v>0</v>
      </c>
      <c r="AL45" s="172">
        <v>44076.72</v>
      </c>
      <c r="AM45" s="172">
        <v>0</v>
      </c>
      <c r="AN45" s="172">
        <v>0</v>
      </c>
      <c r="AO45" s="172">
        <v>0</v>
      </c>
      <c r="AP45" s="172">
        <v>0</v>
      </c>
      <c r="AQ45" s="172">
        <v>0</v>
      </c>
      <c r="AR45" s="172">
        <v>0</v>
      </c>
      <c r="AS45" s="172">
        <v>20619.259999999998</v>
      </c>
      <c r="AT45" s="172">
        <v>55305</v>
      </c>
      <c r="AU45" s="172">
        <v>1260807.8799999999</v>
      </c>
      <c r="AV45" s="172">
        <v>0</v>
      </c>
      <c r="AW45" s="172">
        <v>272325.71000000002</v>
      </c>
      <c r="AX45" s="172">
        <v>15133.46</v>
      </c>
      <c r="AY45" s="172">
        <v>330681.09999999998</v>
      </c>
      <c r="AZ45" s="172">
        <v>0</v>
      </c>
      <c r="BA45" s="172">
        <v>67352.41</v>
      </c>
      <c r="BB45" s="172">
        <v>448.84</v>
      </c>
      <c r="BC45" s="172">
        <v>3390.58</v>
      </c>
      <c r="BD45" s="172">
        <v>0</v>
      </c>
      <c r="BE45" s="172">
        <v>0</v>
      </c>
      <c r="BF45" s="172">
        <v>33818.370000000003</v>
      </c>
      <c r="BG45" s="172">
        <v>3993.35</v>
      </c>
      <c r="BH45" s="172">
        <v>468.18</v>
      </c>
      <c r="BI45" s="172">
        <v>5703.94</v>
      </c>
      <c r="BJ45" s="172">
        <v>27504.02</v>
      </c>
      <c r="BK45" s="172">
        <v>0</v>
      </c>
      <c r="BL45" s="172">
        <v>4227.8599999999997</v>
      </c>
      <c r="BM45" s="172">
        <v>158361.80999999971</v>
      </c>
      <c r="BN45" s="172">
        <v>115</v>
      </c>
      <c r="BO45" s="172">
        <v>72.12</v>
      </c>
      <c r="BP45" s="172">
        <v>167328.82999999999</v>
      </c>
      <c r="BQ45" s="172">
        <v>4895</v>
      </c>
      <c r="BR45" s="172">
        <v>0</v>
      </c>
      <c r="BS45" s="172">
        <v>116794.53</v>
      </c>
      <c r="BT45" s="172">
        <v>6541.84</v>
      </c>
      <c r="BU45" s="172">
        <v>210</v>
      </c>
      <c r="BV45" s="172">
        <v>190733.37</v>
      </c>
      <c r="BW45" s="172">
        <v>0</v>
      </c>
      <c r="BX45" s="172">
        <v>0</v>
      </c>
      <c r="BY45" s="172">
        <v>14712.51</v>
      </c>
      <c r="BZ45" s="172">
        <v>0</v>
      </c>
      <c r="CA45" s="172">
        <v>0</v>
      </c>
      <c r="CB45" s="172">
        <v>8680</v>
      </c>
      <c r="CC45" s="172">
        <v>0</v>
      </c>
      <c r="CD45" s="172">
        <v>14712.51</v>
      </c>
      <c r="CE45" s="172">
        <v>0</v>
      </c>
      <c r="CF45" s="172">
        <v>0</v>
      </c>
      <c r="CG45" s="172">
        <v>8680</v>
      </c>
      <c r="CH45" s="172">
        <v>0</v>
      </c>
      <c r="CI45" s="172">
        <v>0</v>
      </c>
      <c r="CJ45" s="172">
        <v>180175.38000000041</v>
      </c>
      <c r="CK45" s="172"/>
      <c r="CL45" s="172">
        <v>0</v>
      </c>
      <c r="CM45" s="172">
        <v>0</v>
      </c>
      <c r="CN45" s="172">
        <v>0</v>
      </c>
      <c r="CO45" s="172">
        <v>0</v>
      </c>
      <c r="CP45" s="177"/>
      <c r="CQ45" s="151">
        <v>180175.38000000041</v>
      </c>
      <c r="CR45" s="151">
        <v>0</v>
      </c>
      <c r="CS45" s="152">
        <v>194887.89</v>
      </c>
      <c r="CT45" s="152">
        <v>-14712.51</v>
      </c>
      <c r="CU45" s="152">
        <v>-14712.509999999602</v>
      </c>
      <c r="CV45" s="151">
        <v>-14712.51</v>
      </c>
      <c r="CW45" s="151">
        <v>180175.38</v>
      </c>
      <c r="CX45" s="153">
        <v>0</v>
      </c>
      <c r="CY45" s="151">
        <v>0</v>
      </c>
      <c r="CZ45" s="151">
        <v>0</v>
      </c>
      <c r="DA45" s="151">
        <v>-2.9103830456733704E-10</v>
      </c>
      <c r="DB45" s="152">
        <v>-14712.51</v>
      </c>
      <c r="DD45" s="151">
        <v>3.9835867937654257E-10</v>
      </c>
      <c r="DG45" s="151">
        <v>180175.38000000041</v>
      </c>
      <c r="DH45" s="151">
        <v>0</v>
      </c>
      <c r="DI45" s="152">
        <v>194887.89</v>
      </c>
      <c r="DJ45" s="152">
        <v>-14712.51</v>
      </c>
      <c r="DO45" s="166">
        <v>3302019</v>
      </c>
      <c r="DQ45" t="str">
        <f>_xlfn.XLOOKUP(A45,Adjustment!B:B,Adjustment!H:H,0,0)</f>
        <v>Agree</v>
      </c>
      <c r="DR45" s="151">
        <f t="shared" si="1"/>
        <v>2804939.15</v>
      </c>
      <c r="DS45" s="151">
        <f t="shared" si="2"/>
        <v>2685620.7099999995</v>
      </c>
      <c r="DT45" s="151">
        <f t="shared" si="3"/>
        <v>119318.44000000041</v>
      </c>
      <c r="DU45" s="151">
        <f t="shared" si="6"/>
        <v>23392.510000000002</v>
      </c>
      <c r="DV45" s="151">
        <f t="shared" si="4"/>
        <v>8680</v>
      </c>
      <c r="DW45" s="151">
        <f t="shared" si="5"/>
        <v>14712.510000000002</v>
      </c>
    </row>
    <row r="46" spans="1:127" hidden="1">
      <c r="A46" s="166">
        <v>3302030</v>
      </c>
      <c r="B46" s="175" t="s">
        <v>709</v>
      </c>
      <c r="C46" s="167" t="s">
        <v>710</v>
      </c>
      <c r="D46" s="178"/>
      <c r="E46" s="17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70"/>
      <c r="R46" s="170"/>
      <c r="S46" s="170"/>
      <c r="T46" s="170"/>
      <c r="U46" s="170"/>
      <c r="V46" s="170"/>
      <c r="W46" s="171">
        <v>273391.12</v>
      </c>
      <c r="X46" s="171"/>
      <c r="Y46" s="171">
        <v>19246.849999999999</v>
      </c>
      <c r="Z46" s="172">
        <v>3500065.85</v>
      </c>
      <c r="AA46" s="172">
        <v>0</v>
      </c>
      <c r="AB46" s="172">
        <v>73242.5</v>
      </c>
      <c r="AC46" s="172">
        <v>0</v>
      </c>
      <c r="AD46" s="172">
        <v>365205.5</v>
      </c>
      <c r="AE46" s="172">
        <v>0</v>
      </c>
      <c r="AF46" s="172">
        <v>0</v>
      </c>
      <c r="AG46" s="172">
        <v>0</v>
      </c>
      <c r="AH46" s="172">
        <v>89112.319999999163</v>
      </c>
      <c r="AI46" s="172">
        <v>29505.919999999998</v>
      </c>
      <c r="AJ46" s="172">
        <v>4752.83</v>
      </c>
      <c r="AK46" s="172">
        <v>0</v>
      </c>
      <c r="AL46" s="172">
        <v>18558.830000000002</v>
      </c>
      <c r="AM46" s="172">
        <v>0</v>
      </c>
      <c r="AN46" s="172">
        <v>0</v>
      </c>
      <c r="AO46" s="172">
        <v>0</v>
      </c>
      <c r="AP46" s="172">
        <v>0</v>
      </c>
      <c r="AQ46" s="172">
        <v>0</v>
      </c>
      <c r="AR46" s="172">
        <v>0</v>
      </c>
      <c r="AS46" s="172">
        <v>38190.720000000001</v>
      </c>
      <c r="AT46" s="172">
        <v>93282</v>
      </c>
      <c r="AU46" s="172">
        <v>2004137.69</v>
      </c>
      <c r="AV46" s="172">
        <v>0</v>
      </c>
      <c r="AW46" s="172">
        <v>874409.32</v>
      </c>
      <c r="AX46" s="172">
        <v>115098.16</v>
      </c>
      <c r="AY46" s="172">
        <v>200560.07</v>
      </c>
      <c r="AZ46" s="172">
        <v>96015.03</v>
      </c>
      <c r="BA46" s="172">
        <v>91425.38</v>
      </c>
      <c r="BB46" s="172">
        <v>6384</v>
      </c>
      <c r="BC46" s="172">
        <v>14816.1</v>
      </c>
      <c r="BD46" s="172">
        <v>0</v>
      </c>
      <c r="BE46" s="172">
        <v>11482</v>
      </c>
      <c r="BF46" s="172">
        <v>17246.939999999999</v>
      </c>
      <c r="BG46" s="172">
        <v>0</v>
      </c>
      <c r="BH46" s="172">
        <v>6537.17</v>
      </c>
      <c r="BI46" s="172">
        <v>6522.83</v>
      </c>
      <c r="BJ46" s="172">
        <v>79405.56</v>
      </c>
      <c r="BK46" s="172">
        <v>32417.279999999999</v>
      </c>
      <c r="BL46" s="172">
        <v>12125.05</v>
      </c>
      <c r="BM46" s="172">
        <v>70116.100000000006</v>
      </c>
      <c r="BN46" s="172">
        <v>53497.94</v>
      </c>
      <c r="BO46" s="172">
        <v>0</v>
      </c>
      <c r="BP46" s="172">
        <v>10746.5</v>
      </c>
      <c r="BQ46" s="172">
        <v>4895</v>
      </c>
      <c r="BR46" s="172">
        <v>7757.6</v>
      </c>
      <c r="BS46" s="172">
        <v>68731.600000000006</v>
      </c>
      <c r="BT46" s="172">
        <v>209409.68</v>
      </c>
      <c r="BU46" s="172">
        <v>43140.11</v>
      </c>
      <c r="BV46" s="172">
        <v>154206.96</v>
      </c>
      <c r="BW46" s="172">
        <v>0</v>
      </c>
      <c r="BX46" s="172">
        <v>0</v>
      </c>
      <c r="BY46" s="172">
        <v>0</v>
      </c>
      <c r="BZ46" s="172">
        <v>0</v>
      </c>
      <c r="CA46" s="172">
        <v>0</v>
      </c>
      <c r="CB46" s="172">
        <v>11427.25</v>
      </c>
      <c r="CC46" s="172">
        <v>10013.900000000001</v>
      </c>
      <c r="CD46" s="172">
        <v>0</v>
      </c>
      <c r="CE46" s="172">
        <v>0</v>
      </c>
      <c r="CF46" s="172">
        <v>0</v>
      </c>
      <c r="CG46" s="172">
        <v>0</v>
      </c>
      <c r="CH46" s="172">
        <v>0</v>
      </c>
      <c r="CI46" s="172"/>
      <c r="CJ46" s="172">
        <v>294223.52000000037</v>
      </c>
      <c r="CK46" s="172"/>
      <c r="CL46" s="172">
        <v>40688</v>
      </c>
      <c r="CM46" s="172">
        <v>0</v>
      </c>
      <c r="CN46" s="172">
        <v>0</v>
      </c>
      <c r="CO46" s="172">
        <v>0</v>
      </c>
      <c r="CP46" s="177"/>
      <c r="CQ46" s="151">
        <v>294223.52000000037</v>
      </c>
      <c r="CR46" s="151">
        <v>40688</v>
      </c>
      <c r="CS46" s="152">
        <v>294223.52</v>
      </c>
      <c r="CT46" s="152">
        <v>40688</v>
      </c>
      <c r="CU46" s="152">
        <v>0</v>
      </c>
      <c r="CV46" s="151">
        <v>0</v>
      </c>
      <c r="CW46" s="151">
        <v>334911.52</v>
      </c>
      <c r="CX46" s="153">
        <v>10013.900000000001</v>
      </c>
      <c r="CY46" s="151">
        <v>10013.900000000001</v>
      </c>
      <c r="CZ46" s="151">
        <v>2.0000000833533704E-2</v>
      </c>
      <c r="DA46" s="151">
        <v>0</v>
      </c>
      <c r="DD46" s="151">
        <v>3.4924596548080444E-10</v>
      </c>
      <c r="DG46" s="151">
        <v>294223.52000000037</v>
      </c>
      <c r="DH46" s="151">
        <v>40688</v>
      </c>
      <c r="DI46" s="152">
        <v>294223.52</v>
      </c>
      <c r="DJ46" s="152">
        <v>40688</v>
      </c>
      <c r="DO46" s="166">
        <v>3302030</v>
      </c>
      <c r="DQ46">
        <f>_xlfn.XLOOKUP(A46,Adjustment!B:B,Adjustment!H:H,0,0)</f>
        <v>0</v>
      </c>
      <c r="DR46" s="151">
        <f t="shared" si="1"/>
        <v>4211916.47</v>
      </c>
      <c r="DS46" s="151">
        <f t="shared" si="2"/>
        <v>4191084.0699999994</v>
      </c>
      <c r="DT46" s="151">
        <f t="shared" si="3"/>
        <v>20832.400000000373</v>
      </c>
      <c r="DU46" s="151">
        <f t="shared" si="6"/>
        <v>21441.15</v>
      </c>
      <c r="DV46" s="151">
        <f t="shared" si="4"/>
        <v>0</v>
      </c>
      <c r="DW46" s="151">
        <f t="shared" si="5"/>
        <v>21441.15</v>
      </c>
    </row>
    <row r="47" spans="1:127" hidden="1">
      <c r="A47" s="166">
        <v>3302040</v>
      </c>
      <c r="B47" s="175" t="s">
        <v>711</v>
      </c>
      <c r="C47" s="167" t="s">
        <v>712</v>
      </c>
      <c r="D47" s="178"/>
      <c r="E47" s="17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70"/>
      <c r="R47" s="170"/>
      <c r="S47" s="170"/>
      <c r="T47" s="170"/>
      <c r="U47" s="170"/>
      <c r="V47" s="170"/>
      <c r="W47" s="171"/>
      <c r="X47" s="171">
        <v>-6427.52</v>
      </c>
      <c r="Y47" s="171">
        <v>-7060.06</v>
      </c>
      <c r="Z47" s="172">
        <v>2169104.7200000002</v>
      </c>
      <c r="AA47" s="172">
        <v>0</v>
      </c>
      <c r="AB47" s="172">
        <v>462269.15</v>
      </c>
      <c r="AC47" s="172">
        <v>0</v>
      </c>
      <c r="AD47" s="172">
        <v>128670.5</v>
      </c>
      <c r="AE47" s="172">
        <v>856.93</v>
      </c>
      <c r="AF47" s="172">
        <v>0</v>
      </c>
      <c r="AG47" s="172">
        <v>0</v>
      </c>
      <c r="AH47" s="172">
        <v>335552.80999999959</v>
      </c>
      <c r="AI47" s="172">
        <v>0</v>
      </c>
      <c r="AJ47" s="172">
        <v>0</v>
      </c>
      <c r="AK47" s="172">
        <v>0</v>
      </c>
      <c r="AL47" s="172">
        <v>14179.09</v>
      </c>
      <c r="AM47" s="172">
        <v>15</v>
      </c>
      <c r="AN47" s="172">
        <v>0</v>
      </c>
      <c r="AO47" s="172">
        <v>0</v>
      </c>
      <c r="AP47" s="172">
        <v>0</v>
      </c>
      <c r="AQ47" s="172">
        <v>0</v>
      </c>
      <c r="AR47" s="172">
        <v>0</v>
      </c>
      <c r="AS47" s="172">
        <v>24639.31</v>
      </c>
      <c r="AT47" s="172">
        <v>90782</v>
      </c>
      <c r="AU47" s="172">
        <v>1156392.25</v>
      </c>
      <c r="AV47" s="172">
        <v>0</v>
      </c>
      <c r="AW47" s="172">
        <v>654133.9</v>
      </c>
      <c r="AX47" s="172">
        <v>74905.009999999995</v>
      </c>
      <c r="AY47" s="172">
        <v>174569.57</v>
      </c>
      <c r="AZ47" s="172">
        <v>0</v>
      </c>
      <c r="BA47" s="172">
        <v>89999.26</v>
      </c>
      <c r="BB47" s="172">
        <v>0</v>
      </c>
      <c r="BC47" s="172">
        <v>5076.5</v>
      </c>
      <c r="BD47" s="172">
        <v>0</v>
      </c>
      <c r="BE47" s="172">
        <v>341.62</v>
      </c>
      <c r="BF47" s="172">
        <v>14073.14</v>
      </c>
      <c r="BG47" s="172">
        <v>5964.28</v>
      </c>
      <c r="BH47" s="172">
        <v>11093.19</v>
      </c>
      <c r="BI47" s="172">
        <v>5518.65</v>
      </c>
      <c r="BJ47" s="172">
        <v>67131.839999999997</v>
      </c>
      <c r="BK47" s="172">
        <v>0</v>
      </c>
      <c r="BL47" s="172">
        <v>7734.41</v>
      </c>
      <c r="BM47" s="172">
        <v>50578.35</v>
      </c>
      <c r="BN47" s="172">
        <v>19161.84</v>
      </c>
      <c r="BO47" s="172">
        <v>4135.1000000000004</v>
      </c>
      <c r="BP47" s="172">
        <v>28852.37</v>
      </c>
      <c r="BQ47" s="172">
        <v>9020</v>
      </c>
      <c r="BR47" s="172">
        <v>9240</v>
      </c>
      <c r="BS47" s="172">
        <v>134131.9</v>
      </c>
      <c r="BT47" s="172">
        <v>305543.02</v>
      </c>
      <c r="BU47" s="172">
        <v>2250</v>
      </c>
      <c r="BV47" s="172">
        <v>177055.17</v>
      </c>
      <c r="BW47" s="172">
        <v>0</v>
      </c>
      <c r="BX47" s="172">
        <v>0</v>
      </c>
      <c r="BY47" s="172">
        <v>0</v>
      </c>
      <c r="BZ47" s="172">
        <v>0</v>
      </c>
      <c r="CA47" s="172">
        <v>0</v>
      </c>
      <c r="CB47" s="172">
        <v>9109.75</v>
      </c>
      <c r="CC47" s="172">
        <v>29203.53</v>
      </c>
      <c r="CD47" s="172">
        <v>0</v>
      </c>
      <c r="CE47" s="172">
        <v>0</v>
      </c>
      <c r="CF47" s="172">
        <v>0</v>
      </c>
      <c r="CG47" s="172">
        <v>0</v>
      </c>
      <c r="CH47" s="172">
        <v>18645.07</v>
      </c>
      <c r="CI47" s="172"/>
      <c r="CJ47" s="172">
        <v>212740.62000000014</v>
      </c>
      <c r="CK47" s="172"/>
      <c r="CL47" s="172">
        <v>12608.149999999998</v>
      </c>
      <c r="CM47" s="172">
        <v>0</v>
      </c>
      <c r="CN47" s="172">
        <v>0</v>
      </c>
      <c r="CO47" s="172">
        <v>0</v>
      </c>
      <c r="CP47" s="177"/>
      <c r="CQ47" s="151">
        <v>212740.62000000014</v>
      </c>
      <c r="CR47" s="151">
        <v>12608.149999999998</v>
      </c>
      <c r="CS47" s="152">
        <v>212740.62</v>
      </c>
      <c r="CT47" s="152">
        <v>12608.15</v>
      </c>
      <c r="CU47" s="152">
        <v>0</v>
      </c>
      <c r="CV47" s="151">
        <v>0</v>
      </c>
      <c r="CW47" s="151">
        <v>225348.77</v>
      </c>
      <c r="CX47" s="153">
        <v>26080.239999999998</v>
      </c>
      <c r="CY47" s="151">
        <v>26080.239999999998</v>
      </c>
      <c r="CZ47" s="151">
        <v>1.0000000387663022E-2</v>
      </c>
      <c r="DA47" s="151">
        <v>0</v>
      </c>
      <c r="DD47" s="151">
        <v>1.4006218407303095E-10</v>
      </c>
      <c r="DG47" s="151">
        <v>212740.62000000014</v>
      </c>
      <c r="DH47" s="151">
        <v>12608.149999999998</v>
      </c>
      <c r="DI47" s="152">
        <v>212740.62</v>
      </c>
      <c r="DJ47" s="152">
        <v>12608.15</v>
      </c>
      <c r="DO47" s="166">
        <v>3302040</v>
      </c>
      <c r="DQ47">
        <f>_xlfn.XLOOKUP(A47,Adjustment!B:B,Adjustment!H:H,0,0)</f>
        <v>0</v>
      </c>
      <c r="DR47" s="151">
        <f t="shared" si="1"/>
        <v>3226069.51</v>
      </c>
      <c r="DS47" s="151">
        <f t="shared" si="2"/>
        <v>3006901.3699999996</v>
      </c>
      <c r="DT47" s="151">
        <f t="shared" si="3"/>
        <v>219168.14000000013</v>
      </c>
      <c r="DU47" s="151">
        <f t="shared" si="6"/>
        <v>38313.279999999999</v>
      </c>
      <c r="DV47" s="151">
        <f t="shared" si="4"/>
        <v>18645.07</v>
      </c>
      <c r="DW47" s="151">
        <f t="shared" si="5"/>
        <v>19668.21</v>
      </c>
    </row>
    <row r="48" spans="1:127" hidden="1">
      <c r="A48" s="166">
        <v>3302053</v>
      </c>
      <c r="B48" s="175" t="s">
        <v>713</v>
      </c>
      <c r="C48" s="167" t="s">
        <v>714</v>
      </c>
      <c r="D48" s="178"/>
      <c r="E48" s="17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70"/>
      <c r="R48" s="170"/>
      <c r="S48" s="170"/>
      <c r="T48" s="170"/>
      <c r="U48" s="170"/>
      <c r="V48" s="170"/>
      <c r="W48" s="171">
        <v>299686.53999999998</v>
      </c>
      <c r="X48" s="171"/>
      <c r="Y48" s="171">
        <v>12438.26</v>
      </c>
      <c r="Z48" s="172">
        <v>2261803.85</v>
      </c>
      <c r="AA48" s="172">
        <v>0</v>
      </c>
      <c r="AB48" s="172">
        <v>111151.5</v>
      </c>
      <c r="AC48" s="172">
        <v>0</v>
      </c>
      <c r="AD48" s="172">
        <v>208251</v>
      </c>
      <c r="AE48" s="172">
        <v>3256.93</v>
      </c>
      <c r="AF48" s="172">
        <v>0</v>
      </c>
      <c r="AG48" s="172">
        <v>0</v>
      </c>
      <c r="AH48" s="172">
        <v>222212.19000000038</v>
      </c>
      <c r="AI48" s="172">
        <v>0</v>
      </c>
      <c r="AJ48" s="172">
        <v>0</v>
      </c>
      <c r="AK48" s="172">
        <v>0</v>
      </c>
      <c r="AL48" s="172">
        <v>40909.01</v>
      </c>
      <c r="AM48" s="172">
        <v>0</v>
      </c>
      <c r="AN48" s="172">
        <v>0</v>
      </c>
      <c r="AO48" s="172">
        <v>0</v>
      </c>
      <c r="AP48" s="172">
        <v>0</v>
      </c>
      <c r="AQ48" s="172">
        <v>0</v>
      </c>
      <c r="AR48" s="172">
        <v>0</v>
      </c>
      <c r="AS48" s="172">
        <v>33918.76</v>
      </c>
      <c r="AT48" s="172">
        <v>20774</v>
      </c>
      <c r="AU48" s="172">
        <v>1331251.77</v>
      </c>
      <c r="AV48" s="172">
        <v>523</v>
      </c>
      <c r="AW48" s="172">
        <v>538741.06000000006</v>
      </c>
      <c r="AX48" s="172">
        <v>85998.36</v>
      </c>
      <c r="AY48" s="172">
        <v>129649.33</v>
      </c>
      <c r="AZ48" s="172">
        <v>0</v>
      </c>
      <c r="BA48" s="172">
        <v>58419.49</v>
      </c>
      <c r="BB48" s="172">
        <v>2739.71</v>
      </c>
      <c r="BC48" s="172">
        <v>9754.5</v>
      </c>
      <c r="BD48" s="172">
        <v>17.54</v>
      </c>
      <c r="BE48" s="172">
        <v>332.88</v>
      </c>
      <c r="BF48" s="172">
        <v>46888.54</v>
      </c>
      <c r="BG48" s="172">
        <v>0</v>
      </c>
      <c r="BH48" s="172">
        <v>4062.31</v>
      </c>
      <c r="BI48" s="172">
        <v>11122.1</v>
      </c>
      <c r="BJ48" s="172">
        <v>89855.05</v>
      </c>
      <c r="BK48" s="172">
        <v>19885.169999999998</v>
      </c>
      <c r="BL48" s="172">
        <v>7834.56</v>
      </c>
      <c r="BM48" s="172">
        <v>93940.09</v>
      </c>
      <c r="BN48" s="172">
        <v>46711.28</v>
      </c>
      <c r="BO48" s="172">
        <v>0</v>
      </c>
      <c r="BP48" s="172">
        <v>13548.72</v>
      </c>
      <c r="BQ48" s="172">
        <v>4895</v>
      </c>
      <c r="BR48" s="172">
        <v>6255</v>
      </c>
      <c r="BS48" s="172">
        <v>2886.34</v>
      </c>
      <c r="BT48" s="172">
        <v>164162.91</v>
      </c>
      <c r="BU48" s="172">
        <v>115894.83</v>
      </c>
      <c r="BV48" s="172">
        <v>53775.37</v>
      </c>
      <c r="BW48" s="172">
        <v>0</v>
      </c>
      <c r="BX48" s="172">
        <v>0</v>
      </c>
      <c r="BY48" s="172">
        <v>0</v>
      </c>
      <c r="BZ48" s="172">
        <v>0</v>
      </c>
      <c r="CA48" s="172">
        <v>0</v>
      </c>
      <c r="CB48" s="172">
        <v>9377.5</v>
      </c>
      <c r="CC48" s="172">
        <v>14313.56</v>
      </c>
      <c r="CD48" s="172">
        <v>0</v>
      </c>
      <c r="CE48" s="172">
        <v>0</v>
      </c>
      <c r="CF48" s="172">
        <v>0</v>
      </c>
      <c r="CG48" s="172">
        <v>0</v>
      </c>
      <c r="CH48" s="172">
        <v>9325</v>
      </c>
      <c r="CI48" s="172"/>
      <c r="CJ48" s="172">
        <v>362818.87000000005</v>
      </c>
      <c r="CK48" s="172"/>
      <c r="CL48" s="172">
        <v>26804.32</v>
      </c>
      <c r="CM48" s="172">
        <v>0</v>
      </c>
      <c r="CN48" s="172">
        <v>0</v>
      </c>
      <c r="CO48" s="172">
        <v>0</v>
      </c>
      <c r="CP48" s="177"/>
      <c r="CQ48" s="151">
        <v>362818.87000000005</v>
      </c>
      <c r="CR48" s="151">
        <v>26804.32</v>
      </c>
      <c r="CS48" s="152">
        <v>362818.87</v>
      </c>
      <c r="CT48" s="152">
        <v>26804.32</v>
      </c>
      <c r="CU48" s="152">
        <v>0</v>
      </c>
      <c r="CV48" s="151">
        <v>0</v>
      </c>
      <c r="CW48" s="151">
        <v>389623.19</v>
      </c>
      <c r="CX48" s="153">
        <v>14313.56</v>
      </c>
      <c r="CY48" s="151">
        <v>14313.56</v>
      </c>
      <c r="CZ48" s="151">
        <v>3.9999999629799277E-2</v>
      </c>
      <c r="DA48" s="151">
        <v>0</v>
      </c>
      <c r="DD48" s="151">
        <v>6.5483618527650833E-11</v>
      </c>
      <c r="DG48" s="151">
        <v>362818.87000000005</v>
      </c>
      <c r="DH48" s="151">
        <v>26804.32</v>
      </c>
      <c r="DI48" s="152">
        <v>362818.87</v>
      </c>
      <c r="DJ48" s="152">
        <v>26804.32</v>
      </c>
      <c r="DO48" s="166">
        <v>3302053</v>
      </c>
      <c r="DQ48">
        <f>_xlfn.XLOOKUP(A48,Adjustment!B:B,Adjustment!H:H,0,0)</f>
        <v>0</v>
      </c>
      <c r="DR48" s="151">
        <f t="shared" si="1"/>
        <v>2902277.24</v>
      </c>
      <c r="DS48" s="151">
        <f t="shared" si="2"/>
        <v>2839144.91</v>
      </c>
      <c r="DT48" s="151">
        <f t="shared" si="3"/>
        <v>63132.330000000075</v>
      </c>
      <c r="DU48" s="151">
        <f t="shared" si="6"/>
        <v>23691.059999999998</v>
      </c>
      <c r="DV48" s="151">
        <f t="shared" si="4"/>
        <v>9325</v>
      </c>
      <c r="DW48" s="151">
        <f t="shared" si="5"/>
        <v>14366.059999999998</v>
      </c>
    </row>
    <row r="49" spans="1:127" hidden="1">
      <c r="A49" s="166">
        <v>3302054</v>
      </c>
      <c r="B49" s="175" t="s">
        <v>715</v>
      </c>
      <c r="C49" s="167" t="s">
        <v>716</v>
      </c>
      <c r="D49" s="178"/>
      <c r="E49" s="17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70"/>
      <c r="R49" s="170"/>
      <c r="S49" s="170"/>
      <c r="T49" s="170"/>
      <c r="U49" s="170"/>
      <c r="V49" s="170"/>
      <c r="W49" s="171">
        <v>73643.62</v>
      </c>
      <c r="X49" s="171"/>
      <c r="Y49" s="171">
        <v>9832.51</v>
      </c>
      <c r="Z49" s="172">
        <v>1872439.32</v>
      </c>
      <c r="AA49" s="172">
        <v>0</v>
      </c>
      <c r="AB49" s="172">
        <v>153921.35</v>
      </c>
      <c r="AC49" s="172">
        <v>0</v>
      </c>
      <c r="AD49" s="172">
        <v>108256.5</v>
      </c>
      <c r="AE49" s="172">
        <v>5656.93</v>
      </c>
      <c r="AF49" s="172">
        <v>0</v>
      </c>
      <c r="AG49" s="172">
        <v>0</v>
      </c>
      <c r="AH49" s="172">
        <v>67400.59</v>
      </c>
      <c r="AI49" s="172">
        <v>143312.48000000001</v>
      </c>
      <c r="AJ49" s="172">
        <v>0</v>
      </c>
      <c r="AK49" s="172">
        <v>0</v>
      </c>
      <c r="AL49" s="172">
        <v>6079.27</v>
      </c>
      <c r="AM49" s="172">
        <v>0</v>
      </c>
      <c r="AN49" s="172">
        <v>0</v>
      </c>
      <c r="AO49" s="172">
        <v>0</v>
      </c>
      <c r="AP49" s="172">
        <v>0</v>
      </c>
      <c r="AQ49" s="172">
        <v>0</v>
      </c>
      <c r="AR49" s="172">
        <v>0</v>
      </c>
      <c r="AS49" s="172">
        <v>15871.88</v>
      </c>
      <c r="AT49" s="172">
        <v>151979</v>
      </c>
      <c r="AU49" s="172">
        <v>1007380.9</v>
      </c>
      <c r="AV49" s="172">
        <v>63497.16</v>
      </c>
      <c r="AW49" s="172">
        <v>376384.64</v>
      </c>
      <c r="AX49" s="172">
        <v>56576</v>
      </c>
      <c r="AY49" s="172">
        <v>92227.12</v>
      </c>
      <c r="AZ49" s="172">
        <v>181167.17</v>
      </c>
      <c r="BA49" s="172">
        <v>61426.46</v>
      </c>
      <c r="BB49" s="172">
        <v>310</v>
      </c>
      <c r="BC49" s="172">
        <v>3189.38</v>
      </c>
      <c r="BD49" s="172">
        <v>0</v>
      </c>
      <c r="BE49" s="172">
        <v>0</v>
      </c>
      <c r="BF49" s="172">
        <v>27508.31</v>
      </c>
      <c r="BG49" s="172">
        <v>1070</v>
      </c>
      <c r="BH49" s="172">
        <v>1735.95</v>
      </c>
      <c r="BI49" s="172">
        <v>6877.15</v>
      </c>
      <c r="BJ49" s="172">
        <v>42944</v>
      </c>
      <c r="BK49" s="172">
        <v>13818.51</v>
      </c>
      <c r="BL49" s="172">
        <v>8616.7000000000007</v>
      </c>
      <c r="BM49" s="172">
        <v>40103.099999999708</v>
      </c>
      <c r="BN49" s="172">
        <v>7863.08</v>
      </c>
      <c r="BO49" s="172">
        <v>0</v>
      </c>
      <c r="BP49" s="172">
        <v>11744.86</v>
      </c>
      <c r="BQ49" s="172">
        <v>4895</v>
      </c>
      <c r="BR49" s="172">
        <v>0</v>
      </c>
      <c r="BS49" s="172">
        <v>118601.67</v>
      </c>
      <c r="BT49" s="172">
        <v>194833.67</v>
      </c>
      <c r="BU49" s="172">
        <v>17043.25</v>
      </c>
      <c r="BV49" s="172">
        <v>60520.04</v>
      </c>
      <c r="BW49" s="172">
        <v>0</v>
      </c>
      <c r="BX49" s="172">
        <v>0</v>
      </c>
      <c r="BY49" s="172">
        <v>0</v>
      </c>
      <c r="BZ49" s="172">
        <v>0</v>
      </c>
      <c r="CA49" s="172">
        <v>0</v>
      </c>
      <c r="CB49" s="172">
        <v>8394.25</v>
      </c>
      <c r="CC49" s="172">
        <v>17887.59</v>
      </c>
      <c r="CD49" s="172">
        <v>0</v>
      </c>
      <c r="CE49" s="172">
        <v>0</v>
      </c>
      <c r="CF49" s="172">
        <v>0</v>
      </c>
      <c r="CG49" s="172">
        <v>0</v>
      </c>
      <c r="CH49" s="172">
        <v>1584.71</v>
      </c>
      <c r="CI49" s="172"/>
      <c r="CJ49" s="172">
        <v>198226.82000000018</v>
      </c>
      <c r="CK49" s="172"/>
      <c r="CL49" s="172">
        <v>34529.64</v>
      </c>
      <c r="CM49" s="172">
        <v>0</v>
      </c>
      <c r="CN49" s="172">
        <v>0</v>
      </c>
      <c r="CO49" s="172">
        <v>0</v>
      </c>
      <c r="CP49" s="177"/>
      <c r="CQ49" s="151">
        <v>198226.82000000018</v>
      </c>
      <c r="CR49" s="151">
        <v>34529.64</v>
      </c>
      <c r="CS49" s="152">
        <v>198226.82</v>
      </c>
      <c r="CT49" s="152">
        <v>34529.64</v>
      </c>
      <c r="CU49" s="152">
        <v>0</v>
      </c>
      <c r="CV49" s="151">
        <v>0</v>
      </c>
      <c r="CW49" s="151">
        <v>232756.46000000002</v>
      </c>
      <c r="CX49" s="153">
        <v>17887.59</v>
      </c>
      <c r="CY49" s="151">
        <v>17887.59</v>
      </c>
      <c r="CZ49" s="151">
        <v>0</v>
      </c>
      <c r="DA49" s="151">
        <v>-2.9103830456733704E-10</v>
      </c>
      <c r="DD49" s="151">
        <v>1.8917489796876907E-10</v>
      </c>
      <c r="DG49" s="151">
        <v>198226.82000000018</v>
      </c>
      <c r="DH49" s="151">
        <v>34529.64</v>
      </c>
      <c r="DI49" s="152">
        <v>198226.82</v>
      </c>
      <c r="DJ49" s="152">
        <v>34529.64</v>
      </c>
      <c r="DO49" s="166">
        <v>3302054</v>
      </c>
      <c r="DQ49">
        <f>_xlfn.XLOOKUP(A49,Adjustment!B:B,Adjustment!H:H,0,0)</f>
        <v>0</v>
      </c>
      <c r="DR49" s="151">
        <f t="shared" si="1"/>
        <v>2524917.3199999998</v>
      </c>
      <c r="DS49" s="151">
        <f t="shared" si="2"/>
        <v>2400334.1199999996</v>
      </c>
      <c r="DT49" s="151">
        <f t="shared" si="3"/>
        <v>124583.20000000019</v>
      </c>
      <c r="DU49" s="151">
        <f t="shared" si="6"/>
        <v>26281.84</v>
      </c>
      <c r="DV49" s="151">
        <f t="shared" si="4"/>
        <v>1584.71</v>
      </c>
      <c r="DW49" s="151">
        <f t="shared" si="5"/>
        <v>24697.13</v>
      </c>
    </row>
    <row r="50" spans="1:127" hidden="1">
      <c r="A50" s="166">
        <v>3302055</v>
      </c>
      <c r="B50" s="175" t="s">
        <v>717</v>
      </c>
      <c r="C50" s="167" t="s">
        <v>280</v>
      </c>
      <c r="D50" s="178"/>
      <c r="E50" s="17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70"/>
      <c r="R50" s="170"/>
      <c r="S50" s="170"/>
      <c r="T50" s="170"/>
      <c r="U50" s="170"/>
      <c r="V50" s="170"/>
      <c r="W50" s="171">
        <v>394596.96</v>
      </c>
      <c r="X50" s="171"/>
      <c r="Y50" s="171">
        <v>45303.93</v>
      </c>
      <c r="Z50" s="172">
        <v>2200339.79</v>
      </c>
      <c r="AA50" s="172">
        <v>0</v>
      </c>
      <c r="AB50" s="172">
        <v>68134.16</v>
      </c>
      <c r="AC50" s="172">
        <v>0</v>
      </c>
      <c r="AD50" s="172">
        <v>174556.5</v>
      </c>
      <c r="AE50" s="172">
        <v>3456.93</v>
      </c>
      <c r="AF50" s="172">
        <v>0</v>
      </c>
      <c r="AG50" s="172">
        <v>0</v>
      </c>
      <c r="AH50" s="172">
        <v>256551.91</v>
      </c>
      <c r="AI50" s="172">
        <v>31091.4</v>
      </c>
      <c r="AJ50" s="172">
        <v>0</v>
      </c>
      <c r="AK50" s="172">
        <v>0</v>
      </c>
      <c r="AL50" s="172">
        <v>49656.639999999999</v>
      </c>
      <c r="AM50" s="172">
        <v>0</v>
      </c>
      <c r="AN50" s="172">
        <v>0</v>
      </c>
      <c r="AO50" s="172">
        <v>0</v>
      </c>
      <c r="AP50" s="172">
        <v>0</v>
      </c>
      <c r="AQ50" s="172">
        <v>0</v>
      </c>
      <c r="AR50" s="172">
        <v>0</v>
      </c>
      <c r="AS50" s="172">
        <v>10419.5</v>
      </c>
      <c r="AT50" s="172">
        <v>89736</v>
      </c>
      <c r="AU50" s="172">
        <v>1256197.92</v>
      </c>
      <c r="AV50" s="172">
        <v>0</v>
      </c>
      <c r="AW50" s="172">
        <v>344424.31</v>
      </c>
      <c r="AX50" s="172">
        <v>106.62</v>
      </c>
      <c r="AY50" s="172">
        <v>414293.66</v>
      </c>
      <c r="AZ50" s="172">
        <v>0</v>
      </c>
      <c r="BA50" s="172">
        <v>121970.88</v>
      </c>
      <c r="BB50" s="172">
        <v>61.52</v>
      </c>
      <c r="BC50" s="172">
        <v>10018.469999999999</v>
      </c>
      <c r="BD50" s="172">
        <v>0</v>
      </c>
      <c r="BE50" s="172">
        <v>0</v>
      </c>
      <c r="BF50" s="172">
        <v>23179.47</v>
      </c>
      <c r="BG50" s="172">
        <v>0</v>
      </c>
      <c r="BH50" s="172">
        <v>36149.47</v>
      </c>
      <c r="BI50" s="172">
        <v>4747.22</v>
      </c>
      <c r="BJ50" s="172">
        <v>39284.28</v>
      </c>
      <c r="BK50" s="172">
        <v>27014.400000000001</v>
      </c>
      <c r="BL50" s="172">
        <v>2202.34</v>
      </c>
      <c r="BM50" s="172">
        <v>133914.29000000007</v>
      </c>
      <c r="BN50" s="172">
        <v>22946.89</v>
      </c>
      <c r="BO50" s="172">
        <v>0</v>
      </c>
      <c r="BP50" s="172">
        <v>28968.26</v>
      </c>
      <c r="BQ50" s="172">
        <v>4895</v>
      </c>
      <c r="BR50" s="172">
        <v>3836</v>
      </c>
      <c r="BS50" s="172">
        <v>122710.05</v>
      </c>
      <c r="BT50" s="172">
        <v>58771.21</v>
      </c>
      <c r="BU50" s="172">
        <v>0</v>
      </c>
      <c r="BV50" s="172">
        <v>160082.22</v>
      </c>
      <c r="BW50" s="172">
        <v>0</v>
      </c>
      <c r="BX50" s="172">
        <v>0</v>
      </c>
      <c r="BY50" s="172">
        <v>0</v>
      </c>
      <c r="BZ50" s="172">
        <v>0</v>
      </c>
      <c r="CA50" s="172">
        <v>0</v>
      </c>
      <c r="CB50" s="172">
        <v>8961.0300000000007</v>
      </c>
      <c r="CC50" s="172">
        <v>0</v>
      </c>
      <c r="CD50" s="172">
        <v>0</v>
      </c>
      <c r="CE50" s="172">
        <v>0</v>
      </c>
      <c r="CF50" s="172">
        <v>0</v>
      </c>
      <c r="CG50" s="172">
        <v>0</v>
      </c>
      <c r="CH50" s="172">
        <v>48303.93</v>
      </c>
      <c r="CI50" s="172">
        <v>0</v>
      </c>
      <c r="CJ50" s="172">
        <v>462765.31000000011</v>
      </c>
      <c r="CK50" s="172"/>
      <c r="CL50" s="172">
        <v>5961.0299999999988</v>
      </c>
      <c r="CM50" s="172">
        <v>0</v>
      </c>
      <c r="CN50" s="172">
        <v>0</v>
      </c>
      <c r="CO50" s="172">
        <v>0</v>
      </c>
      <c r="CP50" s="177"/>
      <c r="CQ50" s="151">
        <v>462765.31000000011</v>
      </c>
      <c r="CR50" s="151">
        <v>5961.0299999999988</v>
      </c>
      <c r="CS50" s="152">
        <v>462765.31</v>
      </c>
      <c r="CT50" s="152">
        <v>5961.03</v>
      </c>
      <c r="CU50" s="152">
        <v>0</v>
      </c>
      <c r="CV50" s="151">
        <v>0</v>
      </c>
      <c r="CW50" s="151">
        <v>468726.34</v>
      </c>
      <c r="CX50" s="153">
        <v>0</v>
      </c>
      <c r="CY50" s="151">
        <v>0</v>
      </c>
      <c r="CZ50" s="151">
        <v>0</v>
      </c>
      <c r="DA50" s="151">
        <v>-3.9999999920837581E-2</v>
      </c>
      <c r="DD50" s="151">
        <v>8.6401996668428183E-11</v>
      </c>
      <c r="DG50" s="151">
        <v>462765.31000000011</v>
      </c>
      <c r="DH50" s="151">
        <v>5961.0299999999988</v>
      </c>
      <c r="DI50" s="152">
        <v>462765.31</v>
      </c>
      <c r="DJ50" s="152">
        <v>5961.03</v>
      </c>
      <c r="DO50" s="166">
        <v>3302055</v>
      </c>
      <c r="DQ50" t="str">
        <f>_xlfn.XLOOKUP(A50,Adjustment!B:B,Adjustment!H:H,0,0)</f>
        <v>Agree</v>
      </c>
      <c r="DR50" s="151">
        <f t="shared" si="1"/>
        <v>2883942.8300000005</v>
      </c>
      <c r="DS50" s="151">
        <f t="shared" si="2"/>
        <v>2815774.4800000004</v>
      </c>
      <c r="DT50" s="151">
        <f t="shared" si="3"/>
        <v>68168.350000000093</v>
      </c>
      <c r="DU50" s="151">
        <f t="shared" si="6"/>
        <v>8961.0300000000007</v>
      </c>
      <c r="DV50" s="151">
        <f t="shared" si="4"/>
        <v>48303.93</v>
      </c>
      <c r="DW50" s="151">
        <f t="shared" si="5"/>
        <v>-39342.9</v>
      </c>
    </row>
    <row r="51" spans="1:127" hidden="1">
      <c r="A51" s="166">
        <v>3302062</v>
      </c>
      <c r="B51" s="175" t="s">
        <v>718</v>
      </c>
      <c r="C51" s="167" t="s">
        <v>195</v>
      </c>
      <c r="D51" s="178"/>
      <c r="E51" s="17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70"/>
      <c r="R51" s="170"/>
      <c r="S51" s="170"/>
      <c r="T51" s="170"/>
      <c r="U51" s="170"/>
      <c r="V51" s="170"/>
      <c r="W51" s="171">
        <v>284338.86</v>
      </c>
      <c r="X51" s="171"/>
      <c r="Y51" s="171">
        <v>-26022.75</v>
      </c>
      <c r="Z51" s="172">
        <v>2448308.2400000002</v>
      </c>
      <c r="AA51" s="172">
        <v>0</v>
      </c>
      <c r="AB51" s="172">
        <v>100212.5</v>
      </c>
      <c r="AC51" s="172">
        <v>0</v>
      </c>
      <c r="AD51" s="172">
        <v>270205.5</v>
      </c>
      <c r="AE51" s="172">
        <v>11093.86</v>
      </c>
      <c r="AF51" s="172">
        <v>0</v>
      </c>
      <c r="AG51" s="172">
        <v>0</v>
      </c>
      <c r="AH51" s="172">
        <v>23941.17</v>
      </c>
      <c r="AI51" s="172">
        <v>0</v>
      </c>
      <c r="AJ51" s="172">
        <v>0</v>
      </c>
      <c r="AK51" s="172">
        <v>0</v>
      </c>
      <c r="AL51" s="172">
        <v>12437.36</v>
      </c>
      <c r="AM51" s="172">
        <v>0</v>
      </c>
      <c r="AN51" s="172">
        <v>0</v>
      </c>
      <c r="AO51" s="172">
        <v>0</v>
      </c>
      <c r="AP51" s="172">
        <v>0</v>
      </c>
      <c r="AQ51" s="172">
        <v>0</v>
      </c>
      <c r="AR51" s="172">
        <v>0</v>
      </c>
      <c r="AS51" s="172">
        <v>26087.119999999999</v>
      </c>
      <c r="AT51" s="172">
        <v>62066</v>
      </c>
      <c r="AU51" s="172">
        <v>1160891.8799999999</v>
      </c>
      <c r="AV51" s="172">
        <v>0</v>
      </c>
      <c r="AW51" s="172">
        <v>364865.69</v>
      </c>
      <c r="AX51" s="172">
        <v>81627.03</v>
      </c>
      <c r="AY51" s="172">
        <v>294313.8</v>
      </c>
      <c r="AZ51" s="172">
        <v>0</v>
      </c>
      <c r="BA51" s="172">
        <v>65034.63</v>
      </c>
      <c r="BB51" s="172">
        <v>1581.47</v>
      </c>
      <c r="BC51" s="172">
        <v>9380.33</v>
      </c>
      <c r="BD51" s="172">
        <v>0</v>
      </c>
      <c r="BE51" s="172">
        <v>0</v>
      </c>
      <c r="BF51" s="172">
        <v>89632.31</v>
      </c>
      <c r="BG51" s="172">
        <v>1906.5</v>
      </c>
      <c r="BH51" s="172">
        <v>4256.18</v>
      </c>
      <c r="BI51" s="172">
        <v>8503.68</v>
      </c>
      <c r="BJ51" s="172">
        <v>55326.22</v>
      </c>
      <c r="BK51" s="172">
        <v>0</v>
      </c>
      <c r="BL51" s="172">
        <v>8010.4</v>
      </c>
      <c r="BM51" s="172">
        <v>93756.780000000377</v>
      </c>
      <c r="BN51" s="172">
        <v>2708.14</v>
      </c>
      <c r="BO51" s="172">
        <v>504.84</v>
      </c>
      <c r="BP51" s="172">
        <v>37462.879999999997</v>
      </c>
      <c r="BQ51" s="172">
        <v>9020</v>
      </c>
      <c r="BR51" s="172">
        <v>0</v>
      </c>
      <c r="BS51" s="172">
        <v>163602.06</v>
      </c>
      <c r="BT51" s="172">
        <v>311899.15999999997</v>
      </c>
      <c r="BU51" s="172">
        <v>3750</v>
      </c>
      <c r="BV51" s="172">
        <v>192603.81</v>
      </c>
      <c r="BW51" s="172">
        <v>0</v>
      </c>
      <c r="BX51" s="172">
        <v>0</v>
      </c>
      <c r="BY51" s="172">
        <v>26022.75</v>
      </c>
      <c r="BZ51" s="172">
        <v>0</v>
      </c>
      <c r="CA51" s="172">
        <v>0</v>
      </c>
      <c r="CB51" s="172">
        <v>8896</v>
      </c>
      <c r="CC51" s="172">
        <v>0</v>
      </c>
      <c r="CD51" s="172">
        <v>26022.75</v>
      </c>
      <c r="CE51" s="172">
        <v>0</v>
      </c>
      <c r="CF51" s="172">
        <v>0</v>
      </c>
      <c r="CG51" s="172">
        <v>8896</v>
      </c>
      <c r="CH51" s="172">
        <v>0</v>
      </c>
      <c r="CI51" s="172">
        <v>0</v>
      </c>
      <c r="CJ51" s="172">
        <v>252030.06999999995</v>
      </c>
      <c r="CK51" s="172"/>
      <c r="CL51" s="172">
        <v>0</v>
      </c>
      <c r="CM51" s="172">
        <v>0</v>
      </c>
      <c r="CN51" s="172">
        <v>0</v>
      </c>
      <c r="CO51" s="172">
        <v>0</v>
      </c>
      <c r="CP51" s="177"/>
      <c r="CQ51" s="151">
        <v>252030.06999999995</v>
      </c>
      <c r="CR51" s="151">
        <v>0</v>
      </c>
      <c r="CS51" s="152">
        <v>278052.82</v>
      </c>
      <c r="CT51" s="152">
        <v>-26022.75</v>
      </c>
      <c r="CU51" s="152">
        <v>-26022.750000000058</v>
      </c>
      <c r="CV51" s="151">
        <v>-26022.75</v>
      </c>
      <c r="CW51" s="151">
        <v>252030.07</v>
      </c>
      <c r="CX51" s="153">
        <v>0</v>
      </c>
      <c r="CY51" s="151">
        <v>0</v>
      </c>
      <c r="CZ51" s="151">
        <v>0</v>
      </c>
      <c r="DA51" s="151">
        <v>-3.9999999629799277E-2</v>
      </c>
      <c r="DB51" s="152">
        <v>-26022.75</v>
      </c>
      <c r="DD51" s="151">
        <v>-5.8207660913467407E-11</v>
      </c>
      <c r="DG51" s="151">
        <v>252030.06999999995</v>
      </c>
      <c r="DH51" s="151">
        <v>0</v>
      </c>
      <c r="DI51" s="152">
        <v>278052.82</v>
      </c>
      <c r="DJ51" s="152">
        <v>-26022.75</v>
      </c>
      <c r="DO51" s="166">
        <v>3302062</v>
      </c>
      <c r="DQ51" t="str">
        <f>_xlfn.XLOOKUP(A51,Adjustment!B:B,Adjustment!H:H,0,0)</f>
        <v>Agree</v>
      </c>
      <c r="DR51" s="151">
        <f t="shared" si="1"/>
        <v>2954351.75</v>
      </c>
      <c r="DS51" s="151">
        <f t="shared" si="2"/>
        <v>2986660.54</v>
      </c>
      <c r="DT51" s="151">
        <f t="shared" si="3"/>
        <v>-32308.790000000037</v>
      </c>
      <c r="DU51" s="151">
        <f t="shared" si="6"/>
        <v>34918.75</v>
      </c>
      <c r="DV51" s="151">
        <f t="shared" si="4"/>
        <v>8896</v>
      </c>
      <c r="DW51" s="151">
        <f t="shared" si="5"/>
        <v>26022.75</v>
      </c>
    </row>
    <row r="52" spans="1:127" hidden="1">
      <c r="A52" s="166">
        <v>3302063</v>
      </c>
      <c r="B52" s="175" t="s">
        <v>719</v>
      </c>
      <c r="C52" s="167" t="s">
        <v>449</v>
      </c>
      <c r="D52" s="178"/>
      <c r="E52" s="17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70"/>
      <c r="R52" s="170"/>
      <c r="S52" s="170"/>
      <c r="T52" s="170"/>
      <c r="U52" s="170"/>
      <c r="V52" s="170"/>
      <c r="W52" s="171">
        <v>158733.03</v>
      </c>
      <c r="X52" s="171"/>
      <c r="Y52" s="171">
        <v>-40312.93</v>
      </c>
      <c r="Z52" s="172">
        <v>2563286.09</v>
      </c>
      <c r="AA52" s="172">
        <v>0</v>
      </c>
      <c r="AB52" s="172">
        <v>29777.5</v>
      </c>
      <c r="AC52" s="172">
        <v>0</v>
      </c>
      <c r="AD52" s="172">
        <v>344107.75</v>
      </c>
      <c r="AE52" s="172">
        <v>7570.79</v>
      </c>
      <c r="AF52" s="172">
        <v>0</v>
      </c>
      <c r="AG52" s="172">
        <v>0</v>
      </c>
      <c r="AH52" s="172">
        <v>212547.10000000068</v>
      </c>
      <c r="AI52" s="172">
        <v>0</v>
      </c>
      <c r="AJ52" s="172">
        <v>0</v>
      </c>
      <c r="AK52" s="172">
        <v>0</v>
      </c>
      <c r="AL52" s="172">
        <v>10677.81</v>
      </c>
      <c r="AM52" s="172">
        <v>0</v>
      </c>
      <c r="AN52" s="172">
        <v>0</v>
      </c>
      <c r="AO52" s="172">
        <v>0</v>
      </c>
      <c r="AP52" s="172">
        <v>0</v>
      </c>
      <c r="AQ52" s="172">
        <v>0</v>
      </c>
      <c r="AR52" s="172">
        <v>0</v>
      </c>
      <c r="AS52" s="172">
        <v>47248.13</v>
      </c>
      <c r="AT52" s="172">
        <v>44829</v>
      </c>
      <c r="AU52" s="172">
        <v>1743625.64</v>
      </c>
      <c r="AV52" s="172">
        <v>0</v>
      </c>
      <c r="AW52" s="172">
        <v>379338.96</v>
      </c>
      <c r="AX52" s="172">
        <v>124999.82</v>
      </c>
      <c r="AY52" s="172">
        <v>315008.53999999998</v>
      </c>
      <c r="AZ52" s="172">
        <v>69565.149999999994</v>
      </c>
      <c r="BA52" s="172">
        <v>99560.27</v>
      </c>
      <c r="BB52" s="172">
        <v>330.22</v>
      </c>
      <c r="BC52" s="172">
        <v>6428.92</v>
      </c>
      <c r="BD52" s="172">
        <v>0</v>
      </c>
      <c r="BE52" s="172">
        <v>0</v>
      </c>
      <c r="BF52" s="172">
        <v>12989.73</v>
      </c>
      <c r="BG52" s="172">
        <v>1712.99</v>
      </c>
      <c r="BH52" s="172">
        <v>4012.1</v>
      </c>
      <c r="BI52" s="172">
        <v>28084</v>
      </c>
      <c r="BJ52" s="172">
        <v>84874.880000000005</v>
      </c>
      <c r="BK52" s="172">
        <v>0</v>
      </c>
      <c r="BL52" s="172">
        <v>9466.82</v>
      </c>
      <c r="BM52" s="172">
        <v>115373.5</v>
      </c>
      <c r="BN52" s="172">
        <v>1932.32</v>
      </c>
      <c r="BO52" s="172">
        <v>0</v>
      </c>
      <c r="BP52" s="172">
        <v>21610.639999999999</v>
      </c>
      <c r="BQ52" s="172">
        <v>9944.9500000000007</v>
      </c>
      <c r="BR52" s="172">
        <v>9040</v>
      </c>
      <c r="BS52" s="172">
        <v>69329.240000000005</v>
      </c>
      <c r="BT52" s="172">
        <v>598.20000000000005</v>
      </c>
      <c r="BU52" s="172">
        <v>0</v>
      </c>
      <c r="BV52" s="172">
        <v>213611.51</v>
      </c>
      <c r="BW52" s="172">
        <v>0</v>
      </c>
      <c r="BX52" s="172">
        <v>0</v>
      </c>
      <c r="BY52" s="172">
        <v>12548.98</v>
      </c>
      <c r="BZ52" s="172">
        <v>0</v>
      </c>
      <c r="CA52" s="172">
        <v>0</v>
      </c>
      <c r="CB52" s="172">
        <v>9483.25</v>
      </c>
      <c r="CC52" s="172">
        <v>21265.7</v>
      </c>
      <c r="CD52" s="172">
        <v>12548.98</v>
      </c>
      <c r="CE52" s="172">
        <v>0</v>
      </c>
      <c r="CF52" s="172">
        <v>0</v>
      </c>
      <c r="CG52" s="172">
        <v>0</v>
      </c>
      <c r="CH52" s="172">
        <v>2985</v>
      </c>
      <c r="CI52" s="172"/>
      <c r="CJ52" s="172">
        <v>84789.820000000036</v>
      </c>
      <c r="CK52" s="172"/>
      <c r="CL52" s="172">
        <v>0</v>
      </c>
      <c r="CM52" s="172">
        <v>0</v>
      </c>
      <c r="CN52" s="172">
        <v>0</v>
      </c>
      <c r="CO52" s="172">
        <v>0</v>
      </c>
      <c r="CP52" s="177"/>
      <c r="CQ52" s="151">
        <v>84789.820000000036</v>
      </c>
      <c r="CR52" s="151">
        <v>0</v>
      </c>
      <c r="CS52" s="152">
        <v>97338.8</v>
      </c>
      <c r="CT52" s="152">
        <v>-12548.98</v>
      </c>
      <c r="CU52" s="152">
        <v>-12548.979999999967</v>
      </c>
      <c r="CV52" s="151">
        <v>-12548.98</v>
      </c>
      <c r="CW52" s="151">
        <v>84789.82</v>
      </c>
      <c r="CX52" s="153">
        <v>21265.7</v>
      </c>
      <c r="CY52" s="151">
        <v>21265.7</v>
      </c>
      <c r="CZ52" s="151">
        <v>2.9999999343999662E-2</v>
      </c>
      <c r="DA52" s="151">
        <v>0</v>
      </c>
      <c r="DB52" s="152">
        <v>-12548.98</v>
      </c>
      <c r="DD52" s="151">
        <v>3.2741809263825417E-11</v>
      </c>
      <c r="DG52" s="151">
        <v>84789.820000000036</v>
      </c>
      <c r="DH52" s="151">
        <v>0</v>
      </c>
      <c r="DI52" s="152">
        <v>97338.8</v>
      </c>
      <c r="DJ52" s="152">
        <v>-12548.98</v>
      </c>
      <c r="DO52" s="166">
        <v>3302063</v>
      </c>
      <c r="DQ52" t="str">
        <f>_xlfn.XLOOKUP(A52,Adjustment!B:B,Adjustment!H:H,0,0)</f>
        <v>Agree</v>
      </c>
      <c r="DR52" s="151">
        <f t="shared" si="1"/>
        <v>3260044.1700000004</v>
      </c>
      <c r="DS52" s="151">
        <f t="shared" si="2"/>
        <v>3333987.3800000004</v>
      </c>
      <c r="DT52" s="151">
        <f t="shared" si="3"/>
        <v>-73943.209999999963</v>
      </c>
      <c r="DU52" s="151">
        <f t="shared" si="6"/>
        <v>43297.93</v>
      </c>
      <c r="DV52" s="151">
        <f t="shared" si="4"/>
        <v>2985</v>
      </c>
      <c r="DW52" s="151">
        <f t="shared" si="5"/>
        <v>40312.93</v>
      </c>
    </row>
    <row r="53" spans="1:127">
      <c r="A53" s="166">
        <v>3302067</v>
      </c>
      <c r="B53" s="175" t="s">
        <v>720</v>
      </c>
      <c r="C53" s="167" t="s">
        <v>721</v>
      </c>
      <c r="D53" s="178"/>
      <c r="E53" s="17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70"/>
      <c r="R53" s="170"/>
      <c r="S53" s="170"/>
      <c r="T53" s="170"/>
      <c r="U53" s="170"/>
      <c r="V53" s="170"/>
      <c r="W53" s="171">
        <v>449427.74</v>
      </c>
      <c r="X53" s="171"/>
      <c r="Y53" s="171">
        <v>-13851.33</v>
      </c>
      <c r="Z53" s="172">
        <v>2245395.35</v>
      </c>
      <c r="AA53" s="172">
        <v>0</v>
      </c>
      <c r="AB53" s="172">
        <v>9450</v>
      </c>
      <c r="AC53" s="172">
        <v>0</v>
      </c>
      <c r="AD53" s="172">
        <v>302640</v>
      </c>
      <c r="AE53" s="172">
        <v>9427.7199999999993</v>
      </c>
      <c r="AF53" s="172">
        <v>0</v>
      </c>
      <c r="AG53" s="172">
        <v>0</v>
      </c>
      <c r="AH53" s="172">
        <v>34170.709999999017</v>
      </c>
      <c r="AI53" s="172">
        <v>0</v>
      </c>
      <c r="AJ53" s="172">
        <v>0</v>
      </c>
      <c r="AK53" s="172">
        <v>0</v>
      </c>
      <c r="AL53" s="172">
        <v>2055.4699999999998</v>
      </c>
      <c r="AM53" s="172">
        <v>0</v>
      </c>
      <c r="AN53" s="172">
        <v>0</v>
      </c>
      <c r="AO53" s="172">
        <v>0</v>
      </c>
      <c r="AP53" s="172">
        <v>0</v>
      </c>
      <c r="AQ53" s="172">
        <v>0</v>
      </c>
      <c r="AR53" s="172">
        <v>0</v>
      </c>
      <c r="AS53" s="172">
        <v>22009.38</v>
      </c>
      <c r="AT53" s="172">
        <v>48913</v>
      </c>
      <c r="AU53" s="172">
        <v>1250996.28</v>
      </c>
      <c r="AV53" s="172">
        <v>0</v>
      </c>
      <c r="AW53" s="172">
        <v>197011.97</v>
      </c>
      <c r="AX53" s="172">
        <v>82695.48</v>
      </c>
      <c r="AY53" s="172">
        <v>235841.03</v>
      </c>
      <c r="AZ53" s="172">
        <v>0</v>
      </c>
      <c r="BA53" s="172">
        <v>91599.21</v>
      </c>
      <c r="BB53" s="172">
        <v>60</v>
      </c>
      <c r="BC53" s="172">
        <v>9201</v>
      </c>
      <c r="BD53" s="172">
        <v>0</v>
      </c>
      <c r="BE53" s="172">
        <v>0</v>
      </c>
      <c r="BF53" s="172">
        <v>32312.5</v>
      </c>
      <c r="BG53" s="172">
        <v>2455.52</v>
      </c>
      <c r="BH53" s="172">
        <v>4912</v>
      </c>
      <c r="BI53" s="172">
        <v>6125.93</v>
      </c>
      <c r="BJ53" s="172">
        <v>95264.38</v>
      </c>
      <c r="BK53" s="172">
        <v>0</v>
      </c>
      <c r="BL53" s="172">
        <v>9112.76</v>
      </c>
      <c r="BM53" s="172">
        <v>78329.19</v>
      </c>
      <c r="BN53" s="172">
        <v>29988.32</v>
      </c>
      <c r="BO53" s="172">
        <v>15269.59</v>
      </c>
      <c r="BP53" s="172">
        <v>35872.42</v>
      </c>
      <c r="BQ53" s="172">
        <v>4895</v>
      </c>
      <c r="BR53" s="172">
        <v>7452.8</v>
      </c>
      <c r="BS53" s="172">
        <v>166198.45000000001</v>
      </c>
      <c r="BT53" s="172">
        <v>131072.49</v>
      </c>
      <c r="BU53" s="172">
        <v>2250</v>
      </c>
      <c r="BV53" s="172">
        <v>123514.16</v>
      </c>
      <c r="BW53" s="172">
        <v>0</v>
      </c>
      <c r="BX53" s="172">
        <v>0</v>
      </c>
      <c r="BY53" s="172">
        <v>36032.14</v>
      </c>
      <c r="BZ53" s="172">
        <v>0</v>
      </c>
      <c r="CA53" s="172">
        <v>0</v>
      </c>
      <c r="CB53" s="172">
        <v>8349.25</v>
      </c>
      <c r="CC53" s="172">
        <v>0</v>
      </c>
      <c r="CD53" s="172">
        <v>36032.14</v>
      </c>
      <c r="CE53" s="172">
        <v>0</v>
      </c>
      <c r="CF53" s="172">
        <v>0</v>
      </c>
      <c r="CG53" s="172">
        <v>8349.25</v>
      </c>
      <c r="CH53" s="172">
        <v>22180.81</v>
      </c>
      <c r="CI53" s="172">
        <v>0</v>
      </c>
      <c r="CJ53" s="172">
        <v>475026.74999999977</v>
      </c>
      <c r="CK53" s="172"/>
      <c r="CL53" s="172">
        <v>0</v>
      </c>
      <c r="CM53" s="172">
        <v>0</v>
      </c>
      <c r="CN53" s="172">
        <v>0</v>
      </c>
      <c r="CO53" s="172">
        <v>0</v>
      </c>
      <c r="CP53" s="177"/>
      <c r="CQ53" s="151">
        <v>475026.74999999977</v>
      </c>
      <c r="CR53" s="151">
        <v>0</v>
      </c>
      <c r="CS53" s="152">
        <v>511058.89</v>
      </c>
      <c r="CT53" s="152">
        <v>-36032.14</v>
      </c>
      <c r="CU53" s="152">
        <v>-36032.140000000247</v>
      </c>
      <c r="CV53" s="151">
        <v>-36032.14</v>
      </c>
      <c r="CW53" s="151">
        <v>475026.75</v>
      </c>
      <c r="CX53" s="153">
        <v>0</v>
      </c>
      <c r="CY53" s="151">
        <v>0</v>
      </c>
      <c r="CZ53" s="151">
        <v>11929.430000000983</v>
      </c>
      <c r="DA53" s="151">
        <v>0</v>
      </c>
      <c r="DB53" s="152">
        <v>-36032.14</v>
      </c>
      <c r="DD53" s="151">
        <v>-2.4738255888223648E-10</v>
      </c>
      <c r="DG53" s="151">
        <v>475026.74999999977</v>
      </c>
      <c r="DH53" s="151">
        <v>0</v>
      </c>
      <c r="DI53" s="152">
        <v>511058.89</v>
      </c>
      <c r="DJ53" s="152">
        <v>-36032.14</v>
      </c>
      <c r="DO53" s="166">
        <v>3302067</v>
      </c>
      <c r="DQ53">
        <f>_xlfn.XLOOKUP(A53,Adjustment!B:B,Adjustment!H:H,0,0)</f>
        <v>0</v>
      </c>
      <c r="DR53" s="151">
        <f t="shared" si="1"/>
        <v>2674061.6299999994</v>
      </c>
      <c r="DS53" s="151">
        <f t="shared" si="2"/>
        <v>2648462.6199999996</v>
      </c>
      <c r="DT53" s="151">
        <f t="shared" si="3"/>
        <v>25599.009999999776</v>
      </c>
      <c r="DU53" s="151">
        <f t="shared" si="6"/>
        <v>44381.39</v>
      </c>
      <c r="DV53" s="151">
        <f t="shared" si="4"/>
        <v>30530.06</v>
      </c>
      <c r="DW53" s="151">
        <f t="shared" si="5"/>
        <v>13851.329999999998</v>
      </c>
    </row>
    <row r="54" spans="1:127">
      <c r="A54" s="166">
        <v>3302079</v>
      </c>
      <c r="B54" s="175" t="s">
        <v>722</v>
      </c>
      <c r="C54" s="167" t="s">
        <v>723</v>
      </c>
      <c r="D54" s="178"/>
      <c r="E54" s="17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70"/>
      <c r="R54" s="170"/>
      <c r="S54" s="170"/>
      <c r="T54" s="170"/>
      <c r="U54" s="170"/>
      <c r="V54" s="170"/>
      <c r="W54" s="171"/>
      <c r="X54" s="171">
        <v>-70772.070000000007</v>
      </c>
      <c r="Y54" s="171">
        <v>-18937.71</v>
      </c>
      <c r="Z54" s="172">
        <v>1940157.01</v>
      </c>
      <c r="AA54" s="172">
        <v>0</v>
      </c>
      <c r="AB54" s="172">
        <v>103735</v>
      </c>
      <c r="AC54" s="172">
        <v>0</v>
      </c>
      <c r="AD54" s="172">
        <v>264811</v>
      </c>
      <c r="AE54" s="172">
        <v>1056.93</v>
      </c>
      <c r="AF54" s="172">
        <v>0</v>
      </c>
      <c r="AG54" s="172">
        <v>0</v>
      </c>
      <c r="AH54" s="172">
        <v>0</v>
      </c>
      <c r="AI54" s="172">
        <v>0</v>
      </c>
      <c r="AJ54" s="172">
        <v>0</v>
      </c>
      <c r="AK54" s="172">
        <v>0</v>
      </c>
      <c r="AL54" s="172">
        <v>6307.23</v>
      </c>
      <c r="AM54" s="172">
        <v>0</v>
      </c>
      <c r="AN54" s="172">
        <v>0</v>
      </c>
      <c r="AO54" s="172">
        <v>0</v>
      </c>
      <c r="AP54" s="172">
        <v>0</v>
      </c>
      <c r="AQ54" s="172">
        <v>0</v>
      </c>
      <c r="AR54" s="172">
        <v>0</v>
      </c>
      <c r="AS54" s="172">
        <v>13774.26</v>
      </c>
      <c r="AT54" s="172">
        <v>50326</v>
      </c>
      <c r="AU54" s="172">
        <v>1210225.25</v>
      </c>
      <c r="AV54" s="172">
        <v>0</v>
      </c>
      <c r="AW54" s="172">
        <v>323735.31</v>
      </c>
      <c r="AX54" s="172">
        <v>25376.18</v>
      </c>
      <c r="AY54" s="172">
        <v>217514.46</v>
      </c>
      <c r="AZ54" s="172">
        <v>0</v>
      </c>
      <c r="BA54" s="172">
        <v>26739.78</v>
      </c>
      <c r="BB54" s="172">
        <v>124.35</v>
      </c>
      <c r="BC54" s="172">
        <v>8354.98</v>
      </c>
      <c r="BD54" s="172">
        <v>0</v>
      </c>
      <c r="BE54" s="172">
        <v>0</v>
      </c>
      <c r="BF54" s="172">
        <v>1847.03</v>
      </c>
      <c r="BG54" s="172">
        <v>0</v>
      </c>
      <c r="BH54" s="172">
        <v>7003.12</v>
      </c>
      <c r="BI54" s="172">
        <v>4448.72</v>
      </c>
      <c r="BJ54" s="172">
        <v>48997.91</v>
      </c>
      <c r="BK54" s="172">
        <v>0</v>
      </c>
      <c r="BL54" s="172">
        <v>17420.43</v>
      </c>
      <c r="BM54" s="172">
        <v>41309.619999999588</v>
      </c>
      <c r="BN54" s="172">
        <v>175</v>
      </c>
      <c r="BO54" s="172">
        <v>36.06</v>
      </c>
      <c r="BP54" s="172">
        <v>41145</v>
      </c>
      <c r="BQ54" s="172">
        <v>8211</v>
      </c>
      <c r="BR54" s="172">
        <v>9720</v>
      </c>
      <c r="BS54" s="172">
        <v>132068.60999999999</v>
      </c>
      <c r="BT54" s="172">
        <v>124277.41</v>
      </c>
      <c r="BU54" s="172">
        <v>3110</v>
      </c>
      <c r="BV54" s="172">
        <v>164961.53</v>
      </c>
      <c r="BW54" s="172">
        <v>0</v>
      </c>
      <c r="BX54" s="172">
        <v>0</v>
      </c>
      <c r="BY54" s="172">
        <v>7912.71</v>
      </c>
      <c r="BZ54" s="172">
        <v>0</v>
      </c>
      <c r="CA54" s="172">
        <v>0</v>
      </c>
      <c r="CB54" s="172">
        <v>8432.5</v>
      </c>
      <c r="CC54" s="172">
        <v>2592.4999999999991</v>
      </c>
      <c r="CD54" s="172">
        <v>7912.71</v>
      </c>
      <c r="CE54" s="172">
        <v>0</v>
      </c>
      <c r="CF54" s="172">
        <v>0</v>
      </c>
      <c r="CG54" s="172">
        <v>0</v>
      </c>
      <c r="CH54" s="172">
        <v>0</v>
      </c>
      <c r="CI54" s="172"/>
      <c r="CJ54" s="172">
        <v>-115319.0999999998</v>
      </c>
      <c r="CK54" s="172"/>
      <c r="CL54" s="172">
        <v>0</v>
      </c>
      <c r="CM54" s="172">
        <v>0</v>
      </c>
      <c r="CN54" s="172">
        <v>0</v>
      </c>
      <c r="CO54" s="172">
        <v>0</v>
      </c>
      <c r="CP54" s="177"/>
      <c r="CQ54" s="151">
        <v>-115319.0999999998</v>
      </c>
      <c r="CR54" s="151">
        <v>0</v>
      </c>
      <c r="CS54" s="152">
        <v>-107406.39</v>
      </c>
      <c r="CT54" s="152">
        <v>-7912.71</v>
      </c>
      <c r="CU54" s="152">
        <v>-7912.7099999998027</v>
      </c>
      <c r="CV54" s="151">
        <v>-7912.71</v>
      </c>
      <c r="CW54" s="151">
        <v>-115319.1</v>
      </c>
      <c r="CX54" s="153">
        <v>2592.4999999999991</v>
      </c>
      <c r="CY54" s="151">
        <v>2592.4999999999991</v>
      </c>
      <c r="CZ54" s="151">
        <v>0</v>
      </c>
      <c r="DA54" s="151">
        <v>-30843.870000000417</v>
      </c>
      <c r="DB54" s="152">
        <v>-7912.71</v>
      </c>
      <c r="DD54" s="151">
        <v>1.9736035028472543E-10</v>
      </c>
      <c r="DG54" s="151">
        <v>-115319.0999999998</v>
      </c>
      <c r="DH54" s="151">
        <v>0</v>
      </c>
      <c r="DI54" s="152">
        <v>-107406.39</v>
      </c>
      <c r="DJ54" s="152">
        <v>-7912.71</v>
      </c>
      <c r="DO54" s="166">
        <v>3302079</v>
      </c>
      <c r="DQ54">
        <f>_xlfn.XLOOKUP(A54,Adjustment!B:B,Adjustment!H:H,0,0)</f>
        <v>0</v>
      </c>
      <c r="DR54" s="151">
        <f t="shared" si="1"/>
        <v>2380167.4299999997</v>
      </c>
      <c r="DS54" s="151">
        <f t="shared" si="2"/>
        <v>2424714.4599999995</v>
      </c>
      <c r="DT54" s="151">
        <f t="shared" si="3"/>
        <v>-44547.029999999795</v>
      </c>
      <c r="DU54" s="151">
        <f t="shared" si="6"/>
        <v>18937.71</v>
      </c>
      <c r="DV54" s="151">
        <f t="shared" si="4"/>
        <v>0</v>
      </c>
      <c r="DW54" s="151">
        <f t="shared" si="5"/>
        <v>18937.71</v>
      </c>
    </row>
    <row r="55" spans="1:127" hidden="1">
      <c r="A55" s="166">
        <v>3302081</v>
      </c>
      <c r="B55" s="175" t="s">
        <v>724</v>
      </c>
      <c r="C55" s="167" t="s">
        <v>308</v>
      </c>
      <c r="D55" s="178"/>
      <c r="E55" s="17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70"/>
      <c r="R55" s="170"/>
      <c r="S55" s="170"/>
      <c r="T55" s="170"/>
      <c r="U55" s="170"/>
      <c r="V55" s="170"/>
      <c r="W55" s="171">
        <v>65014.96</v>
      </c>
      <c r="X55" s="171"/>
      <c r="Y55" s="171">
        <v>-25459.200000000001</v>
      </c>
      <c r="Z55" s="172">
        <v>1964072.27</v>
      </c>
      <c r="AA55" s="172">
        <v>0</v>
      </c>
      <c r="AB55" s="172">
        <v>72570</v>
      </c>
      <c r="AC55" s="172">
        <v>0</v>
      </c>
      <c r="AD55" s="172">
        <v>220716</v>
      </c>
      <c r="AE55" s="172">
        <v>5656.93</v>
      </c>
      <c r="AF55" s="172">
        <v>0</v>
      </c>
      <c r="AG55" s="172">
        <v>0</v>
      </c>
      <c r="AH55" s="172">
        <v>102962.21999999919</v>
      </c>
      <c r="AI55" s="172">
        <v>0</v>
      </c>
      <c r="AJ55" s="172">
        <v>0</v>
      </c>
      <c r="AK55" s="172">
        <v>0</v>
      </c>
      <c r="AL55" s="172">
        <v>24794.9</v>
      </c>
      <c r="AM55" s="172">
        <v>0</v>
      </c>
      <c r="AN55" s="172">
        <v>0</v>
      </c>
      <c r="AO55" s="172">
        <v>0</v>
      </c>
      <c r="AP55" s="172">
        <v>0</v>
      </c>
      <c r="AQ55" s="172">
        <v>0</v>
      </c>
      <c r="AR55" s="172">
        <v>0</v>
      </c>
      <c r="AS55" s="172">
        <v>35412.5</v>
      </c>
      <c r="AT55" s="172">
        <v>65422</v>
      </c>
      <c r="AU55" s="172">
        <v>1122992.1499999999</v>
      </c>
      <c r="AV55" s="172">
        <v>0</v>
      </c>
      <c r="AW55" s="172">
        <v>318669.05</v>
      </c>
      <c r="AX55" s="172">
        <v>36016.44</v>
      </c>
      <c r="AY55" s="172">
        <v>161915.72</v>
      </c>
      <c r="AZ55" s="172">
        <v>0</v>
      </c>
      <c r="BA55" s="172">
        <v>79943.3</v>
      </c>
      <c r="BB55" s="172">
        <v>0</v>
      </c>
      <c r="BC55" s="172">
        <v>2112</v>
      </c>
      <c r="BD55" s="172">
        <v>0</v>
      </c>
      <c r="BE55" s="172">
        <v>0</v>
      </c>
      <c r="BF55" s="172">
        <v>5015.26</v>
      </c>
      <c r="BG55" s="172">
        <v>5207.3900000000003</v>
      </c>
      <c r="BH55" s="172">
        <v>34068.15</v>
      </c>
      <c r="BI55" s="172">
        <v>8063.72</v>
      </c>
      <c r="BJ55" s="172">
        <v>52656.2</v>
      </c>
      <c r="BK55" s="172">
        <v>997.99</v>
      </c>
      <c r="BL55" s="172">
        <v>5156.3900000000003</v>
      </c>
      <c r="BM55" s="172">
        <v>119242.91</v>
      </c>
      <c r="BN55" s="172">
        <v>17659.650000000001</v>
      </c>
      <c r="BO55" s="172">
        <v>185</v>
      </c>
      <c r="BP55" s="172">
        <v>36562.49</v>
      </c>
      <c r="BQ55" s="172">
        <v>9020</v>
      </c>
      <c r="BR55" s="172">
        <v>4101.1499999999996</v>
      </c>
      <c r="BS55" s="172">
        <v>89717.53</v>
      </c>
      <c r="BT55" s="172">
        <v>171043.96</v>
      </c>
      <c r="BU55" s="172">
        <v>0</v>
      </c>
      <c r="BV55" s="172">
        <v>133048.89000000001</v>
      </c>
      <c r="BW55" s="172">
        <v>0</v>
      </c>
      <c r="BX55" s="172">
        <v>0</v>
      </c>
      <c r="BY55" s="172">
        <v>2341.48</v>
      </c>
      <c r="BZ55" s="172">
        <v>0</v>
      </c>
      <c r="CA55" s="172">
        <v>0</v>
      </c>
      <c r="CB55" s="172">
        <v>8667.6299999999992</v>
      </c>
      <c r="CC55" s="172">
        <v>18180.47</v>
      </c>
      <c r="CD55" s="172">
        <v>2341.48</v>
      </c>
      <c r="CE55" s="172">
        <v>0</v>
      </c>
      <c r="CF55" s="172">
        <v>0</v>
      </c>
      <c r="CG55" s="172">
        <v>0</v>
      </c>
      <c r="CH55" s="172">
        <v>3730.38</v>
      </c>
      <c r="CI55" s="172"/>
      <c r="CJ55" s="172">
        <v>140884.96</v>
      </c>
      <c r="CK55" s="172"/>
      <c r="CL55" s="172">
        <v>0</v>
      </c>
      <c r="CM55" s="172">
        <v>0</v>
      </c>
      <c r="CN55" s="172">
        <v>0</v>
      </c>
      <c r="CO55" s="172">
        <v>0</v>
      </c>
      <c r="CP55" s="177"/>
      <c r="CQ55" s="151">
        <v>140884.96</v>
      </c>
      <c r="CR55" s="151">
        <v>0</v>
      </c>
      <c r="CS55" s="152">
        <v>143226.44</v>
      </c>
      <c r="CT55" s="152">
        <v>-2341.48</v>
      </c>
      <c r="CU55" s="152">
        <v>-2341.4800000000105</v>
      </c>
      <c r="CV55" s="151">
        <v>-2341.48</v>
      </c>
      <c r="CW55" s="151">
        <v>140884.96</v>
      </c>
      <c r="CX55" s="153">
        <v>18180.47</v>
      </c>
      <c r="CY55" s="151">
        <v>18180.47</v>
      </c>
      <c r="CZ55" s="151">
        <v>37879.420000000828</v>
      </c>
      <c r="DA55" s="151">
        <v>0</v>
      </c>
      <c r="DB55" s="152">
        <v>-2341.48</v>
      </c>
      <c r="DD55" s="151">
        <v>-1.0459189070388675E-11</v>
      </c>
      <c r="DG55" s="151">
        <v>140884.96</v>
      </c>
      <c r="DH55" s="151">
        <v>0</v>
      </c>
      <c r="DI55" s="152">
        <v>143226.44</v>
      </c>
      <c r="DJ55" s="152">
        <v>-2341.48</v>
      </c>
      <c r="DO55" s="166">
        <v>3302081</v>
      </c>
      <c r="DQ55" t="str">
        <f>_xlfn.XLOOKUP(A55,Adjustment!B:B,Adjustment!H:H,0,0)</f>
        <v>Agree</v>
      </c>
      <c r="DR55" s="151">
        <f t="shared" si="1"/>
        <v>2491606.8199999994</v>
      </c>
      <c r="DS55" s="151">
        <f t="shared" si="2"/>
        <v>2415736.8199999994</v>
      </c>
      <c r="DT55" s="151">
        <f t="shared" si="3"/>
        <v>75870</v>
      </c>
      <c r="DU55" s="151">
        <f t="shared" si="6"/>
        <v>29189.579999999998</v>
      </c>
      <c r="DV55" s="151">
        <f t="shared" si="4"/>
        <v>3730.38</v>
      </c>
      <c r="DW55" s="151">
        <f t="shared" si="5"/>
        <v>25459.199999999997</v>
      </c>
    </row>
    <row r="56" spans="1:127">
      <c r="A56" s="166">
        <v>3302087</v>
      </c>
      <c r="B56" s="175" t="s">
        <v>725</v>
      </c>
      <c r="C56" s="167" t="s">
        <v>726</v>
      </c>
      <c r="D56" s="178"/>
      <c r="E56" s="17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70"/>
      <c r="R56" s="170"/>
      <c r="S56" s="170"/>
      <c r="T56" s="170"/>
      <c r="U56" s="170"/>
      <c r="V56" s="170"/>
      <c r="W56" s="171">
        <v>169403.7</v>
      </c>
      <c r="X56" s="171"/>
      <c r="Y56" s="171">
        <v>-4965.05</v>
      </c>
      <c r="Z56" s="172">
        <v>2072024.32</v>
      </c>
      <c r="AA56" s="172">
        <v>0</v>
      </c>
      <c r="AB56" s="172">
        <v>88511.17</v>
      </c>
      <c r="AC56" s="172">
        <v>0</v>
      </c>
      <c r="AD56" s="172">
        <v>274996.5</v>
      </c>
      <c r="AE56" s="172">
        <v>9770.7900000000009</v>
      </c>
      <c r="AF56" s="172">
        <v>0</v>
      </c>
      <c r="AG56" s="172">
        <v>0</v>
      </c>
      <c r="AH56" s="172">
        <v>43527.400000000198</v>
      </c>
      <c r="AI56" s="172">
        <v>0</v>
      </c>
      <c r="AJ56" s="172">
        <v>0</v>
      </c>
      <c r="AK56" s="172">
        <v>0</v>
      </c>
      <c r="AL56" s="172">
        <v>0</v>
      </c>
      <c r="AM56" s="172">
        <v>0</v>
      </c>
      <c r="AN56" s="172">
        <v>0</v>
      </c>
      <c r="AO56" s="172">
        <v>0</v>
      </c>
      <c r="AP56" s="172">
        <v>0</v>
      </c>
      <c r="AQ56" s="172">
        <v>0</v>
      </c>
      <c r="AR56" s="172">
        <v>0</v>
      </c>
      <c r="AS56" s="172">
        <v>36524.26</v>
      </c>
      <c r="AT56" s="172">
        <v>64378</v>
      </c>
      <c r="AU56" s="172">
        <v>1203038.2</v>
      </c>
      <c r="AV56" s="172">
        <v>17739.47</v>
      </c>
      <c r="AW56" s="172">
        <v>309238.13</v>
      </c>
      <c r="AX56" s="172">
        <v>84912.04</v>
      </c>
      <c r="AY56" s="172">
        <v>167332.85</v>
      </c>
      <c r="AZ56" s="172">
        <v>0</v>
      </c>
      <c r="BA56" s="172">
        <v>84945.87</v>
      </c>
      <c r="BB56" s="172">
        <v>3556.62</v>
      </c>
      <c r="BC56" s="172">
        <v>0</v>
      </c>
      <c r="BD56" s="172">
        <v>0</v>
      </c>
      <c r="BE56" s="172">
        <v>0</v>
      </c>
      <c r="BF56" s="172">
        <v>56861.17</v>
      </c>
      <c r="BG56" s="172">
        <v>822.97</v>
      </c>
      <c r="BH56" s="172">
        <v>12541.74</v>
      </c>
      <c r="BI56" s="172">
        <v>12679.76</v>
      </c>
      <c r="BJ56" s="172">
        <v>38826</v>
      </c>
      <c r="BK56" s="172">
        <v>0</v>
      </c>
      <c r="BL56" s="172">
        <v>13160.22</v>
      </c>
      <c r="BM56" s="172">
        <v>20030.32</v>
      </c>
      <c r="BN56" s="172">
        <v>1135</v>
      </c>
      <c r="BO56" s="172">
        <v>0</v>
      </c>
      <c r="BP56" s="172">
        <v>100716.13</v>
      </c>
      <c r="BQ56" s="172">
        <v>9020</v>
      </c>
      <c r="BR56" s="172">
        <v>6097.7</v>
      </c>
      <c r="BS56" s="172">
        <v>172646.25</v>
      </c>
      <c r="BT56" s="172">
        <v>85133.64</v>
      </c>
      <c r="BU56" s="172">
        <v>0</v>
      </c>
      <c r="BV56" s="172">
        <v>100070.09</v>
      </c>
      <c r="BW56" s="172">
        <v>0</v>
      </c>
      <c r="BX56" s="172">
        <v>0</v>
      </c>
      <c r="BY56" s="172">
        <v>4965.05</v>
      </c>
      <c r="BZ56" s="172">
        <v>0</v>
      </c>
      <c r="CA56" s="172">
        <v>0</v>
      </c>
      <c r="CB56" s="172">
        <v>7841.88</v>
      </c>
      <c r="CC56" s="172">
        <v>0</v>
      </c>
      <c r="CD56" s="172">
        <v>4965.05</v>
      </c>
      <c r="CE56" s="172">
        <v>0</v>
      </c>
      <c r="CF56" s="172">
        <v>0</v>
      </c>
      <c r="CG56" s="172">
        <v>7841.88</v>
      </c>
      <c r="CH56" s="172">
        <v>0</v>
      </c>
      <c r="CI56" s="172">
        <v>0</v>
      </c>
      <c r="CJ56" s="172">
        <v>253666.92000000022</v>
      </c>
      <c r="CK56" s="172"/>
      <c r="CL56" s="172">
        <v>0</v>
      </c>
      <c r="CM56" s="172">
        <v>0</v>
      </c>
      <c r="CN56" s="172">
        <v>0</v>
      </c>
      <c r="CO56" s="172">
        <v>0</v>
      </c>
      <c r="CP56" s="177"/>
      <c r="CQ56" s="151">
        <v>253666.92000000022</v>
      </c>
      <c r="CR56" s="151">
        <v>0</v>
      </c>
      <c r="CS56" s="152">
        <v>258631.97</v>
      </c>
      <c r="CT56" s="152">
        <v>-4965.05</v>
      </c>
      <c r="CU56" s="152">
        <v>-4965.0499999997846</v>
      </c>
      <c r="CV56" s="151">
        <v>-4965.05</v>
      </c>
      <c r="CW56" s="151">
        <v>253666.92</v>
      </c>
      <c r="CX56" s="153">
        <v>0</v>
      </c>
      <c r="CY56" s="151">
        <v>0</v>
      </c>
      <c r="CZ56" s="151">
        <v>9.9999998055864125E-3</v>
      </c>
      <c r="DA56" s="151">
        <v>0</v>
      </c>
      <c r="DB56" s="152">
        <v>-4965.05</v>
      </c>
      <c r="DD56" s="151">
        <v>2.1555024432018399E-10</v>
      </c>
      <c r="DG56" s="151">
        <v>253666.92000000022</v>
      </c>
      <c r="DH56" s="151">
        <v>0</v>
      </c>
      <c r="DI56" s="152">
        <v>258631.97</v>
      </c>
      <c r="DJ56" s="152">
        <v>-4965.05</v>
      </c>
      <c r="DO56" s="166">
        <v>3302087</v>
      </c>
      <c r="DQ56">
        <f>_xlfn.XLOOKUP(A56,Adjustment!B:B,Adjustment!H:H,0,0)</f>
        <v>0</v>
      </c>
      <c r="DR56" s="151">
        <f t="shared" si="1"/>
        <v>2589732.4400000004</v>
      </c>
      <c r="DS56" s="151">
        <f t="shared" si="2"/>
        <v>2505469.2200000002</v>
      </c>
      <c r="DT56" s="151">
        <f t="shared" si="3"/>
        <v>84263.220000000205</v>
      </c>
      <c r="DU56" s="151">
        <f t="shared" si="6"/>
        <v>12806.93</v>
      </c>
      <c r="DV56" s="151">
        <f t="shared" si="4"/>
        <v>7841.88</v>
      </c>
      <c r="DW56" s="151">
        <f t="shared" si="5"/>
        <v>4965.05</v>
      </c>
    </row>
    <row r="57" spans="1:127" hidden="1">
      <c r="A57" s="166">
        <v>3302091</v>
      </c>
      <c r="B57" s="175" t="s">
        <v>727</v>
      </c>
      <c r="C57" s="167" t="s">
        <v>325</v>
      </c>
      <c r="D57" s="178"/>
      <c r="E57" s="17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70"/>
      <c r="R57" s="170"/>
      <c r="S57" s="170"/>
      <c r="T57" s="170"/>
      <c r="U57" s="170"/>
      <c r="V57" s="170"/>
      <c r="W57" s="171"/>
      <c r="X57" s="171">
        <v>-132091.47</v>
      </c>
      <c r="Y57" s="171">
        <v>-40198.61</v>
      </c>
      <c r="Z57" s="172">
        <v>1059179.53</v>
      </c>
      <c r="AA57" s="172">
        <v>0</v>
      </c>
      <c r="AB57" s="172">
        <v>135858.96</v>
      </c>
      <c r="AC57" s="172">
        <v>0</v>
      </c>
      <c r="AD57" s="172">
        <v>110200</v>
      </c>
      <c r="AE57" s="172">
        <v>200</v>
      </c>
      <c r="AF57" s="172">
        <v>0</v>
      </c>
      <c r="AG57" s="172">
        <v>0</v>
      </c>
      <c r="AH57" s="172">
        <v>131141.44000000029</v>
      </c>
      <c r="AI57" s="172">
        <v>0</v>
      </c>
      <c r="AJ57" s="172">
        <v>0</v>
      </c>
      <c r="AK57" s="172">
        <v>0</v>
      </c>
      <c r="AL57" s="172">
        <v>9218.81</v>
      </c>
      <c r="AM57" s="172">
        <v>1868</v>
      </c>
      <c r="AN57" s="172">
        <v>0</v>
      </c>
      <c r="AO57" s="172">
        <v>0</v>
      </c>
      <c r="AP57" s="172">
        <v>0</v>
      </c>
      <c r="AQ57" s="172">
        <v>0</v>
      </c>
      <c r="AR57" s="172">
        <v>0</v>
      </c>
      <c r="AS57" s="172">
        <v>6205.12</v>
      </c>
      <c r="AT57" s="172">
        <v>40361</v>
      </c>
      <c r="AU57" s="172">
        <v>659333.75</v>
      </c>
      <c r="AV57" s="172">
        <v>0</v>
      </c>
      <c r="AW57" s="172">
        <v>349310.35</v>
      </c>
      <c r="AX57" s="172">
        <v>36883.15</v>
      </c>
      <c r="AY57" s="172">
        <v>107702.64</v>
      </c>
      <c r="AZ57" s="172">
        <v>5600.11</v>
      </c>
      <c r="BA57" s="172">
        <v>42371.26</v>
      </c>
      <c r="BB57" s="172">
        <v>0</v>
      </c>
      <c r="BC57" s="172">
        <v>1807.6</v>
      </c>
      <c r="BD57" s="172">
        <v>0</v>
      </c>
      <c r="BE57" s="172">
        <v>0</v>
      </c>
      <c r="BF57" s="172">
        <v>10067.76</v>
      </c>
      <c r="BG57" s="172">
        <v>2254.52</v>
      </c>
      <c r="BH57" s="172">
        <v>16499.86</v>
      </c>
      <c r="BI57" s="172">
        <v>14333.43</v>
      </c>
      <c r="BJ57" s="172">
        <v>44683.83</v>
      </c>
      <c r="BK57" s="172">
        <v>0</v>
      </c>
      <c r="BL57" s="172">
        <v>14104.56</v>
      </c>
      <c r="BM57" s="172">
        <v>115977.29</v>
      </c>
      <c r="BN57" s="172">
        <v>0</v>
      </c>
      <c r="BO57" s="172">
        <v>0</v>
      </c>
      <c r="BP57" s="172">
        <v>14559.03</v>
      </c>
      <c r="BQ57" s="172">
        <v>4895</v>
      </c>
      <c r="BR57" s="172">
        <v>2626.1</v>
      </c>
      <c r="BS57" s="172">
        <v>49093.4</v>
      </c>
      <c r="BT57" s="172">
        <v>10780</v>
      </c>
      <c r="BU57" s="172">
        <v>0</v>
      </c>
      <c r="BV57" s="172">
        <v>137271.54999999999</v>
      </c>
      <c r="BW57" s="172">
        <v>0</v>
      </c>
      <c r="BX57" s="172">
        <v>0</v>
      </c>
      <c r="BY57" s="172">
        <v>43037.61</v>
      </c>
      <c r="BZ57" s="172">
        <v>0</v>
      </c>
      <c r="CA57" s="172">
        <v>0</v>
      </c>
      <c r="CB57" s="172">
        <v>6306.25</v>
      </c>
      <c r="CC57" s="172">
        <v>0</v>
      </c>
      <c r="CD57" s="172">
        <v>43037.61</v>
      </c>
      <c r="CE57" s="172">
        <v>0</v>
      </c>
      <c r="CF57" s="172">
        <v>0</v>
      </c>
      <c r="CG57" s="172">
        <v>6306.25</v>
      </c>
      <c r="CH57" s="172">
        <v>2839</v>
      </c>
      <c r="CI57" s="172">
        <v>0</v>
      </c>
      <c r="CJ57" s="172">
        <v>-321051.41000000015</v>
      </c>
      <c r="CK57" s="172"/>
      <c r="CL57" s="172">
        <v>0</v>
      </c>
      <c r="CM57" s="172">
        <v>0</v>
      </c>
      <c r="CN57" s="172">
        <v>0</v>
      </c>
      <c r="CO57" s="172">
        <v>0</v>
      </c>
      <c r="CP57" s="177"/>
      <c r="CQ57" s="151">
        <v>-321051.41000000015</v>
      </c>
      <c r="CR57" s="151">
        <v>0</v>
      </c>
      <c r="CS57" s="152">
        <v>-278013.8</v>
      </c>
      <c r="CT57" s="152">
        <v>-43037.61</v>
      </c>
      <c r="CU57" s="152">
        <v>-43037.610000000161</v>
      </c>
      <c r="CV57" s="151">
        <v>-43037.61</v>
      </c>
      <c r="CW57" s="151">
        <v>-321051.40999999997</v>
      </c>
      <c r="CX57" s="153">
        <v>0</v>
      </c>
      <c r="CY57" s="151">
        <v>0</v>
      </c>
      <c r="CZ57" s="151">
        <v>63463.519999999698</v>
      </c>
      <c r="DA57" s="151">
        <v>0</v>
      </c>
      <c r="DB57" s="152">
        <v>-43037.61</v>
      </c>
      <c r="DD57" s="151">
        <v>-1.6007106751203537E-10</v>
      </c>
      <c r="DG57" s="151">
        <v>-321051.41000000015</v>
      </c>
      <c r="DH57" s="151">
        <v>0</v>
      </c>
      <c r="DI57" s="152">
        <v>-278013.8</v>
      </c>
      <c r="DJ57" s="152">
        <v>-43037.61</v>
      </c>
      <c r="DO57" s="166">
        <v>3302091</v>
      </c>
      <c r="DQ57" t="str">
        <f>_xlfn.XLOOKUP(A57,Adjustment!B:B,Adjustment!H:H,0,0)</f>
        <v>Agree</v>
      </c>
      <c r="DR57" s="151">
        <f t="shared" si="1"/>
        <v>1494232.8600000003</v>
      </c>
      <c r="DS57" s="151">
        <f t="shared" si="2"/>
        <v>1683192.8000000005</v>
      </c>
      <c r="DT57" s="151">
        <f t="shared" si="3"/>
        <v>-188959.94000000018</v>
      </c>
      <c r="DU57" s="151">
        <f t="shared" si="6"/>
        <v>49343.86</v>
      </c>
      <c r="DV57" s="151">
        <f t="shared" si="4"/>
        <v>9145.25</v>
      </c>
      <c r="DW57" s="151">
        <f t="shared" si="5"/>
        <v>40198.61</v>
      </c>
    </row>
    <row r="58" spans="1:127" hidden="1">
      <c r="A58" s="166">
        <v>3302092</v>
      </c>
      <c r="B58" s="175" t="s">
        <v>728</v>
      </c>
      <c r="C58" s="167" t="s">
        <v>729</v>
      </c>
      <c r="D58" s="178"/>
      <c r="E58" s="17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70"/>
      <c r="R58" s="170"/>
      <c r="S58" s="170"/>
      <c r="T58" s="170"/>
      <c r="U58" s="170"/>
      <c r="V58" s="170"/>
      <c r="W58" s="171">
        <v>939919.38</v>
      </c>
      <c r="X58" s="171"/>
      <c r="Y58" s="171">
        <v>37589.550000000003</v>
      </c>
      <c r="Z58" s="172">
        <v>2248626.52</v>
      </c>
      <c r="AA58" s="172">
        <v>0</v>
      </c>
      <c r="AB58" s="172">
        <v>114147.33</v>
      </c>
      <c r="AC58" s="172">
        <v>0</v>
      </c>
      <c r="AD58" s="172">
        <v>214536.5</v>
      </c>
      <c r="AE58" s="172">
        <v>8056.93</v>
      </c>
      <c r="AF58" s="172">
        <v>0</v>
      </c>
      <c r="AG58" s="172">
        <v>0</v>
      </c>
      <c r="AH58" s="172">
        <v>278546.73</v>
      </c>
      <c r="AI58" s="172">
        <v>74366.100000000006</v>
      </c>
      <c r="AJ58" s="172">
        <v>0</v>
      </c>
      <c r="AK58" s="172">
        <v>0</v>
      </c>
      <c r="AL58" s="172">
        <v>27398.25</v>
      </c>
      <c r="AM58" s="172">
        <v>0</v>
      </c>
      <c r="AN58" s="172">
        <v>0</v>
      </c>
      <c r="AO58" s="172">
        <v>0</v>
      </c>
      <c r="AP58" s="172">
        <v>0</v>
      </c>
      <c r="AQ58" s="172">
        <v>0</v>
      </c>
      <c r="AR58" s="172">
        <v>0</v>
      </c>
      <c r="AS58" s="172">
        <v>36977.5</v>
      </c>
      <c r="AT58" s="172">
        <v>20803</v>
      </c>
      <c r="AU58" s="172">
        <v>1434975.46</v>
      </c>
      <c r="AV58" s="172">
        <v>0</v>
      </c>
      <c r="AW58" s="172">
        <v>137955.04999999999</v>
      </c>
      <c r="AX58" s="172">
        <v>71764.98</v>
      </c>
      <c r="AY58" s="172">
        <v>171171.93</v>
      </c>
      <c r="AZ58" s="172">
        <v>0</v>
      </c>
      <c r="BA58" s="172">
        <v>102816.1</v>
      </c>
      <c r="BB58" s="172">
        <v>2411.75</v>
      </c>
      <c r="BC58" s="172">
        <v>4672.82</v>
      </c>
      <c r="BD58" s="172">
        <v>0</v>
      </c>
      <c r="BE58" s="172">
        <v>0</v>
      </c>
      <c r="BF58" s="172">
        <v>156485.29999999999</v>
      </c>
      <c r="BG58" s="172">
        <v>5322.35</v>
      </c>
      <c r="BH58" s="172">
        <v>2029.84</v>
      </c>
      <c r="BI58" s="172">
        <v>6023.08</v>
      </c>
      <c r="BJ58" s="172">
        <v>161214.23000000001</v>
      </c>
      <c r="BK58" s="172">
        <v>26946.240000000002</v>
      </c>
      <c r="BL58" s="172">
        <v>6019.65</v>
      </c>
      <c r="BM58" s="172">
        <v>72475.749999999753</v>
      </c>
      <c r="BN58" s="172">
        <v>32456.880000000001</v>
      </c>
      <c r="BO58" s="172">
        <v>0</v>
      </c>
      <c r="BP58" s="172">
        <v>61306.76</v>
      </c>
      <c r="BQ58" s="172">
        <v>4895</v>
      </c>
      <c r="BR58" s="172">
        <v>5410</v>
      </c>
      <c r="BS58" s="172">
        <v>135126.91</v>
      </c>
      <c r="BT58" s="172">
        <v>98725.25</v>
      </c>
      <c r="BU58" s="172">
        <v>0</v>
      </c>
      <c r="BV58" s="172">
        <v>334635.81</v>
      </c>
      <c r="BW58" s="172">
        <v>0</v>
      </c>
      <c r="BX58" s="172">
        <v>0</v>
      </c>
      <c r="BY58" s="172">
        <v>0</v>
      </c>
      <c r="BZ58" s="172">
        <v>0</v>
      </c>
      <c r="CA58" s="172">
        <v>0</v>
      </c>
      <c r="CB58" s="172">
        <v>9422.5</v>
      </c>
      <c r="CC58" s="172">
        <v>19648.86</v>
      </c>
      <c r="CD58" s="172">
        <v>0</v>
      </c>
      <c r="CE58" s="172">
        <v>0</v>
      </c>
      <c r="CF58" s="172">
        <v>0</v>
      </c>
      <c r="CG58" s="172">
        <v>0</v>
      </c>
      <c r="CH58" s="172">
        <v>0</v>
      </c>
      <c r="CI58" s="172"/>
      <c r="CJ58" s="172">
        <v>928537.10000000021</v>
      </c>
      <c r="CK58" s="172"/>
      <c r="CL58" s="172">
        <v>66660.91</v>
      </c>
      <c r="CM58" s="172">
        <v>0</v>
      </c>
      <c r="CN58" s="172">
        <v>0</v>
      </c>
      <c r="CO58" s="172">
        <v>0</v>
      </c>
      <c r="CP58" s="177"/>
      <c r="CQ58" s="151">
        <v>928537.10000000021</v>
      </c>
      <c r="CR58" s="151">
        <v>66660.91</v>
      </c>
      <c r="CS58" s="152">
        <v>928537.1</v>
      </c>
      <c r="CT58" s="152">
        <v>66660.91</v>
      </c>
      <c r="CU58" s="152">
        <v>0</v>
      </c>
      <c r="CV58" s="151">
        <v>0</v>
      </c>
      <c r="CW58" s="151">
        <v>995198.01</v>
      </c>
      <c r="CX58" s="153">
        <v>19648.86</v>
      </c>
      <c r="CY58" s="151">
        <v>19648.86</v>
      </c>
      <c r="CZ58" s="151">
        <v>0</v>
      </c>
      <c r="DA58" s="151">
        <v>-2.0000000251457095E-2</v>
      </c>
      <c r="DD58" s="151">
        <v>2.6193447411060333E-10</v>
      </c>
      <c r="DG58" s="151">
        <v>928537.10000000021</v>
      </c>
      <c r="DH58" s="151">
        <v>66660.91</v>
      </c>
      <c r="DI58" s="152">
        <v>928537.1</v>
      </c>
      <c r="DJ58" s="152">
        <v>66660.91</v>
      </c>
      <c r="DO58" s="166">
        <v>3302092</v>
      </c>
      <c r="DQ58">
        <f>_xlfn.XLOOKUP(A58,Adjustment!B:B,Adjustment!H:H,0,0)</f>
        <v>0</v>
      </c>
      <c r="DR58" s="151">
        <f t="shared" si="1"/>
        <v>3023458.8600000003</v>
      </c>
      <c r="DS58" s="151">
        <f t="shared" si="2"/>
        <v>3034841.14</v>
      </c>
      <c r="DT58" s="151">
        <f t="shared" si="3"/>
        <v>-11382.279999999795</v>
      </c>
      <c r="DU58" s="151">
        <f t="shared" si="6"/>
        <v>29071.360000000001</v>
      </c>
      <c r="DV58" s="151">
        <f t="shared" si="4"/>
        <v>0</v>
      </c>
      <c r="DW58" s="151">
        <f t="shared" si="5"/>
        <v>29071.360000000001</v>
      </c>
    </row>
    <row r="59" spans="1:127" hidden="1">
      <c r="A59" s="166">
        <v>3302093</v>
      </c>
      <c r="B59" s="175" t="s">
        <v>730</v>
      </c>
      <c r="C59" s="167" t="s">
        <v>329</v>
      </c>
      <c r="D59" s="178"/>
      <c r="E59" s="17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70"/>
      <c r="R59" s="170"/>
      <c r="S59" s="170"/>
      <c r="T59" s="170"/>
      <c r="U59" s="170"/>
      <c r="V59" s="170"/>
      <c r="W59" s="171">
        <v>277239.18</v>
      </c>
      <c r="X59" s="171"/>
      <c r="Y59" s="171">
        <v>-44831.08</v>
      </c>
      <c r="Z59" s="172">
        <v>1922301.44</v>
      </c>
      <c r="AA59" s="172">
        <v>0</v>
      </c>
      <c r="AB59" s="172">
        <v>90422.83</v>
      </c>
      <c r="AC59" s="172">
        <v>0</v>
      </c>
      <c r="AD59" s="172">
        <v>114565.5</v>
      </c>
      <c r="AE59" s="172">
        <v>4113.8599999999997</v>
      </c>
      <c r="AF59" s="172">
        <v>0</v>
      </c>
      <c r="AG59" s="172">
        <v>0</v>
      </c>
      <c r="AH59" s="172">
        <v>22349.530000000101</v>
      </c>
      <c r="AI59" s="172">
        <v>0</v>
      </c>
      <c r="AJ59" s="172">
        <v>0</v>
      </c>
      <c r="AK59" s="172">
        <v>0</v>
      </c>
      <c r="AL59" s="172">
        <v>34961.129999999997</v>
      </c>
      <c r="AM59" s="172">
        <v>0</v>
      </c>
      <c r="AN59" s="172">
        <v>0</v>
      </c>
      <c r="AO59" s="172">
        <v>0</v>
      </c>
      <c r="AP59" s="172">
        <v>0</v>
      </c>
      <c r="AQ59" s="172">
        <v>0</v>
      </c>
      <c r="AR59" s="172">
        <v>0</v>
      </c>
      <c r="AS59" s="172">
        <v>17424.38</v>
      </c>
      <c r="AT59" s="172">
        <v>144096</v>
      </c>
      <c r="AU59" s="172">
        <v>905277.86</v>
      </c>
      <c r="AV59" s="172">
        <v>0</v>
      </c>
      <c r="AW59" s="172">
        <v>341661.43</v>
      </c>
      <c r="AX59" s="172">
        <v>32547.65</v>
      </c>
      <c r="AY59" s="172">
        <v>172092.68</v>
      </c>
      <c r="AZ59" s="172">
        <v>0</v>
      </c>
      <c r="BA59" s="172">
        <v>65801</v>
      </c>
      <c r="BB59" s="172">
        <v>1928.43</v>
      </c>
      <c r="BC59" s="172">
        <v>4615.9799999999996</v>
      </c>
      <c r="BD59" s="172">
        <v>0</v>
      </c>
      <c r="BE59" s="172">
        <v>0</v>
      </c>
      <c r="BF59" s="172">
        <v>13937.9</v>
      </c>
      <c r="BG59" s="172">
        <v>127</v>
      </c>
      <c r="BH59" s="172">
        <v>5244.73</v>
      </c>
      <c r="BI59" s="172">
        <v>8936.9</v>
      </c>
      <c r="BJ59" s="172">
        <v>86629.38</v>
      </c>
      <c r="BK59" s="172">
        <v>0</v>
      </c>
      <c r="BL59" s="172">
        <v>11177.25</v>
      </c>
      <c r="BM59" s="172">
        <v>78800.789999999994</v>
      </c>
      <c r="BN59" s="172">
        <v>15312.1</v>
      </c>
      <c r="BO59" s="172">
        <v>10569.25</v>
      </c>
      <c r="BP59" s="172">
        <v>65481.47</v>
      </c>
      <c r="BQ59" s="172">
        <v>0</v>
      </c>
      <c r="BR59" s="172">
        <v>0</v>
      </c>
      <c r="BS59" s="172">
        <v>178293.92</v>
      </c>
      <c r="BT59" s="172">
        <v>207724.63</v>
      </c>
      <c r="BU59" s="172">
        <v>0</v>
      </c>
      <c r="BV59" s="172">
        <v>56144.52</v>
      </c>
      <c r="BW59" s="172">
        <v>0</v>
      </c>
      <c r="BX59" s="172">
        <v>0</v>
      </c>
      <c r="BY59" s="172">
        <v>19995.939999999999</v>
      </c>
      <c r="BZ59" s="172">
        <v>0</v>
      </c>
      <c r="CA59" s="172">
        <v>0</v>
      </c>
      <c r="CB59" s="172">
        <v>8367.25</v>
      </c>
      <c r="CC59" s="172">
        <v>17767.23</v>
      </c>
      <c r="CD59" s="172">
        <v>19995.939999999999</v>
      </c>
      <c r="CE59" s="172">
        <v>0</v>
      </c>
      <c r="CF59" s="172">
        <v>0</v>
      </c>
      <c r="CG59" s="172">
        <v>0</v>
      </c>
      <c r="CH59" s="172">
        <v>1299.3399999999999</v>
      </c>
      <c r="CI59" s="172"/>
      <c r="CJ59" s="172">
        <v>345173.04000000033</v>
      </c>
      <c r="CK59" s="172"/>
      <c r="CL59" s="172">
        <v>0</v>
      </c>
      <c r="CM59" s="172">
        <v>0</v>
      </c>
      <c r="CN59" s="172">
        <v>0</v>
      </c>
      <c r="CO59" s="172">
        <v>0</v>
      </c>
      <c r="CP59" s="177"/>
      <c r="CQ59" s="151">
        <v>345173.04000000033</v>
      </c>
      <c r="CR59" s="151">
        <v>0</v>
      </c>
      <c r="CS59" s="152">
        <v>365168.98</v>
      </c>
      <c r="CT59" s="152">
        <v>-19995.939999999999</v>
      </c>
      <c r="CU59" s="152">
        <v>-19995.939999999653</v>
      </c>
      <c r="CV59" s="151">
        <v>-19995.939999999999</v>
      </c>
      <c r="CW59" s="151">
        <v>345173.04</v>
      </c>
      <c r="CX59" s="153">
        <v>17767.23</v>
      </c>
      <c r="CY59" s="151">
        <v>17767.23</v>
      </c>
      <c r="CZ59" s="151">
        <v>17133.5799999999</v>
      </c>
      <c r="DA59" s="151">
        <v>0</v>
      </c>
      <c r="DB59" s="152">
        <v>-19995.939999999999</v>
      </c>
      <c r="DD59" s="151">
        <v>3.4560798667371273E-10</v>
      </c>
      <c r="DG59" s="151">
        <v>345173.04000000033</v>
      </c>
      <c r="DH59" s="151">
        <v>0</v>
      </c>
      <c r="DI59" s="152">
        <v>365168.98</v>
      </c>
      <c r="DJ59" s="152">
        <v>-19995.939999999999</v>
      </c>
      <c r="DO59" s="166">
        <v>3302093</v>
      </c>
      <c r="DQ59" t="str">
        <f>_xlfn.XLOOKUP(A59,Adjustment!B:B,Adjustment!H:H,0,0)</f>
        <v>Agree</v>
      </c>
      <c r="DR59" s="151">
        <f t="shared" si="1"/>
        <v>2350234.67</v>
      </c>
      <c r="DS59" s="151">
        <f t="shared" si="2"/>
        <v>2282300.8099999996</v>
      </c>
      <c r="DT59" s="151">
        <f t="shared" si="3"/>
        <v>67933.860000000335</v>
      </c>
      <c r="DU59" s="151">
        <f t="shared" si="6"/>
        <v>46130.42</v>
      </c>
      <c r="DV59" s="151">
        <f t="shared" si="4"/>
        <v>1299.3399999999999</v>
      </c>
      <c r="DW59" s="151">
        <f t="shared" si="5"/>
        <v>44831.08</v>
      </c>
    </row>
    <row r="60" spans="1:127" hidden="1">
      <c r="A60" s="166">
        <v>3302097</v>
      </c>
      <c r="B60" s="175" t="s">
        <v>731</v>
      </c>
      <c r="C60" s="167" t="s">
        <v>503</v>
      </c>
      <c r="D60" s="178"/>
      <c r="E60" s="17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70"/>
      <c r="R60" s="170"/>
      <c r="S60" s="170"/>
      <c r="T60" s="170"/>
      <c r="U60" s="170"/>
      <c r="V60" s="170"/>
      <c r="W60" s="171">
        <v>370604.77</v>
      </c>
      <c r="X60" s="171"/>
      <c r="Y60" s="171">
        <v>-51900.54</v>
      </c>
      <c r="Z60" s="172">
        <v>1482144.68</v>
      </c>
      <c r="AA60" s="172">
        <v>0</v>
      </c>
      <c r="AB60" s="172">
        <v>45164.08</v>
      </c>
      <c r="AC60" s="172">
        <v>0</v>
      </c>
      <c r="AD60" s="172">
        <v>143196.5</v>
      </c>
      <c r="AE60" s="172">
        <v>5656.93</v>
      </c>
      <c r="AF60" s="172">
        <v>0</v>
      </c>
      <c r="AG60" s="172">
        <v>0</v>
      </c>
      <c r="AH60" s="172">
        <v>37601.97</v>
      </c>
      <c r="AI60" s="172">
        <v>0</v>
      </c>
      <c r="AJ60" s="172">
        <v>0</v>
      </c>
      <c r="AK60" s="172">
        <v>0</v>
      </c>
      <c r="AL60" s="172">
        <v>0</v>
      </c>
      <c r="AM60" s="172">
        <v>0</v>
      </c>
      <c r="AN60" s="172">
        <v>0</v>
      </c>
      <c r="AO60" s="172">
        <v>0</v>
      </c>
      <c r="AP60" s="172">
        <v>0</v>
      </c>
      <c r="AQ60" s="172">
        <v>0</v>
      </c>
      <c r="AR60" s="172">
        <v>0</v>
      </c>
      <c r="AS60" s="172">
        <v>23849.38</v>
      </c>
      <c r="AT60" s="172">
        <v>44718</v>
      </c>
      <c r="AU60" s="172">
        <v>799797.9</v>
      </c>
      <c r="AV60" s="172">
        <v>0</v>
      </c>
      <c r="AW60" s="172">
        <v>107468.7</v>
      </c>
      <c r="AX60" s="172">
        <v>80573.27</v>
      </c>
      <c r="AY60" s="172">
        <v>121719.96</v>
      </c>
      <c r="AZ60" s="172">
        <v>21584.84</v>
      </c>
      <c r="BA60" s="172">
        <v>18044.47</v>
      </c>
      <c r="BB60" s="172">
        <v>478.02</v>
      </c>
      <c r="BC60" s="172">
        <v>6379</v>
      </c>
      <c r="BD60" s="172">
        <v>0</v>
      </c>
      <c r="BE60" s="172">
        <v>0</v>
      </c>
      <c r="BF60" s="172">
        <v>17055.240000000002</v>
      </c>
      <c r="BG60" s="172">
        <v>1454.2</v>
      </c>
      <c r="BH60" s="172">
        <v>2165.1999999999998</v>
      </c>
      <c r="BI60" s="172">
        <v>4896.87</v>
      </c>
      <c r="BJ60" s="172">
        <v>51860.88</v>
      </c>
      <c r="BK60" s="172">
        <v>0</v>
      </c>
      <c r="BL60" s="172">
        <v>6364.76</v>
      </c>
      <c r="BM60" s="172">
        <v>29727.449999999855</v>
      </c>
      <c r="BN60" s="172">
        <v>35576.14</v>
      </c>
      <c r="BO60" s="172">
        <v>0</v>
      </c>
      <c r="BP60" s="172">
        <v>0</v>
      </c>
      <c r="BQ60" s="172">
        <v>4895</v>
      </c>
      <c r="BR60" s="172">
        <v>0</v>
      </c>
      <c r="BS60" s="172">
        <v>32968.99</v>
      </c>
      <c r="BT60" s="172">
        <v>9006.25</v>
      </c>
      <c r="BU60" s="172">
        <v>105</v>
      </c>
      <c r="BV60" s="172">
        <v>173119.76</v>
      </c>
      <c r="BW60" s="172">
        <v>0</v>
      </c>
      <c r="BX60" s="172">
        <v>0</v>
      </c>
      <c r="BY60" s="172">
        <v>30924.97</v>
      </c>
      <c r="BZ60" s="172">
        <v>0</v>
      </c>
      <c r="CA60" s="172">
        <v>0</v>
      </c>
      <c r="CB60" s="172">
        <v>6522.25</v>
      </c>
      <c r="CC60" s="172">
        <v>14453.32</v>
      </c>
      <c r="CD60" s="172">
        <v>30924.97</v>
      </c>
      <c r="CE60" s="172">
        <v>0</v>
      </c>
      <c r="CF60" s="172">
        <v>0</v>
      </c>
      <c r="CG60" s="172">
        <v>0</v>
      </c>
      <c r="CH60" s="172">
        <v>0</v>
      </c>
      <c r="CI60" s="172"/>
      <c r="CJ60" s="172">
        <v>596769.43999999994</v>
      </c>
      <c r="CK60" s="172"/>
      <c r="CL60" s="172">
        <v>0</v>
      </c>
      <c r="CM60" s="172">
        <v>0</v>
      </c>
      <c r="CN60" s="172">
        <v>0</v>
      </c>
      <c r="CO60" s="172">
        <v>0</v>
      </c>
      <c r="CP60" s="177"/>
      <c r="CQ60" s="151">
        <v>596769.43999999994</v>
      </c>
      <c r="CR60" s="151">
        <v>0</v>
      </c>
      <c r="CS60" s="152">
        <v>627694.41</v>
      </c>
      <c r="CT60" s="152">
        <v>-30924.97</v>
      </c>
      <c r="CU60" s="152">
        <v>-30924.970000000088</v>
      </c>
      <c r="CV60" s="151">
        <v>-30924.97</v>
      </c>
      <c r="CW60" s="151">
        <v>596769.44000000006</v>
      </c>
      <c r="CX60" s="153">
        <v>14453.32</v>
      </c>
      <c r="CY60" s="151">
        <v>14453.32</v>
      </c>
      <c r="CZ60" s="151">
        <v>0</v>
      </c>
      <c r="DA60" s="151">
        <v>-3.0000000144354999E-2</v>
      </c>
      <c r="DB60" s="152">
        <v>-30924.97</v>
      </c>
      <c r="DD60" s="151">
        <v>-8.7311491370201111E-11</v>
      </c>
      <c r="DG60" s="151">
        <v>596769.43999999994</v>
      </c>
      <c r="DH60" s="151">
        <v>0</v>
      </c>
      <c r="DI60" s="152">
        <v>627694.41</v>
      </c>
      <c r="DJ60" s="152">
        <v>-30924.97</v>
      </c>
      <c r="DO60" s="166">
        <v>3302097</v>
      </c>
      <c r="DQ60" t="str">
        <f>_xlfn.XLOOKUP(A60,Adjustment!B:B,Adjustment!H:H,0,0)</f>
        <v>Agree</v>
      </c>
      <c r="DR60" s="151">
        <f t="shared" si="1"/>
        <v>1782331.5399999998</v>
      </c>
      <c r="DS60" s="151">
        <f t="shared" si="2"/>
        <v>1556166.8699999999</v>
      </c>
      <c r="DT60" s="151">
        <f t="shared" si="3"/>
        <v>226164.66999999993</v>
      </c>
      <c r="DU60" s="151">
        <f t="shared" si="6"/>
        <v>51900.54</v>
      </c>
      <c r="DV60" s="151">
        <f t="shared" si="4"/>
        <v>0</v>
      </c>
      <c r="DW60" s="151">
        <f t="shared" si="5"/>
        <v>51900.54</v>
      </c>
    </row>
    <row r="61" spans="1:127">
      <c r="A61" s="166">
        <v>3302099</v>
      </c>
      <c r="B61" s="175" t="s">
        <v>732</v>
      </c>
      <c r="C61" s="167" t="s">
        <v>733</v>
      </c>
      <c r="D61" s="178"/>
      <c r="E61" s="17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70"/>
      <c r="R61" s="170"/>
      <c r="S61" s="170"/>
      <c r="T61" s="170"/>
      <c r="U61" s="170"/>
      <c r="V61" s="170"/>
      <c r="W61" s="171">
        <v>239167.86</v>
      </c>
      <c r="X61" s="171"/>
      <c r="Y61" s="171">
        <v>-4423.13</v>
      </c>
      <c r="Z61" s="172">
        <v>1379874.71</v>
      </c>
      <c r="AA61" s="172">
        <v>0</v>
      </c>
      <c r="AB61" s="172">
        <v>248857.41</v>
      </c>
      <c r="AC61" s="172">
        <v>0</v>
      </c>
      <c r="AD61" s="172">
        <v>184025.5</v>
      </c>
      <c r="AE61" s="172">
        <v>4113.82</v>
      </c>
      <c r="AF61" s="172">
        <v>0</v>
      </c>
      <c r="AG61" s="172">
        <v>0</v>
      </c>
      <c r="AH61" s="172">
        <v>0</v>
      </c>
      <c r="AI61" s="172">
        <v>0</v>
      </c>
      <c r="AJ61" s="172">
        <v>0</v>
      </c>
      <c r="AK61" s="172">
        <v>0</v>
      </c>
      <c r="AL61" s="172">
        <v>0</v>
      </c>
      <c r="AM61" s="172">
        <v>0</v>
      </c>
      <c r="AN61" s="172">
        <v>0</v>
      </c>
      <c r="AO61" s="172">
        <v>0</v>
      </c>
      <c r="AP61" s="172">
        <v>0</v>
      </c>
      <c r="AQ61" s="172">
        <v>0</v>
      </c>
      <c r="AR61" s="172">
        <v>0</v>
      </c>
      <c r="AS61" s="172">
        <v>12613.62</v>
      </c>
      <c r="AT61" s="172">
        <v>36325</v>
      </c>
      <c r="AU61" s="172">
        <v>945110.81</v>
      </c>
      <c r="AV61" s="172">
        <v>0</v>
      </c>
      <c r="AW61" s="172">
        <v>279182.42</v>
      </c>
      <c r="AX61" s="172">
        <v>46864.43</v>
      </c>
      <c r="AY61" s="172">
        <v>92354.68</v>
      </c>
      <c r="AZ61" s="172">
        <v>0</v>
      </c>
      <c r="BA61" s="172">
        <v>65764.850000000006</v>
      </c>
      <c r="BB61" s="172">
        <v>1002.04</v>
      </c>
      <c r="BC61" s="172">
        <v>17173</v>
      </c>
      <c r="BD61" s="172">
        <v>0</v>
      </c>
      <c r="BE61" s="172">
        <v>0</v>
      </c>
      <c r="BF61" s="172">
        <v>33977.730000000003</v>
      </c>
      <c r="BG61" s="172">
        <v>770</v>
      </c>
      <c r="BH61" s="172">
        <v>3625.3</v>
      </c>
      <c r="BI61" s="172">
        <v>4526.05</v>
      </c>
      <c r="BJ61" s="172">
        <v>46415.87</v>
      </c>
      <c r="BK61" s="172">
        <v>0</v>
      </c>
      <c r="BL61" s="172">
        <v>12640.5</v>
      </c>
      <c r="BM61" s="172">
        <v>49018.319999999905</v>
      </c>
      <c r="BN61" s="172">
        <v>15081.91</v>
      </c>
      <c r="BO61" s="172">
        <v>2107.14</v>
      </c>
      <c r="BP61" s="172">
        <v>35479.82</v>
      </c>
      <c r="BQ61" s="172">
        <v>6385.4</v>
      </c>
      <c r="BR61" s="172">
        <v>0</v>
      </c>
      <c r="BS61" s="172">
        <v>43976.959999999999</v>
      </c>
      <c r="BT61" s="172">
        <v>26595.06</v>
      </c>
      <c r="BU61" s="172">
        <v>120</v>
      </c>
      <c r="BV61" s="172">
        <v>104748.34</v>
      </c>
      <c r="BW61" s="172">
        <v>0</v>
      </c>
      <c r="BX61" s="172">
        <v>0</v>
      </c>
      <c r="BY61" s="172">
        <v>8857.23</v>
      </c>
      <c r="BZ61" s="172">
        <v>0</v>
      </c>
      <c r="CA61" s="172">
        <v>0</v>
      </c>
      <c r="CB61" s="172">
        <v>6486.25</v>
      </c>
      <c r="CC61" s="172">
        <v>14501.460000000003</v>
      </c>
      <c r="CD61" s="172">
        <v>8857.23</v>
      </c>
      <c r="CE61" s="172">
        <v>0</v>
      </c>
      <c r="CF61" s="172">
        <v>0</v>
      </c>
      <c r="CG61" s="172">
        <v>0</v>
      </c>
      <c r="CH61" s="172">
        <v>25421.81</v>
      </c>
      <c r="CI61" s="172"/>
      <c r="CJ61" s="172">
        <v>263200.06000000017</v>
      </c>
      <c r="CK61" s="172"/>
      <c r="CL61" s="172">
        <v>0</v>
      </c>
      <c r="CM61" s="172">
        <v>0</v>
      </c>
      <c r="CN61" s="172">
        <v>0</v>
      </c>
      <c r="CO61" s="172">
        <v>0</v>
      </c>
      <c r="CP61" s="177"/>
      <c r="CQ61" s="151">
        <v>263200.06000000017</v>
      </c>
      <c r="CR61" s="151">
        <v>0</v>
      </c>
      <c r="CS61" s="152">
        <v>272057.28999999998</v>
      </c>
      <c r="CT61" s="152">
        <v>-8857.23</v>
      </c>
      <c r="CU61" s="152">
        <v>-8857.2299999998068</v>
      </c>
      <c r="CV61" s="151">
        <v>-8857.23</v>
      </c>
      <c r="CW61" s="151">
        <v>263200.06</v>
      </c>
      <c r="CX61" s="153">
        <v>14501.460000000003</v>
      </c>
      <c r="CY61" s="151">
        <v>14501.460000000003</v>
      </c>
      <c r="CZ61" s="151">
        <v>0</v>
      </c>
      <c r="DA61" s="151">
        <v>-4.0000000095460564E-2</v>
      </c>
      <c r="DB61" s="152">
        <v>-8857.23</v>
      </c>
      <c r="DD61" s="151">
        <v>1.9281287677586079E-10</v>
      </c>
      <c r="DG61" s="151">
        <v>263200.06000000017</v>
      </c>
      <c r="DH61" s="151">
        <v>0</v>
      </c>
      <c r="DI61" s="152">
        <v>272057.28999999998</v>
      </c>
      <c r="DJ61" s="152">
        <v>-8857.23</v>
      </c>
      <c r="DO61" s="166">
        <v>3302099</v>
      </c>
      <c r="DQ61">
        <f>_xlfn.XLOOKUP(A61,Adjustment!B:B,Adjustment!H:H,0,0)</f>
        <v>0</v>
      </c>
      <c r="DR61" s="151">
        <f t="shared" si="1"/>
        <v>1865810.06</v>
      </c>
      <c r="DS61" s="151">
        <f t="shared" si="2"/>
        <v>1841777.8599999999</v>
      </c>
      <c r="DT61" s="151">
        <f t="shared" si="3"/>
        <v>24032.200000000186</v>
      </c>
      <c r="DU61" s="151">
        <f t="shared" si="6"/>
        <v>29844.940000000002</v>
      </c>
      <c r="DV61" s="151">
        <f t="shared" si="4"/>
        <v>25421.81</v>
      </c>
      <c r="DW61" s="151">
        <f t="shared" si="5"/>
        <v>4423.130000000001</v>
      </c>
    </row>
    <row r="62" spans="1:127">
      <c r="A62" s="166">
        <v>3302108</v>
      </c>
      <c r="B62" s="175" t="s">
        <v>734</v>
      </c>
      <c r="C62" s="167" t="s">
        <v>735</v>
      </c>
      <c r="D62" s="178"/>
      <c r="E62" s="17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70"/>
      <c r="R62" s="170"/>
      <c r="S62" s="170"/>
      <c r="T62" s="170"/>
      <c r="U62" s="170"/>
      <c r="V62" s="170"/>
      <c r="W62" s="171">
        <v>977587.16</v>
      </c>
      <c r="X62" s="171"/>
      <c r="Y62" s="171">
        <v>-117698.43</v>
      </c>
      <c r="Z62" s="172">
        <v>4626573.9400000004</v>
      </c>
      <c r="AA62" s="172">
        <v>0</v>
      </c>
      <c r="AB62" s="172">
        <v>440610.21</v>
      </c>
      <c r="AC62" s="172">
        <v>0</v>
      </c>
      <c r="AD62" s="172">
        <v>480150.5</v>
      </c>
      <c r="AE62" s="172">
        <v>3770.79</v>
      </c>
      <c r="AF62" s="172">
        <v>0</v>
      </c>
      <c r="AG62" s="172">
        <v>0</v>
      </c>
      <c r="AH62" s="172">
        <v>70581.73</v>
      </c>
      <c r="AI62" s="172">
        <v>0</v>
      </c>
      <c r="AJ62" s="172">
        <v>0</v>
      </c>
      <c r="AK62" s="172">
        <v>0</v>
      </c>
      <c r="AL62" s="172">
        <v>8989.17</v>
      </c>
      <c r="AM62" s="172">
        <v>0</v>
      </c>
      <c r="AN62" s="172">
        <v>0</v>
      </c>
      <c r="AO62" s="172">
        <v>0</v>
      </c>
      <c r="AP62" s="172">
        <v>0</v>
      </c>
      <c r="AQ62" s="172">
        <v>0</v>
      </c>
      <c r="AR62" s="172">
        <v>0</v>
      </c>
      <c r="AS62" s="172">
        <v>85202.32</v>
      </c>
      <c r="AT62" s="172">
        <v>141058</v>
      </c>
      <c r="AU62" s="172">
        <v>2398888.9900000002</v>
      </c>
      <c r="AV62" s="172">
        <v>0</v>
      </c>
      <c r="AW62" s="172">
        <v>707461.91</v>
      </c>
      <c r="AX62" s="172">
        <v>130226.29</v>
      </c>
      <c r="AY62" s="172">
        <v>418662.40000000002</v>
      </c>
      <c r="AZ62" s="172">
        <v>0</v>
      </c>
      <c r="BA62" s="172">
        <v>222565.21</v>
      </c>
      <c r="BB62" s="172">
        <v>0</v>
      </c>
      <c r="BC62" s="172">
        <v>10336.1</v>
      </c>
      <c r="BD62" s="172">
        <v>0</v>
      </c>
      <c r="BE62" s="172">
        <v>0</v>
      </c>
      <c r="BF62" s="172">
        <v>30815.25</v>
      </c>
      <c r="BG62" s="172">
        <v>18399.419999999998</v>
      </c>
      <c r="BH62" s="172">
        <v>11028.64</v>
      </c>
      <c r="BI62" s="172">
        <v>5387.07</v>
      </c>
      <c r="BJ62" s="172">
        <v>113023.37</v>
      </c>
      <c r="BK62" s="172">
        <v>0</v>
      </c>
      <c r="BL62" s="172">
        <v>31346.720000000001</v>
      </c>
      <c r="BM62" s="172">
        <v>156651.03000000044</v>
      </c>
      <c r="BN62" s="172">
        <v>18479.310000000001</v>
      </c>
      <c r="BO62" s="172">
        <v>564.94000000000005</v>
      </c>
      <c r="BP62" s="172">
        <v>158752.04999999999</v>
      </c>
      <c r="BQ62" s="172">
        <v>4895</v>
      </c>
      <c r="BR62" s="172">
        <v>10770</v>
      </c>
      <c r="BS62" s="172">
        <v>334196.42</v>
      </c>
      <c r="BT62" s="172">
        <v>364957.41</v>
      </c>
      <c r="BU62" s="172">
        <v>2705</v>
      </c>
      <c r="BV62" s="172">
        <v>584465.56000000006</v>
      </c>
      <c r="BW62" s="172">
        <v>0</v>
      </c>
      <c r="BX62" s="172">
        <v>0</v>
      </c>
      <c r="BY62" s="172">
        <v>144574.43</v>
      </c>
      <c r="BZ62" s="172">
        <v>0</v>
      </c>
      <c r="CA62" s="172">
        <v>0</v>
      </c>
      <c r="CB62" s="172">
        <v>13861.75</v>
      </c>
      <c r="CC62" s="172">
        <v>0</v>
      </c>
      <c r="CD62" s="172">
        <v>144574.43</v>
      </c>
      <c r="CE62" s="172">
        <v>0</v>
      </c>
      <c r="CF62" s="172">
        <v>0</v>
      </c>
      <c r="CG62" s="172">
        <v>13861.75</v>
      </c>
      <c r="CH62" s="172">
        <v>26876</v>
      </c>
      <c r="CI62" s="172">
        <v>0</v>
      </c>
      <c r="CJ62" s="172">
        <v>955371.2999999997</v>
      </c>
      <c r="CK62" s="172"/>
      <c r="CL62" s="172">
        <v>0</v>
      </c>
      <c r="CM62" s="172">
        <v>0</v>
      </c>
      <c r="CN62" s="172">
        <v>0</v>
      </c>
      <c r="CO62" s="172">
        <v>0</v>
      </c>
      <c r="CP62" s="177"/>
      <c r="CQ62" s="151">
        <v>955371.2999999997</v>
      </c>
      <c r="CR62" s="151">
        <v>0</v>
      </c>
      <c r="CS62" s="152">
        <v>1099945.73</v>
      </c>
      <c r="CT62" s="152">
        <v>-144574.43</v>
      </c>
      <c r="CU62" s="152">
        <v>-144574.43000000028</v>
      </c>
      <c r="CV62" s="151">
        <v>-144574.43</v>
      </c>
      <c r="CW62" s="151">
        <v>955371.3</v>
      </c>
      <c r="CX62" s="153">
        <v>0</v>
      </c>
      <c r="CY62" s="151">
        <v>0</v>
      </c>
      <c r="CZ62" s="151">
        <v>0</v>
      </c>
      <c r="DA62" s="151">
        <v>-3.9999999571591616E-2</v>
      </c>
      <c r="DB62" s="152">
        <v>-144574.43</v>
      </c>
      <c r="DD62" s="151">
        <v>-2.9103830456733704E-10</v>
      </c>
      <c r="DG62" s="151">
        <v>955371.2999999997</v>
      </c>
      <c r="DH62" s="151">
        <v>0</v>
      </c>
      <c r="DI62" s="152">
        <v>1099945.73</v>
      </c>
      <c r="DJ62" s="152">
        <v>-144574.43</v>
      </c>
      <c r="DO62" s="166">
        <v>3302108</v>
      </c>
      <c r="DQ62">
        <f>_xlfn.XLOOKUP(A62,Adjustment!B:B,Adjustment!H:H,0,0)</f>
        <v>0</v>
      </c>
      <c r="DR62" s="151">
        <f t="shared" si="1"/>
        <v>5856936.6600000011</v>
      </c>
      <c r="DS62" s="151">
        <f t="shared" si="2"/>
        <v>5879152.5200000014</v>
      </c>
      <c r="DT62" s="151">
        <f t="shared" si="3"/>
        <v>-22215.860000000335</v>
      </c>
      <c r="DU62" s="151">
        <f t="shared" si="6"/>
        <v>158436.18</v>
      </c>
      <c r="DV62" s="151">
        <f t="shared" si="4"/>
        <v>40737.75</v>
      </c>
      <c r="DW62" s="151">
        <f t="shared" si="5"/>
        <v>117698.43</v>
      </c>
    </row>
    <row r="63" spans="1:127">
      <c r="A63" s="166">
        <v>3302115</v>
      </c>
      <c r="B63" s="175" t="s">
        <v>736</v>
      </c>
      <c r="C63" s="167" t="s">
        <v>737</v>
      </c>
      <c r="D63" s="178"/>
      <c r="E63" s="17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70"/>
      <c r="R63" s="170"/>
      <c r="S63" s="170"/>
      <c r="T63" s="170"/>
      <c r="U63" s="170"/>
      <c r="V63" s="170"/>
      <c r="W63" s="171">
        <v>413435.61</v>
      </c>
      <c r="X63" s="171"/>
      <c r="Y63" s="171">
        <v>-23308.53</v>
      </c>
      <c r="Z63" s="172">
        <v>1731204.07</v>
      </c>
      <c r="AA63" s="172">
        <v>0</v>
      </c>
      <c r="AB63" s="172">
        <v>62559.5</v>
      </c>
      <c r="AC63" s="172">
        <v>0</v>
      </c>
      <c r="AD63" s="172">
        <v>235600</v>
      </c>
      <c r="AE63" s="172">
        <v>2256.9299999999998</v>
      </c>
      <c r="AF63" s="172">
        <v>0</v>
      </c>
      <c r="AG63" s="172">
        <v>0</v>
      </c>
      <c r="AH63" s="172">
        <v>31938.639999999999</v>
      </c>
      <c r="AI63" s="172">
        <v>0</v>
      </c>
      <c r="AJ63" s="172">
        <v>0</v>
      </c>
      <c r="AK63" s="172">
        <v>0</v>
      </c>
      <c r="AL63" s="172">
        <v>1661.25</v>
      </c>
      <c r="AM63" s="172">
        <v>0</v>
      </c>
      <c r="AN63" s="172">
        <v>0</v>
      </c>
      <c r="AO63" s="172">
        <v>0</v>
      </c>
      <c r="AP63" s="172">
        <v>0</v>
      </c>
      <c r="AQ63" s="172">
        <v>0</v>
      </c>
      <c r="AR63" s="172">
        <v>0</v>
      </c>
      <c r="AS63" s="172">
        <v>39430.620000000003</v>
      </c>
      <c r="AT63" s="172">
        <v>46682</v>
      </c>
      <c r="AU63" s="172">
        <v>1177340.21</v>
      </c>
      <c r="AV63" s="172">
        <v>0</v>
      </c>
      <c r="AW63" s="172">
        <v>237848.11</v>
      </c>
      <c r="AX63" s="172">
        <v>0</v>
      </c>
      <c r="AY63" s="172">
        <v>177472.63</v>
      </c>
      <c r="AZ63" s="172">
        <v>62846.25</v>
      </c>
      <c r="BA63" s="172">
        <v>100326.92</v>
      </c>
      <c r="BB63" s="172">
        <v>0</v>
      </c>
      <c r="BC63" s="172">
        <v>2885.3</v>
      </c>
      <c r="BD63" s="172">
        <v>0</v>
      </c>
      <c r="BE63" s="172">
        <v>0</v>
      </c>
      <c r="BF63" s="172">
        <v>144439.9</v>
      </c>
      <c r="BG63" s="172">
        <v>0</v>
      </c>
      <c r="BH63" s="172">
        <v>0</v>
      </c>
      <c r="BI63" s="172">
        <v>2297.4299999999998</v>
      </c>
      <c r="BJ63" s="172">
        <v>69841.649999999994</v>
      </c>
      <c r="BK63" s="172">
        <v>0</v>
      </c>
      <c r="BL63" s="172">
        <v>9728.49</v>
      </c>
      <c r="BM63" s="172">
        <v>55744.07</v>
      </c>
      <c r="BN63" s="172">
        <v>47804.9</v>
      </c>
      <c r="BO63" s="172">
        <v>24.04</v>
      </c>
      <c r="BP63" s="172">
        <v>41183.47</v>
      </c>
      <c r="BQ63" s="172">
        <v>4895</v>
      </c>
      <c r="BR63" s="172">
        <v>0</v>
      </c>
      <c r="BS63" s="172">
        <v>79927.960000000006</v>
      </c>
      <c r="BT63" s="172">
        <v>1208.48</v>
      </c>
      <c r="BU63" s="172">
        <v>1500</v>
      </c>
      <c r="BV63" s="172">
        <v>26872.16</v>
      </c>
      <c r="BW63" s="172">
        <v>0</v>
      </c>
      <c r="BX63" s="172">
        <v>0</v>
      </c>
      <c r="BY63" s="172">
        <v>23308.53</v>
      </c>
      <c r="BZ63" s="172">
        <v>0</v>
      </c>
      <c r="CA63" s="172">
        <v>0</v>
      </c>
      <c r="CB63" s="172">
        <v>7691.13</v>
      </c>
      <c r="CC63" s="172">
        <v>0</v>
      </c>
      <c r="CD63" s="172">
        <v>23308.53</v>
      </c>
      <c r="CE63" s="172">
        <v>0</v>
      </c>
      <c r="CF63" s="172">
        <v>0</v>
      </c>
      <c r="CG63" s="172">
        <v>7691.13</v>
      </c>
      <c r="CH63" s="172">
        <v>0</v>
      </c>
      <c r="CI63" s="172">
        <v>0</v>
      </c>
      <c r="CJ63" s="172">
        <v>297273.12000000023</v>
      </c>
      <c r="CK63" s="172"/>
      <c r="CL63" s="172">
        <v>0</v>
      </c>
      <c r="CM63" s="172">
        <v>0</v>
      </c>
      <c r="CN63" s="172">
        <v>0</v>
      </c>
      <c r="CO63" s="172">
        <v>0</v>
      </c>
      <c r="CP63" s="177"/>
      <c r="CQ63" s="151">
        <v>297273.12000000023</v>
      </c>
      <c r="CR63" s="151">
        <v>0</v>
      </c>
      <c r="CS63" s="152">
        <v>320581.65000000002</v>
      </c>
      <c r="CT63" s="152">
        <v>-23308.53</v>
      </c>
      <c r="CU63" s="152">
        <v>-23308.529999999795</v>
      </c>
      <c r="CV63" s="151">
        <v>-23308.53</v>
      </c>
      <c r="CW63" s="151">
        <v>297273.12</v>
      </c>
      <c r="CX63" s="153">
        <v>0</v>
      </c>
      <c r="CY63" s="151">
        <v>0</v>
      </c>
      <c r="CZ63" s="151">
        <v>0</v>
      </c>
      <c r="DA63" s="151">
        <v>0</v>
      </c>
      <c r="DB63" s="152">
        <v>-23308.53</v>
      </c>
      <c r="DD63" s="151">
        <v>2.0372681319713593E-10</v>
      </c>
      <c r="DG63" s="151">
        <v>297273.12000000023</v>
      </c>
      <c r="DH63" s="151">
        <v>0</v>
      </c>
      <c r="DI63" s="152">
        <v>320581.65000000002</v>
      </c>
      <c r="DJ63" s="152">
        <v>-23308.53</v>
      </c>
      <c r="DO63" s="166">
        <v>3302115</v>
      </c>
      <c r="DQ63">
        <f>_xlfn.XLOOKUP(A63,Adjustment!B:B,Adjustment!H:H,0,0)</f>
        <v>0</v>
      </c>
      <c r="DR63" s="151">
        <f t="shared" si="1"/>
        <v>2151333.0099999998</v>
      </c>
      <c r="DS63" s="151">
        <f t="shared" si="2"/>
        <v>2267495.4999999995</v>
      </c>
      <c r="DT63" s="151">
        <f t="shared" si="3"/>
        <v>-116162.48999999976</v>
      </c>
      <c r="DU63" s="151">
        <f t="shared" si="6"/>
        <v>30999.66</v>
      </c>
      <c r="DV63" s="151">
        <f t="shared" si="4"/>
        <v>7691.13</v>
      </c>
      <c r="DW63" s="151">
        <f t="shared" si="5"/>
        <v>23308.53</v>
      </c>
    </row>
    <row r="64" spans="1:127" hidden="1">
      <c r="A64" s="166">
        <v>3302127</v>
      </c>
      <c r="B64" s="175" t="s">
        <v>738</v>
      </c>
      <c r="C64" s="167" t="s">
        <v>373</v>
      </c>
      <c r="D64" s="178"/>
      <c r="E64" s="17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70"/>
      <c r="R64" s="170"/>
      <c r="S64" s="170"/>
      <c r="T64" s="170"/>
      <c r="U64" s="170"/>
      <c r="V64" s="170"/>
      <c r="W64" s="171">
        <v>480350.65</v>
      </c>
      <c r="X64" s="171"/>
      <c r="Y64" s="171">
        <v>8974.75</v>
      </c>
      <c r="Z64" s="172">
        <v>2512054.98</v>
      </c>
      <c r="AA64" s="172">
        <v>0</v>
      </c>
      <c r="AB64" s="172">
        <v>153687.29</v>
      </c>
      <c r="AC64" s="172">
        <v>0</v>
      </c>
      <c r="AD64" s="172">
        <v>348820</v>
      </c>
      <c r="AE64" s="172">
        <v>4113.8599999999997</v>
      </c>
      <c r="AF64" s="172">
        <v>0</v>
      </c>
      <c r="AG64" s="172">
        <v>0</v>
      </c>
      <c r="AH64" s="172">
        <v>111936.46000000024</v>
      </c>
      <c r="AI64" s="172">
        <v>0</v>
      </c>
      <c r="AJ64" s="172">
        <v>0</v>
      </c>
      <c r="AK64" s="172">
        <v>0</v>
      </c>
      <c r="AL64" s="172">
        <v>9990.7199999999993</v>
      </c>
      <c r="AM64" s="172">
        <v>10000</v>
      </c>
      <c r="AN64" s="172">
        <v>0</v>
      </c>
      <c r="AO64" s="172">
        <v>0</v>
      </c>
      <c r="AP64" s="172">
        <v>0</v>
      </c>
      <c r="AQ64" s="172">
        <v>0</v>
      </c>
      <c r="AR64" s="172">
        <v>0</v>
      </c>
      <c r="AS64" s="172">
        <v>57385.62</v>
      </c>
      <c r="AT64" s="172">
        <v>61294</v>
      </c>
      <c r="AU64" s="172">
        <v>1281553.04</v>
      </c>
      <c r="AV64" s="172">
        <v>0</v>
      </c>
      <c r="AW64" s="172">
        <v>414030.25</v>
      </c>
      <c r="AX64" s="172">
        <v>0</v>
      </c>
      <c r="AY64" s="172">
        <v>189702.89</v>
      </c>
      <c r="AZ64" s="172">
        <v>0</v>
      </c>
      <c r="BA64" s="172">
        <v>68968.070000000007</v>
      </c>
      <c r="BB64" s="172">
        <v>2487.19</v>
      </c>
      <c r="BC64" s="172">
        <v>5693.5</v>
      </c>
      <c r="BD64" s="172">
        <v>0</v>
      </c>
      <c r="BE64" s="172">
        <v>9288.2000000000007</v>
      </c>
      <c r="BF64" s="172">
        <v>3140.25</v>
      </c>
      <c r="BG64" s="172">
        <v>0</v>
      </c>
      <c r="BH64" s="172">
        <v>0</v>
      </c>
      <c r="BI64" s="172">
        <v>21637.82</v>
      </c>
      <c r="BJ64" s="172">
        <v>162262.07</v>
      </c>
      <c r="BK64" s="172">
        <v>56601.599999999999</v>
      </c>
      <c r="BL64" s="172">
        <v>0</v>
      </c>
      <c r="BM64" s="172">
        <v>78429.149999999994</v>
      </c>
      <c r="BN64" s="172">
        <v>37428.839999999997</v>
      </c>
      <c r="BO64" s="172">
        <v>0</v>
      </c>
      <c r="BP64" s="172">
        <v>0</v>
      </c>
      <c r="BQ64" s="172">
        <v>4895</v>
      </c>
      <c r="BR64" s="172">
        <v>2226</v>
      </c>
      <c r="BS64" s="172">
        <v>250475.99</v>
      </c>
      <c r="BT64" s="172">
        <v>328933.53999999998</v>
      </c>
      <c r="BU64" s="172">
        <v>2600</v>
      </c>
      <c r="BV64" s="172">
        <v>110311.03</v>
      </c>
      <c r="BW64" s="172">
        <v>289847.83</v>
      </c>
      <c r="BX64" s="172">
        <v>0</v>
      </c>
      <c r="BY64" s="172">
        <v>0</v>
      </c>
      <c r="BZ64" s="172">
        <v>0</v>
      </c>
      <c r="CA64" s="172">
        <v>0</v>
      </c>
      <c r="CB64" s="172">
        <v>9096.25</v>
      </c>
      <c r="CC64" s="172">
        <v>18870.53</v>
      </c>
      <c r="CD64" s="172">
        <v>0</v>
      </c>
      <c r="CE64" s="172">
        <v>0</v>
      </c>
      <c r="CF64" s="172">
        <v>0</v>
      </c>
      <c r="CG64" s="172">
        <v>0</v>
      </c>
      <c r="CH64" s="172">
        <v>0</v>
      </c>
      <c r="CI64" s="172"/>
      <c r="CJ64" s="172">
        <v>429121.32000000041</v>
      </c>
      <c r="CK64" s="172"/>
      <c r="CL64" s="172">
        <v>36941.53</v>
      </c>
      <c r="CM64" s="172">
        <v>0</v>
      </c>
      <c r="CN64" s="172">
        <v>0</v>
      </c>
      <c r="CO64" s="172">
        <v>0</v>
      </c>
      <c r="CP64" s="177"/>
      <c r="CQ64" s="151">
        <v>429121.32000000041</v>
      </c>
      <c r="CR64" s="151">
        <v>36941.53</v>
      </c>
      <c r="CS64" s="152">
        <v>429121.32</v>
      </c>
      <c r="CT64" s="152">
        <v>36941.53</v>
      </c>
      <c r="CU64" s="152">
        <v>0</v>
      </c>
      <c r="CV64" s="151">
        <v>0</v>
      </c>
      <c r="CW64" s="151">
        <v>466062.85</v>
      </c>
      <c r="CX64" s="153">
        <v>18870.53</v>
      </c>
      <c r="CY64" s="151">
        <v>18870.53</v>
      </c>
      <c r="CZ64" s="151">
        <v>4.9999999755527824E-2</v>
      </c>
      <c r="DA64" s="151">
        <v>0</v>
      </c>
      <c r="DD64" s="151">
        <v>4.3655745685100555E-10</v>
      </c>
      <c r="DG64" s="151">
        <v>429121.32000000041</v>
      </c>
      <c r="DH64" s="151">
        <v>36941.53</v>
      </c>
      <c r="DI64" s="152">
        <v>429121.32</v>
      </c>
      <c r="DJ64" s="152">
        <v>36941.53</v>
      </c>
      <c r="DO64" s="166">
        <v>3302127</v>
      </c>
      <c r="DQ64" t="str">
        <f>_xlfn.XLOOKUP(A64,Adjustment!B:B,Adjustment!H:H,0,0)</f>
        <v>Agree</v>
      </c>
      <c r="DR64" s="151">
        <f t="shared" si="1"/>
        <v>3269282.9300000006</v>
      </c>
      <c r="DS64" s="151">
        <f t="shared" si="2"/>
        <v>3320512.2600000002</v>
      </c>
      <c r="DT64" s="151">
        <f t="shared" si="3"/>
        <v>-51229.329999999609</v>
      </c>
      <c r="DU64" s="151">
        <f t="shared" si="6"/>
        <v>27966.78</v>
      </c>
      <c r="DV64" s="151">
        <f t="shared" si="4"/>
        <v>0</v>
      </c>
      <c r="DW64" s="151">
        <f t="shared" si="5"/>
        <v>27966.78</v>
      </c>
    </row>
    <row r="65" spans="1:127" hidden="1">
      <c r="A65" s="166">
        <v>3302128</v>
      </c>
      <c r="B65" s="175" t="s">
        <v>739</v>
      </c>
      <c r="C65" s="167" t="s">
        <v>381</v>
      </c>
      <c r="D65" s="178"/>
      <c r="E65" s="17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70"/>
      <c r="R65" s="170"/>
      <c r="S65" s="170"/>
      <c r="T65" s="170"/>
      <c r="U65" s="170"/>
      <c r="V65" s="170"/>
      <c r="W65" s="171">
        <v>238598.06</v>
      </c>
      <c r="X65" s="171"/>
      <c r="Y65" s="171">
        <v>46024.45</v>
      </c>
      <c r="Z65" s="172">
        <v>1757940.97</v>
      </c>
      <c r="AA65" s="172">
        <v>0</v>
      </c>
      <c r="AB65" s="172">
        <v>231025</v>
      </c>
      <c r="AC65" s="172">
        <v>0</v>
      </c>
      <c r="AD65" s="172">
        <v>171690.5</v>
      </c>
      <c r="AE65" s="172">
        <v>856.93</v>
      </c>
      <c r="AF65" s="172">
        <v>0</v>
      </c>
      <c r="AG65" s="172">
        <v>0</v>
      </c>
      <c r="AH65" s="172">
        <v>163956.16</v>
      </c>
      <c r="AI65" s="172">
        <v>34600.19</v>
      </c>
      <c r="AJ65" s="172">
        <v>0</v>
      </c>
      <c r="AK65" s="172">
        <v>0</v>
      </c>
      <c r="AL65" s="172">
        <v>16502.759999999998</v>
      </c>
      <c r="AM65" s="172">
        <v>0</v>
      </c>
      <c r="AN65" s="172">
        <v>0</v>
      </c>
      <c r="AO65" s="172">
        <v>0</v>
      </c>
      <c r="AP65" s="172">
        <v>0</v>
      </c>
      <c r="AQ65" s="172">
        <v>0</v>
      </c>
      <c r="AR65" s="172">
        <v>0</v>
      </c>
      <c r="AS65" s="172">
        <v>33028.75</v>
      </c>
      <c r="AT65" s="172">
        <v>19645</v>
      </c>
      <c r="AU65" s="172">
        <v>1127059.3400000001</v>
      </c>
      <c r="AV65" s="172">
        <v>0</v>
      </c>
      <c r="AW65" s="172">
        <v>162944.44</v>
      </c>
      <c r="AX65" s="172">
        <v>27675.09</v>
      </c>
      <c r="AY65" s="172">
        <v>101332.53</v>
      </c>
      <c r="AZ65" s="172">
        <v>136332.92000000001</v>
      </c>
      <c r="BA65" s="172">
        <v>52331.19</v>
      </c>
      <c r="BB65" s="172">
        <v>0</v>
      </c>
      <c r="BC65" s="172">
        <v>7559.02</v>
      </c>
      <c r="BD65" s="172">
        <v>0</v>
      </c>
      <c r="BE65" s="172">
        <v>536.53</v>
      </c>
      <c r="BF65" s="172">
        <v>34679.839999999997</v>
      </c>
      <c r="BG65" s="172">
        <v>11877.3</v>
      </c>
      <c r="BH65" s="172">
        <v>26091.18</v>
      </c>
      <c r="BI65" s="172">
        <v>7226.56</v>
      </c>
      <c r="BJ65" s="172">
        <v>126899.81</v>
      </c>
      <c r="BK65" s="172">
        <v>18462.41</v>
      </c>
      <c r="BL65" s="172">
        <v>11513.54</v>
      </c>
      <c r="BM65" s="172">
        <v>35781.069999999585</v>
      </c>
      <c r="BN65" s="172">
        <v>28260.06</v>
      </c>
      <c r="BO65" s="172">
        <v>0</v>
      </c>
      <c r="BP65" s="172">
        <v>43083.27</v>
      </c>
      <c r="BQ65" s="172">
        <v>4895</v>
      </c>
      <c r="BR65" s="172">
        <v>8110.4</v>
      </c>
      <c r="BS65" s="172">
        <v>84096.45</v>
      </c>
      <c r="BT65" s="172">
        <v>113827.4</v>
      </c>
      <c r="BU65" s="172">
        <v>81103.539999999994</v>
      </c>
      <c r="BV65" s="172">
        <v>161015.26999999999</v>
      </c>
      <c r="BW65" s="172">
        <v>0</v>
      </c>
      <c r="BX65" s="172">
        <v>0</v>
      </c>
      <c r="BY65" s="172">
        <v>0</v>
      </c>
      <c r="BZ65" s="172">
        <v>0</v>
      </c>
      <c r="CA65" s="172">
        <v>0</v>
      </c>
      <c r="CB65" s="172">
        <v>8140</v>
      </c>
      <c r="CC65" s="172">
        <v>17402.14</v>
      </c>
      <c r="CD65" s="172">
        <v>0</v>
      </c>
      <c r="CE65" s="172">
        <v>0</v>
      </c>
      <c r="CF65" s="172">
        <v>0</v>
      </c>
      <c r="CG65" s="172">
        <v>0</v>
      </c>
      <c r="CH65" s="172">
        <v>0</v>
      </c>
      <c r="CI65" s="172"/>
      <c r="CJ65" s="172">
        <v>255150.16000000009</v>
      </c>
      <c r="CK65" s="172"/>
      <c r="CL65" s="172">
        <v>71566.59</v>
      </c>
      <c r="CM65" s="172">
        <v>0</v>
      </c>
      <c r="CN65" s="172">
        <v>0</v>
      </c>
      <c r="CO65" s="172">
        <v>0</v>
      </c>
      <c r="CP65" s="177"/>
      <c r="CQ65" s="151">
        <v>255150.16000000009</v>
      </c>
      <c r="CR65" s="151">
        <v>71566.59</v>
      </c>
      <c r="CS65" s="152">
        <v>255150.16</v>
      </c>
      <c r="CT65" s="152">
        <v>71566.59</v>
      </c>
      <c r="CU65" s="152">
        <v>0</v>
      </c>
      <c r="CV65" s="151">
        <v>0</v>
      </c>
      <c r="CW65" s="151">
        <v>326716.75</v>
      </c>
      <c r="CX65" s="153">
        <v>-23033.86</v>
      </c>
      <c r="CY65" s="151">
        <v>-23033.86</v>
      </c>
      <c r="CZ65" s="151">
        <v>0</v>
      </c>
      <c r="DA65" s="151">
        <v>-4.0000000415602699E-2</v>
      </c>
      <c r="DD65" s="151">
        <v>1.1641532182693481E-10</v>
      </c>
      <c r="DG65" s="151">
        <v>255150.16000000009</v>
      </c>
      <c r="DH65" s="151">
        <v>71566.59</v>
      </c>
      <c r="DI65" s="152">
        <v>255150.16</v>
      </c>
      <c r="DJ65" s="152">
        <v>71566.59</v>
      </c>
      <c r="DO65" s="166">
        <v>3302128</v>
      </c>
      <c r="DQ65" t="str">
        <f>_xlfn.XLOOKUP(A65,Adjustment!B:B,Adjustment!H:H,0,0)</f>
        <v>Agree</v>
      </c>
      <c r="DR65" s="151">
        <f t="shared" si="1"/>
        <v>2429246.2599999998</v>
      </c>
      <c r="DS65" s="151">
        <f t="shared" si="2"/>
        <v>2412694.1599999997</v>
      </c>
      <c r="DT65" s="151">
        <f t="shared" si="3"/>
        <v>16552.100000000093</v>
      </c>
      <c r="DU65" s="151">
        <f t="shared" si="6"/>
        <v>25542.14</v>
      </c>
      <c r="DV65" s="151">
        <f t="shared" si="4"/>
        <v>0</v>
      </c>
      <c r="DW65" s="151">
        <f t="shared" si="5"/>
        <v>25542.14</v>
      </c>
    </row>
    <row r="66" spans="1:127" hidden="1">
      <c r="A66" s="166">
        <v>3302129</v>
      </c>
      <c r="B66" s="175" t="s">
        <v>740</v>
      </c>
      <c r="C66" s="167" t="s">
        <v>377</v>
      </c>
      <c r="D66" s="178"/>
      <c r="E66" s="17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70"/>
      <c r="R66" s="170"/>
      <c r="S66" s="170"/>
      <c r="T66" s="170"/>
      <c r="U66" s="170"/>
      <c r="V66" s="170"/>
      <c r="W66" s="171">
        <v>199824.58</v>
      </c>
      <c r="X66" s="171"/>
      <c r="Y66" s="171">
        <v>47845.39</v>
      </c>
      <c r="Z66" s="172">
        <v>1405745.4</v>
      </c>
      <c r="AA66" s="172">
        <v>0</v>
      </c>
      <c r="AB66" s="172">
        <v>253640.5</v>
      </c>
      <c r="AC66" s="172">
        <v>0</v>
      </c>
      <c r="AD66" s="172">
        <v>93456</v>
      </c>
      <c r="AE66" s="172">
        <v>856.93</v>
      </c>
      <c r="AF66" s="172">
        <v>0</v>
      </c>
      <c r="AG66" s="172">
        <v>0</v>
      </c>
      <c r="AH66" s="172">
        <v>101715.24</v>
      </c>
      <c r="AI66" s="172">
        <v>45</v>
      </c>
      <c r="AJ66" s="172">
        <v>0</v>
      </c>
      <c r="AK66" s="172">
        <v>0</v>
      </c>
      <c r="AL66" s="172">
        <v>8757.5499999999993</v>
      </c>
      <c r="AM66" s="172">
        <v>0</v>
      </c>
      <c r="AN66" s="172">
        <v>0</v>
      </c>
      <c r="AO66" s="172">
        <v>0</v>
      </c>
      <c r="AP66" s="172">
        <v>0</v>
      </c>
      <c r="AQ66" s="172">
        <v>0</v>
      </c>
      <c r="AR66" s="172">
        <v>0</v>
      </c>
      <c r="AS66" s="172">
        <v>17701.5</v>
      </c>
      <c r="AT66" s="172">
        <v>106505</v>
      </c>
      <c r="AU66" s="172">
        <v>775444.64</v>
      </c>
      <c r="AV66" s="172">
        <v>0</v>
      </c>
      <c r="AW66" s="172">
        <v>236192.66</v>
      </c>
      <c r="AX66" s="172">
        <v>72076.800000000003</v>
      </c>
      <c r="AY66" s="172">
        <v>163507.60999999999</v>
      </c>
      <c r="AZ66" s="172">
        <v>0</v>
      </c>
      <c r="BA66" s="172">
        <v>86771.9</v>
      </c>
      <c r="BB66" s="172">
        <v>76.59</v>
      </c>
      <c r="BC66" s="172">
        <v>12000.33</v>
      </c>
      <c r="BD66" s="172">
        <v>0</v>
      </c>
      <c r="BE66" s="172">
        <v>197.3</v>
      </c>
      <c r="BF66" s="172">
        <v>28161.33</v>
      </c>
      <c r="BG66" s="172">
        <v>4560.7700000000004</v>
      </c>
      <c r="BH66" s="172">
        <v>9429.1299999999992</v>
      </c>
      <c r="BI66" s="172">
        <v>2633.87</v>
      </c>
      <c r="BJ66" s="172">
        <v>51708.58</v>
      </c>
      <c r="BK66" s="172">
        <v>17042.23</v>
      </c>
      <c r="BL66" s="172">
        <v>8653.94</v>
      </c>
      <c r="BM66" s="172">
        <v>31159.869999999661</v>
      </c>
      <c r="BN66" s="172">
        <v>25802.63</v>
      </c>
      <c r="BO66" s="172">
        <v>0</v>
      </c>
      <c r="BP66" s="172">
        <v>28960.58</v>
      </c>
      <c r="BQ66" s="172">
        <v>4895</v>
      </c>
      <c r="BR66" s="172">
        <v>0</v>
      </c>
      <c r="BS66" s="172">
        <v>81525</v>
      </c>
      <c r="BT66" s="172">
        <v>236596.88</v>
      </c>
      <c r="BU66" s="172">
        <v>5990.5</v>
      </c>
      <c r="BV66" s="172">
        <v>89241.07</v>
      </c>
      <c r="BW66" s="172">
        <v>0</v>
      </c>
      <c r="BX66" s="172">
        <v>0</v>
      </c>
      <c r="BY66" s="172">
        <v>0</v>
      </c>
      <c r="BZ66" s="172">
        <v>0</v>
      </c>
      <c r="CA66" s="172">
        <v>0</v>
      </c>
      <c r="CB66" s="172">
        <v>7172.5</v>
      </c>
      <c r="CC66" s="172">
        <v>15556.620000000003</v>
      </c>
      <c r="CD66" s="172">
        <v>0</v>
      </c>
      <c r="CE66" s="172">
        <v>0</v>
      </c>
      <c r="CF66" s="172">
        <v>0</v>
      </c>
      <c r="CG66" s="172">
        <v>0</v>
      </c>
      <c r="CH66" s="172">
        <v>13376</v>
      </c>
      <c r="CI66" s="172"/>
      <c r="CJ66" s="172">
        <v>215618.49000000014</v>
      </c>
      <c r="CK66" s="172"/>
      <c r="CL66" s="172">
        <v>57198.51</v>
      </c>
      <c r="CM66" s="172">
        <v>0</v>
      </c>
      <c r="CN66" s="172">
        <v>0</v>
      </c>
      <c r="CO66" s="172">
        <v>0</v>
      </c>
      <c r="CP66" s="177"/>
      <c r="CQ66" s="151">
        <v>215618.49000000014</v>
      </c>
      <c r="CR66" s="151">
        <v>57198.51</v>
      </c>
      <c r="CS66" s="152">
        <v>215618.49</v>
      </c>
      <c r="CT66" s="152">
        <v>57198.51</v>
      </c>
      <c r="CU66" s="152">
        <v>0</v>
      </c>
      <c r="CV66" s="151">
        <v>0</v>
      </c>
      <c r="CW66" s="151">
        <v>272817</v>
      </c>
      <c r="CX66" s="153">
        <v>10799.330000000002</v>
      </c>
      <c r="CY66" s="151">
        <v>10799.330000000002</v>
      </c>
      <c r="CZ66" s="151">
        <v>0</v>
      </c>
      <c r="DA66" s="151">
        <v>-2.0000000338768587E-2</v>
      </c>
      <c r="DD66" s="151">
        <v>1.2369127944111824E-10</v>
      </c>
      <c r="DG66" s="151">
        <v>215618.49000000014</v>
      </c>
      <c r="DH66" s="151">
        <v>57198.51</v>
      </c>
      <c r="DI66" s="152">
        <v>215618.49</v>
      </c>
      <c r="DJ66" s="152">
        <v>57198.51</v>
      </c>
      <c r="DO66" s="166">
        <v>3302129</v>
      </c>
      <c r="DQ66" t="str">
        <f>_xlfn.XLOOKUP(A66,Adjustment!B:B,Adjustment!H:H,0,0)</f>
        <v>Agree</v>
      </c>
      <c r="DR66" s="151">
        <f t="shared" si="1"/>
        <v>1988423.1199999999</v>
      </c>
      <c r="DS66" s="151">
        <f t="shared" si="2"/>
        <v>1972629.2099999997</v>
      </c>
      <c r="DT66" s="151">
        <f t="shared" si="3"/>
        <v>15793.910000000149</v>
      </c>
      <c r="DU66" s="151">
        <f t="shared" si="6"/>
        <v>22729.120000000003</v>
      </c>
      <c r="DV66" s="151">
        <f t="shared" si="4"/>
        <v>13376</v>
      </c>
      <c r="DW66" s="151">
        <f t="shared" si="5"/>
        <v>9353.1200000000026</v>
      </c>
    </row>
    <row r="67" spans="1:127" hidden="1">
      <c r="A67" s="166">
        <v>3302133</v>
      </c>
      <c r="B67" s="175" t="s">
        <v>741</v>
      </c>
      <c r="C67" s="167" t="s">
        <v>742</v>
      </c>
      <c r="D67" s="178"/>
      <c r="E67" s="17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70"/>
      <c r="R67" s="170"/>
      <c r="S67" s="170"/>
      <c r="T67" s="170"/>
      <c r="U67" s="170"/>
      <c r="V67" s="170"/>
      <c r="W67" s="171">
        <v>452503.45</v>
      </c>
      <c r="X67" s="171"/>
      <c r="Y67" s="171">
        <v>63575.63</v>
      </c>
      <c r="Z67" s="172">
        <v>2442386.25</v>
      </c>
      <c r="AA67" s="172">
        <v>0</v>
      </c>
      <c r="AB67" s="172">
        <v>38533.75</v>
      </c>
      <c r="AC67" s="172">
        <v>0</v>
      </c>
      <c r="AD67" s="172">
        <v>268416.5</v>
      </c>
      <c r="AE67" s="172">
        <v>3000</v>
      </c>
      <c r="AF67" s="172">
        <v>0</v>
      </c>
      <c r="AG67" s="172">
        <v>0</v>
      </c>
      <c r="AH67" s="172">
        <v>111022.29</v>
      </c>
      <c r="AI67" s="172">
        <v>21348.51</v>
      </c>
      <c r="AJ67" s="172">
        <v>0</v>
      </c>
      <c r="AK67" s="172">
        <v>0</v>
      </c>
      <c r="AL67" s="172">
        <v>13036</v>
      </c>
      <c r="AM67" s="172">
        <v>0</v>
      </c>
      <c r="AN67" s="172">
        <v>0</v>
      </c>
      <c r="AO67" s="172">
        <v>0</v>
      </c>
      <c r="AP67" s="172">
        <v>0</v>
      </c>
      <c r="AQ67" s="172">
        <v>0</v>
      </c>
      <c r="AR67" s="172">
        <v>0</v>
      </c>
      <c r="AS67" s="172">
        <v>17407.88</v>
      </c>
      <c r="AT67" s="172">
        <v>70238</v>
      </c>
      <c r="AU67" s="172">
        <v>1110788.57</v>
      </c>
      <c r="AV67" s="172">
        <v>0</v>
      </c>
      <c r="AW67" s="172">
        <v>512394.33</v>
      </c>
      <c r="AX67" s="172">
        <v>0</v>
      </c>
      <c r="AY67" s="172">
        <v>78204.23</v>
      </c>
      <c r="AZ67" s="172">
        <v>66171.289999999994</v>
      </c>
      <c r="BA67" s="172">
        <v>115150.99</v>
      </c>
      <c r="BB67" s="172">
        <v>7469.6</v>
      </c>
      <c r="BC67" s="172">
        <v>6012.7</v>
      </c>
      <c r="BD67" s="172">
        <v>0</v>
      </c>
      <c r="BE67" s="172">
        <v>0</v>
      </c>
      <c r="BF67" s="172">
        <v>23175.09</v>
      </c>
      <c r="BG67" s="172">
        <v>3950</v>
      </c>
      <c r="BH67" s="172">
        <v>0</v>
      </c>
      <c r="BI67" s="172">
        <v>8177.47</v>
      </c>
      <c r="BJ67" s="172">
        <v>91442.9</v>
      </c>
      <c r="BK67" s="172">
        <v>45024</v>
      </c>
      <c r="BL67" s="172">
        <v>29795.17</v>
      </c>
      <c r="BM67" s="172">
        <v>167561.00000000012</v>
      </c>
      <c r="BN67" s="172">
        <v>12087.19</v>
      </c>
      <c r="BO67" s="172">
        <v>0</v>
      </c>
      <c r="BP67" s="172">
        <v>12873.13</v>
      </c>
      <c r="BQ67" s="172">
        <v>4895</v>
      </c>
      <c r="BR67" s="172">
        <v>0</v>
      </c>
      <c r="BS67" s="172">
        <v>69633.600000000006</v>
      </c>
      <c r="BT67" s="172">
        <v>184639.61</v>
      </c>
      <c r="BU67" s="172">
        <v>24419.5</v>
      </c>
      <c r="BV67" s="172">
        <v>82048.649999999994</v>
      </c>
      <c r="BW67" s="172">
        <v>396258.74</v>
      </c>
      <c r="BX67" s="172">
        <v>0</v>
      </c>
      <c r="BY67" s="172">
        <v>0</v>
      </c>
      <c r="BZ67" s="172">
        <v>0</v>
      </c>
      <c r="CA67" s="172">
        <v>0</v>
      </c>
      <c r="CB67" s="172">
        <v>8635</v>
      </c>
      <c r="CC67" s="172">
        <v>18164.419999999998</v>
      </c>
      <c r="CD67" s="172">
        <v>0</v>
      </c>
      <c r="CE67" s="172">
        <v>0</v>
      </c>
      <c r="CF67" s="172">
        <v>0</v>
      </c>
      <c r="CG67" s="172">
        <v>0</v>
      </c>
      <c r="CH67" s="172">
        <v>58213.75</v>
      </c>
      <c r="CI67" s="172"/>
      <c r="CJ67" s="172">
        <v>385719.86999999994</v>
      </c>
      <c r="CK67" s="172"/>
      <c r="CL67" s="172">
        <v>32161.299999999996</v>
      </c>
      <c r="CM67" s="172">
        <v>0</v>
      </c>
      <c r="CN67" s="172">
        <v>0</v>
      </c>
      <c r="CO67" s="172">
        <v>0</v>
      </c>
      <c r="CP67" s="177"/>
      <c r="CQ67" s="151">
        <v>385719.86999999994</v>
      </c>
      <c r="CR67" s="151">
        <v>32161.299999999996</v>
      </c>
      <c r="CS67" s="152">
        <v>385719.87</v>
      </c>
      <c r="CT67" s="152">
        <v>32161.3</v>
      </c>
      <c r="CU67" s="152">
        <v>0</v>
      </c>
      <c r="CV67" s="151">
        <v>0</v>
      </c>
      <c r="CW67" s="151">
        <v>417881.17</v>
      </c>
      <c r="CX67" s="153">
        <v>11215.869999999999</v>
      </c>
      <c r="CY67" s="151">
        <v>11215.869999999999</v>
      </c>
      <c r="CZ67" s="151">
        <v>0</v>
      </c>
      <c r="DA67" s="151">
        <v>-4.9999999871943146E-2</v>
      </c>
      <c r="DD67" s="151">
        <v>-6.9121597334742546E-11</v>
      </c>
      <c r="DG67" s="151">
        <v>385719.86999999994</v>
      </c>
      <c r="DH67" s="151">
        <v>32161.299999999996</v>
      </c>
      <c r="DI67" s="152">
        <v>385719.87</v>
      </c>
      <c r="DJ67" s="152">
        <v>32161.3</v>
      </c>
      <c r="DO67" s="166">
        <v>3302133</v>
      </c>
      <c r="DQ67">
        <f>_xlfn.XLOOKUP(A67,Adjustment!B:B,Adjustment!H:H,0,0)</f>
        <v>0</v>
      </c>
      <c r="DR67" s="151">
        <f t="shared" si="1"/>
        <v>2985389.1799999997</v>
      </c>
      <c r="DS67" s="151">
        <f t="shared" si="2"/>
        <v>3052172.76</v>
      </c>
      <c r="DT67" s="151">
        <f t="shared" si="3"/>
        <v>-66783.580000000075</v>
      </c>
      <c r="DU67" s="151">
        <f t="shared" si="6"/>
        <v>26799.42</v>
      </c>
      <c r="DV67" s="151">
        <f t="shared" si="4"/>
        <v>58213.75</v>
      </c>
      <c r="DW67" s="151">
        <f t="shared" si="5"/>
        <v>-31414.33</v>
      </c>
    </row>
    <row r="68" spans="1:127">
      <c r="A68" s="166">
        <v>3302142</v>
      </c>
      <c r="B68" s="175" t="s">
        <v>743</v>
      </c>
      <c r="C68" s="167" t="s">
        <v>744</v>
      </c>
      <c r="D68" s="178"/>
      <c r="E68" s="17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70"/>
      <c r="R68" s="170"/>
      <c r="S68" s="170"/>
      <c r="T68" s="170"/>
      <c r="U68" s="170"/>
      <c r="V68" s="170"/>
      <c r="W68" s="171">
        <v>1062051.99</v>
      </c>
      <c r="X68" s="171"/>
      <c r="Y68" s="171">
        <v>-66384.19</v>
      </c>
      <c r="Z68" s="172">
        <v>2577509.11</v>
      </c>
      <c r="AA68" s="172">
        <v>0</v>
      </c>
      <c r="AB68" s="172">
        <v>146915</v>
      </c>
      <c r="AC68" s="172">
        <v>0</v>
      </c>
      <c r="AD68" s="172">
        <v>305551</v>
      </c>
      <c r="AE68" s="172">
        <v>13027.72</v>
      </c>
      <c r="AF68" s="172">
        <v>0</v>
      </c>
      <c r="AG68" s="172">
        <v>0</v>
      </c>
      <c r="AH68" s="172">
        <v>169832.93</v>
      </c>
      <c r="AI68" s="172">
        <v>0</v>
      </c>
      <c r="AJ68" s="172">
        <v>0</v>
      </c>
      <c r="AK68" s="172">
        <v>0</v>
      </c>
      <c r="AL68" s="172">
        <v>12448.21</v>
      </c>
      <c r="AM68" s="172">
        <v>0</v>
      </c>
      <c r="AN68" s="172">
        <v>0</v>
      </c>
      <c r="AO68" s="172">
        <v>0</v>
      </c>
      <c r="AP68" s="172">
        <v>0</v>
      </c>
      <c r="AQ68" s="172">
        <v>0</v>
      </c>
      <c r="AR68" s="172">
        <v>0</v>
      </c>
      <c r="AS68" s="172">
        <v>51442.5</v>
      </c>
      <c r="AT68" s="172">
        <v>67948</v>
      </c>
      <c r="AU68" s="172">
        <v>1483097.85</v>
      </c>
      <c r="AV68" s="172">
        <v>2902.5</v>
      </c>
      <c r="AW68" s="172">
        <v>284811.57</v>
      </c>
      <c r="AX68" s="172">
        <v>54531.07</v>
      </c>
      <c r="AY68" s="172">
        <v>173495.41</v>
      </c>
      <c r="AZ68" s="172">
        <v>0</v>
      </c>
      <c r="BA68" s="172">
        <v>69127.929999999993</v>
      </c>
      <c r="BB68" s="172">
        <v>5358.07</v>
      </c>
      <c r="BC68" s="172">
        <v>14460.19</v>
      </c>
      <c r="BD68" s="172">
        <v>0</v>
      </c>
      <c r="BE68" s="172">
        <v>0</v>
      </c>
      <c r="BF68" s="172">
        <v>84903.89</v>
      </c>
      <c r="BG68" s="172">
        <v>5700</v>
      </c>
      <c r="BH68" s="172">
        <v>36724.6</v>
      </c>
      <c r="BI68" s="172">
        <v>0</v>
      </c>
      <c r="BJ68" s="172">
        <v>85529.17</v>
      </c>
      <c r="BK68" s="172">
        <v>0</v>
      </c>
      <c r="BL68" s="172">
        <v>2792.92</v>
      </c>
      <c r="BM68" s="172">
        <v>109152.06000000023</v>
      </c>
      <c r="BN68" s="172">
        <v>9894.4599999999991</v>
      </c>
      <c r="BO68" s="172">
        <v>0</v>
      </c>
      <c r="BP68" s="172">
        <v>92232.71</v>
      </c>
      <c r="BQ68" s="172">
        <v>4895</v>
      </c>
      <c r="BR68" s="172">
        <v>7915.2</v>
      </c>
      <c r="BS68" s="172">
        <v>166437.51999999999</v>
      </c>
      <c r="BT68" s="172">
        <v>200852.16</v>
      </c>
      <c r="BU68" s="172">
        <v>6810</v>
      </c>
      <c r="BV68" s="172">
        <v>302175.52</v>
      </c>
      <c r="BW68" s="172">
        <v>0</v>
      </c>
      <c r="BX68" s="172">
        <v>0</v>
      </c>
      <c r="BY68" s="172">
        <v>80142.19</v>
      </c>
      <c r="BZ68" s="172">
        <v>0</v>
      </c>
      <c r="CA68" s="172">
        <v>0</v>
      </c>
      <c r="CB68" s="172">
        <v>8743</v>
      </c>
      <c r="CC68" s="172">
        <v>0</v>
      </c>
      <c r="CD68" s="172">
        <v>80142.19</v>
      </c>
      <c r="CE68" s="172">
        <v>0</v>
      </c>
      <c r="CF68" s="172">
        <v>0</v>
      </c>
      <c r="CG68" s="172">
        <v>8743</v>
      </c>
      <c r="CH68" s="172">
        <v>13758</v>
      </c>
      <c r="CI68" s="172">
        <v>0</v>
      </c>
      <c r="CJ68" s="172">
        <v>1122784.47</v>
      </c>
      <c r="CK68" s="172"/>
      <c r="CL68" s="172">
        <v>0</v>
      </c>
      <c r="CM68" s="172">
        <v>0</v>
      </c>
      <c r="CN68" s="172">
        <v>0</v>
      </c>
      <c r="CO68" s="172">
        <v>0</v>
      </c>
      <c r="CP68" s="177"/>
      <c r="CQ68" s="151">
        <v>1122784.47</v>
      </c>
      <c r="CR68" s="151">
        <v>0</v>
      </c>
      <c r="CS68" s="152">
        <v>1202926.6599999999</v>
      </c>
      <c r="CT68" s="152">
        <v>-80142.19</v>
      </c>
      <c r="CU68" s="152">
        <v>-80142.189999999944</v>
      </c>
      <c r="CV68" s="151">
        <v>-80142.19</v>
      </c>
      <c r="CW68" s="151">
        <v>1122784.47</v>
      </c>
      <c r="CX68" s="153">
        <v>0</v>
      </c>
      <c r="CY68" s="151">
        <v>0</v>
      </c>
      <c r="CZ68" s="151">
        <v>0</v>
      </c>
      <c r="DA68" s="151">
        <v>-9.9999997764825821E-3</v>
      </c>
      <c r="DB68" s="152">
        <v>-80142.19</v>
      </c>
      <c r="DD68" s="151">
        <v>0</v>
      </c>
      <c r="DG68" s="151">
        <v>1122784.47</v>
      </c>
      <c r="DH68" s="151">
        <v>0</v>
      </c>
      <c r="DI68" s="152">
        <v>1202926.6599999999</v>
      </c>
      <c r="DJ68" s="152">
        <v>-80142.19</v>
      </c>
      <c r="DO68" s="166">
        <v>3302142</v>
      </c>
      <c r="DQ68">
        <f>_xlfn.XLOOKUP(A68,Adjustment!B:B,Adjustment!H:H,0,0)</f>
        <v>0</v>
      </c>
      <c r="DR68" s="151">
        <f t="shared" si="1"/>
        <v>3344674.47</v>
      </c>
      <c r="DS68" s="151">
        <f t="shared" si="2"/>
        <v>3283941.99</v>
      </c>
      <c r="DT68" s="151">
        <f t="shared" si="3"/>
        <v>60732.479999999981</v>
      </c>
      <c r="DU68" s="151">
        <f t="shared" si="6"/>
        <v>88885.19</v>
      </c>
      <c r="DV68" s="151">
        <f t="shared" si="4"/>
        <v>22501</v>
      </c>
      <c r="DW68" s="151">
        <f t="shared" si="5"/>
        <v>66384.19</v>
      </c>
    </row>
    <row r="69" spans="1:127">
      <c r="A69" s="166">
        <v>3302149</v>
      </c>
      <c r="B69" s="175" t="s">
        <v>745</v>
      </c>
      <c r="C69" s="167" t="s">
        <v>746</v>
      </c>
      <c r="D69" s="178"/>
      <c r="E69" s="17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70"/>
      <c r="R69" s="170"/>
      <c r="S69" s="170"/>
      <c r="T69" s="170"/>
      <c r="U69" s="170"/>
      <c r="V69" s="170"/>
      <c r="W69" s="171">
        <v>433730.85</v>
      </c>
      <c r="X69" s="171"/>
      <c r="Y69" s="171">
        <v>-49862.77</v>
      </c>
      <c r="Z69" s="172">
        <v>2118544.67</v>
      </c>
      <c r="AA69" s="172">
        <v>0</v>
      </c>
      <c r="AB69" s="172">
        <v>352332.16</v>
      </c>
      <c r="AC69" s="172">
        <v>0</v>
      </c>
      <c r="AD69" s="172">
        <v>258925</v>
      </c>
      <c r="AE69" s="172">
        <v>3656.93</v>
      </c>
      <c r="AF69" s="172">
        <v>0</v>
      </c>
      <c r="AG69" s="172">
        <v>0</v>
      </c>
      <c r="AH69" s="172">
        <v>28906.499999998858</v>
      </c>
      <c r="AI69" s="172">
        <v>0</v>
      </c>
      <c r="AJ69" s="172">
        <v>0</v>
      </c>
      <c r="AK69" s="172">
        <v>0</v>
      </c>
      <c r="AL69" s="172">
        <v>4585.6499999999996</v>
      </c>
      <c r="AM69" s="172">
        <v>4362.1000000000004</v>
      </c>
      <c r="AN69" s="172">
        <v>0</v>
      </c>
      <c r="AO69" s="172">
        <v>0</v>
      </c>
      <c r="AP69" s="172">
        <v>0</v>
      </c>
      <c r="AQ69" s="172">
        <v>0</v>
      </c>
      <c r="AR69" s="172">
        <v>0</v>
      </c>
      <c r="AS69" s="172">
        <v>31597.29</v>
      </c>
      <c r="AT69" s="172">
        <v>57254</v>
      </c>
      <c r="AU69" s="172">
        <v>1270469.98</v>
      </c>
      <c r="AV69" s="172">
        <v>0</v>
      </c>
      <c r="AW69" s="172">
        <v>327078.59000000003</v>
      </c>
      <c r="AX69" s="172">
        <v>49148.67</v>
      </c>
      <c r="AY69" s="172">
        <v>272568.44</v>
      </c>
      <c r="AZ69" s="172">
        <v>0</v>
      </c>
      <c r="BA69" s="172">
        <v>82685.45</v>
      </c>
      <c r="BB69" s="172">
        <v>693</v>
      </c>
      <c r="BC69" s="172">
        <v>7435.5</v>
      </c>
      <c r="BD69" s="172">
        <v>0</v>
      </c>
      <c r="BE69" s="172">
        <v>0</v>
      </c>
      <c r="BF69" s="172">
        <v>43610.48</v>
      </c>
      <c r="BG69" s="172">
        <v>1575.88</v>
      </c>
      <c r="BH69" s="172">
        <v>1562.41</v>
      </c>
      <c r="BI69" s="172">
        <v>7295.94</v>
      </c>
      <c r="BJ69" s="172">
        <v>59484.89</v>
      </c>
      <c r="BK69" s="172">
        <v>0</v>
      </c>
      <c r="BL69" s="172">
        <v>7346.08</v>
      </c>
      <c r="BM69" s="172">
        <v>153764.62</v>
      </c>
      <c r="BN69" s="172">
        <v>6141.8</v>
      </c>
      <c r="BO69" s="172">
        <v>72.12</v>
      </c>
      <c r="BP69" s="172">
        <v>37549.360000000001</v>
      </c>
      <c r="BQ69" s="172">
        <v>4895</v>
      </c>
      <c r="BR69" s="172">
        <v>2192</v>
      </c>
      <c r="BS69" s="172">
        <v>160655.98000000001</v>
      </c>
      <c r="BT69" s="172">
        <v>201148.11</v>
      </c>
      <c r="BU69" s="172">
        <v>180</v>
      </c>
      <c r="BV69" s="172">
        <v>188320.07</v>
      </c>
      <c r="BW69" s="172">
        <v>0</v>
      </c>
      <c r="BX69" s="172">
        <v>0</v>
      </c>
      <c r="BY69" s="172">
        <v>50612.77</v>
      </c>
      <c r="BZ69" s="172">
        <v>0</v>
      </c>
      <c r="CA69" s="172">
        <v>0</v>
      </c>
      <c r="CB69" s="172">
        <v>8258.1299999999992</v>
      </c>
      <c r="CC69" s="172">
        <v>0</v>
      </c>
      <c r="CD69" s="172">
        <v>50612.77</v>
      </c>
      <c r="CE69" s="172">
        <v>0</v>
      </c>
      <c r="CF69" s="172">
        <v>0</v>
      </c>
      <c r="CG69" s="172">
        <v>8258.1299999999992</v>
      </c>
      <c r="CH69" s="172">
        <v>750</v>
      </c>
      <c r="CI69" s="172">
        <v>0</v>
      </c>
      <c r="CJ69" s="172">
        <v>357408.01000000013</v>
      </c>
      <c r="CK69" s="172"/>
      <c r="CL69" s="172">
        <v>0</v>
      </c>
      <c r="CM69" s="172">
        <v>0</v>
      </c>
      <c r="CN69" s="172">
        <v>0</v>
      </c>
      <c r="CO69" s="172">
        <v>0</v>
      </c>
      <c r="CP69" s="177"/>
      <c r="CQ69" s="151">
        <v>357408.01000000013</v>
      </c>
      <c r="CR69" s="151">
        <v>0</v>
      </c>
      <c r="CS69" s="152">
        <v>408020.78</v>
      </c>
      <c r="CT69" s="152">
        <v>-50612.77</v>
      </c>
      <c r="CU69" s="152">
        <v>-50612.769999999902</v>
      </c>
      <c r="CV69" s="151">
        <v>-50612.77</v>
      </c>
      <c r="CW69" s="151">
        <v>357408.01</v>
      </c>
      <c r="CX69" s="153">
        <v>0</v>
      </c>
      <c r="CY69" s="151">
        <v>0</v>
      </c>
      <c r="CZ69" s="151">
        <v>5703.3500000011409</v>
      </c>
      <c r="DA69" s="151">
        <v>0</v>
      </c>
      <c r="DB69" s="152">
        <v>-50612.77</v>
      </c>
      <c r="DD69" s="151">
        <v>9.4587448984384537E-11</v>
      </c>
      <c r="DG69" s="151">
        <v>357408.01000000013</v>
      </c>
      <c r="DH69" s="151">
        <v>0</v>
      </c>
      <c r="DI69" s="152">
        <v>408020.78</v>
      </c>
      <c r="DJ69" s="152">
        <v>-50612.77</v>
      </c>
      <c r="DO69" s="166">
        <v>3302149</v>
      </c>
      <c r="DQ69">
        <f>_xlfn.XLOOKUP(A69,Adjustment!B:B,Adjustment!H:H,0,0)</f>
        <v>0</v>
      </c>
      <c r="DR69" s="151">
        <f t="shared" si="1"/>
        <v>2860164.2999999993</v>
      </c>
      <c r="DS69" s="151">
        <f t="shared" si="2"/>
        <v>2936487.1399999992</v>
      </c>
      <c r="DT69" s="151">
        <f t="shared" si="3"/>
        <v>-76322.839999999851</v>
      </c>
      <c r="DU69" s="151">
        <f t="shared" si="6"/>
        <v>58870.899999999994</v>
      </c>
      <c r="DV69" s="151">
        <f t="shared" si="4"/>
        <v>9008.1299999999992</v>
      </c>
      <c r="DW69" s="151">
        <f t="shared" si="5"/>
        <v>49862.77</v>
      </c>
    </row>
    <row r="70" spans="1:127" hidden="1">
      <c r="A70" s="166">
        <v>3302150</v>
      </c>
      <c r="B70" s="175" t="s">
        <v>747</v>
      </c>
      <c r="C70" s="167" t="s">
        <v>427</v>
      </c>
      <c r="D70" s="178"/>
      <c r="E70" s="17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70"/>
      <c r="R70" s="170"/>
      <c r="S70" s="170"/>
      <c r="T70" s="170"/>
      <c r="U70" s="170"/>
      <c r="V70" s="170"/>
      <c r="W70" s="171"/>
      <c r="X70" s="171">
        <v>-277190.15999999997</v>
      </c>
      <c r="Y70" s="171">
        <v>-50735.68</v>
      </c>
      <c r="Z70" s="172">
        <v>1790471.12</v>
      </c>
      <c r="AA70" s="172">
        <v>0</v>
      </c>
      <c r="AB70" s="172">
        <v>84868.15</v>
      </c>
      <c r="AC70" s="172">
        <v>0</v>
      </c>
      <c r="AD70" s="172">
        <v>203700</v>
      </c>
      <c r="AE70" s="172">
        <v>0</v>
      </c>
      <c r="AF70" s="172">
        <v>0</v>
      </c>
      <c r="AG70" s="172">
        <v>0</v>
      </c>
      <c r="AH70" s="172">
        <v>30491.269999999327</v>
      </c>
      <c r="AI70" s="172">
        <v>0</v>
      </c>
      <c r="AJ70" s="172">
        <v>0</v>
      </c>
      <c r="AK70" s="172">
        <v>0</v>
      </c>
      <c r="AL70" s="172">
        <v>6828</v>
      </c>
      <c r="AM70" s="172">
        <v>0</v>
      </c>
      <c r="AN70" s="172">
        <v>0</v>
      </c>
      <c r="AO70" s="172">
        <v>0</v>
      </c>
      <c r="AP70" s="172">
        <v>0</v>
      </c>
      <c r="AQ70" s="172">
        <v>0</v>
      </c>
      <c r="AR70" s="172">
        <v>0</v>
      </c>
      <c r="AS70" s="172">
        <v>11842.26</v>
      </c>
      <c r="AT70" s="172">
        <v>49379</v>
      </c>
      <c r="AU70" s="172">
        <v>1026010.21</v>
      </c>
      <c r="AV70" s="172">
        <v>30636.02</v>
      </c>
      <c r="AW70" s="172">
        <v>392854.97</v>
      </c>
      <c r="AX70" s="172">
        <v>61517.93</v>
      </c>
      <c r="AY70" s="172">
        <v>145986.63</v>
      </c>
      <c r="AZ70" s="172">
        <v>0</v>
      </c>
      <c r="BA70" s="172">
        <v>62135.68</v>
      </c>
      <c r="BB70" s="172">
        <v>6376.96</v>
      </c>
      <c r="BC70" s="172">
        <v>0</v>
      </c>
      <c r="BD70" s="172">
        <v>0</v>
      </c>
      <c r="BE70" s="172">
        <v>0</v>
      </c>
      <c r="BF70" s="172">
        <v>25634.06</v>
      </c>
      <c r="BG70" s="172">
        <v>2879.59</v>
      </c>
      <c r="BH70" s="172">
        <v>7741.19</v>
      </c>
      <c r="BI70" s="172">
        <v>9006.58</v>
      </c>
      <c r="BJ70" s="172">
        <v>131665.44</v>
      </c>
      <c r="BK70" s="172">
        <v>0</v>
      </c>
      <c r="BL70" s="172">
        <v>8184.69</v>
      </c>
      <c r="BM70" s="172">
        <v>93919.13</v>
      </c>
      <c r="BN70" s="172">
        <v>0</v>
      </c>
      <c r="BO70" s="172">
        <v>0</v>
      </c>
      <c r="BP70" s="172">
        <v>87600.02</v>
      </c>
      <c r="BQ70" s="172">
        <v>4895</v>
      </c>
      <c r="BR70" s="172">
        <v>3380</v>
      </c>
      <c r="BS70" s="172">
        <v>88476.61</v>
      </c>
      <c r="BT70" s="172">
        <v>10639.82</v>
      </c>
      <c r="BU70" s="172">
        <v>0</v>
      </c>
      <c r="BV70" s="172">
        <v>95297.65</v>
      </c>
      <c r="BW70" s="172">
        <v>0</v>
      </c>
      <c r="BX70" s="172">
        <v>0</v>
      </c>
      <c r="BY70" s="172">
        <v>67875.179999999993</v>
      </c>
      <c r="BZ70" s="172">
        <v>0</v>
      </c>
      <c r="CA70" s="172">
        <v>0</v>
      </c>
      <c r="CB70" s="172">
        <v>8154.63</v>
      </c>
      <c r="CC70" s="172">
        <v>0</v>
      </c>
      <c r="CD70" s="172">
        <v>67875.179999999993</v>
      </c>
      <c r="CE70" s="172">
        <v>0</v>
      </c>
      <c r="CF70" s="172">
        <v>0</v>
      </c>
      <c r="CG70" s="172">
        <v>8154.63</v>
      </c>
      <c r="CH70" s="172">
        <v>17139.5</v>
      </c>
      <c r="CI70" s="172">
        <v>0</v>
      </c>
      <c r="CJ70" s="172">
        <v>-462323.72000000003</v>
      </c>
      <c r="CK70" s="172"/>
      <c r="CL70" s="172">
        <v>0</v>
      </c>
      <c r="CM70" s="172">
        <v>0</v>
      </c>
      <c r="CN70" s="172">
        <v>0</v>
      </c>
      <c r="CO70" s="172">
        <v>0</v>
      </c>
      <c r="CP70" s="177"/>
      <c r="CQ70" s="151">
        <v>-462323.72000000003</v>
      </c>
      <c r="CR70" s="151">
        <v>0</v>
      </c>
      <c r="CS70" s="152">
        <v>-394448.54</v>
      </c>
      <c r="CT70" s="152">
        <v>-67875.179999999993</v>
      </c>
      <c r="CU70" s="152">
        <v>-67875.180000000051</v>
      </c>
      <c r="CV70" s="151">
        <v>-67875.179999999993</v>
      </c>
      <c r="CW70" s="151">
        <v>-462323.72</v>
      </c>
      <c r="CX70" s="153">
        <v>0</v>
      </c>
      <c r="CY70" s="151">
        <v>0</v>
      </c>
      <c r="CZ70" s="151">
        <v>29046.850000000675</v>
      </c>
      <c r="DA70" s="151">
        <v>0</v>
      </c>
      <c r="DB70" s="152">
        <v>-67875.179999999993</v>
      </c>
      <c r="DD70" s="151">
        <v>0</v>
      </c>
      <c r="DG70" s="151">
        <v>-462323.72000000003</v>
      </c>
      <c r="DH70" s="151">
        <v>0</v>
      </c>
      <c r="DI70" s="152">
        <v>-394448.54</v>
      </c>
      <c r="DJ70" s="152">
        <v>-67875.179999999993</v>
      </c>
      <c r="DO70" s="166">
        <v>3302150</v>
      </c>
      <c r="DQ70" t="str">
        <f>_xlfn.XLOOKUP(A70,Adjustment!B:B,Adjustment!H:H,0,0)</f>
        <v>Agree</v>
      </c>
      <c r="DR70" s="151">
        <f t="shared" si="1"/>
        <v>2177579.7999999993</v>
      </c>
      <c r="DS70" s="151">
        <f t="shared" si="2"/>
        <v>2362713.3599999994</v>
      </c>
      <c r="DT70" s="151">
        <f t="shared" si="3"/>
        <v>-185133.56000000006</v>
      </c>
      <c r="DU70" s="151">
        <f t="shared" si="6"/>
        <v>76029.81</v>
      </c>
      <c r="DV70" s="151">
        <f t="shared" si="4"/>
        <v>25294.13</v>
      </c>
      <c r="DW70" s="151">
        <f t="shared" si="5"/>
        <v>50735.679999999993</v>
      </c>
    </row>
    <row r="71" spans="1:127" hidden="1">
      <c r="A71" s="166">
        <v>3302153</v>
      </c>
      <c r="B71" s="175" t="s">
        <v>748</v>
      </c>
      <c r="C71" s="167" t="s">
        <v>190</v>
      </c>
      <c r="D71" s="178"/>
      <c r="E71" s="17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70"/>
      <c r="R71" s="170"/>
      <c r="S71" s="170"/>
      <c r="T71" s="170"/>
      <c r="U71" s="170"/>
      <c r="V71" s="170"/>
      <c r="W71" s="171">
        <v>197319.9</v>
      </c>
      <c r="X71" s="171"/>
      <c r="Y71" s="171">
        <v>17241.79</v>
      </c>
      <c r="Z71" s="172">
        <v>2383325.39</v>
      </c>
      <c r="AA71" s="172">
        <v>0</v>
      </c>
      <c r="AB71" s="172">
        <v>267814</v>
      </c>
      <c r="AC71" s="172">
        <v>0</v>
      </c>
      <c r="AD71" s="172">
        <v>351285.5</v>
      </c>
      <c r="AE71" s="172">
        <v>8913.86</v>
      </c>
      <c r="AF71" s="172">
        <v>0</v>
      </c>
      <c r="AG71" s="172">
        <v>0</v>
      </c>
      <c r="AH71" s="172">
        <v>461946.23999999993</v>
      </c>
      <c r="AI71" s="172">
        <v>0</v>
      </c>
      <c r="AJ71" s="172">
        <v>0</v>
      </c>
      <c r="AK71" s="172">
        <v>0</v>
      </c>
      <c r="AL71" s="172">
        <v>10849.35</v>
      </c>
      <c r="AM71" s="172">
        <v>0</v>
      </c>
      <c r="AN71" s="172">
        <v>0</v>
      </c>
      <c r="AO71" s="172">
        <v>0</v>
      </c>
      <c r="AP71" s="172">
        <v>0</v>
      </c>
      <c r="AQ71" s="172">
        <v>0</v>
      </c>
      <c r="AR71" s="172">
        <v>0</v>
      </c>
      <c r="AS71" s="172">
        <v>37140.629999999997</v>
      </c>
      <c r="AT71" s="172">
        <v>54802</v>
      </c>
      <c r="AU71" s="172">
        <v>1360297.19</v>
      </c>
      <c r="AV71" s="172">
        <v>0</v>
      </c>
      <c r="AW71" s="172">
        <v>797958.77</v>
      </c>
      <c r="AX71" s="172">
        <v>0</v>
      </c>
      <c r="AY71" s="172">
        <v>226932.6</v>
      </c>
      <c r="AZ71" s="172">
        <v>96553.19</v>
      </c>
      <c r="BA71" s="172">
        <v>135473.04</v>
      </c>
      <c r="BB71" s="172">
        <v>75.599999999999994</v>
      </c>
      <c r="BC71" s="172">
        <v>16607.61</v>
      </c>
      <c r="BD71" s="172">
        <v>0</v>
      </c>
      <c r="BE71" s="172">
        <v>0</v>
      </c>
      <c r="BF71" s="172">
        <v>266953.92</v>
      </c>
      <c r="BG71" s="172">
        <v>11597.28</v>
      </c>
      <c r="BH71" s="172">
        <v>45024.11</v>
      </c>
      <c r="BI71" s="172">
        <v>0</v>
      </c>
      <c r="BJ71" s="172">
        <v>53348.2</v>
      </c>
      <c r="BK71" s="172">
        <v>0</v>
      </c>
      <c r="BL71" s="172">
        <v>742.54</v>
      </c>
      <c r="BM71" s="172">
        <v>120860.86</v>
      </c>
      <c r="BN71" s="172">
        <v>12323.11</v>
      </c>
      <c r="BO71" s="172">
        <v>0</v>
      </c>
      <c r="BP71" s="172">
        <v>75351.490000000005</v>
      </c>
      <c r="BQ71" s="172">
        <v>10129.719999999999</v>
      </c>
      <c r="BR71" s="172">
        <v>0</v>
      </c>
      <c r="BS71" s="172">
        <v>61674.559999999998</v>
      </c>
      <c r="BT71" s="172">
        <v>123347.36</v>
      </c>
      <c r="BU71" s="172">
        <v>220</v>
      </c>
      <c r="BV71" s="172">
        <v>218494.39</v>
      </c>
      <c r="BW71" s="172">
        <v>0</v>
      </c>
      <c r="BX71" s="172">
        <v>0</v>
      </c>
      <c r="BY71" s="172">
        <v>0</v>
      </c>
      <c r="BZ71" s="172">
        <v>0</v>
      </c>
      <c r="CA71" s="172">
        <v>0</v>
      </c>
      <c r="CB71" s="172">
        <v>8511.25</v>
      </c>
      <c r="CC71" s="172">
        <v>367241.66000000003</v>
      </c>
      <c r="CD71" s="172">
        <v>0</v>
      </c>
      <c r="CE71" s="172">
        <v>0</v>
      </c>
      <c r="CF71" s="172">
        <v>0</v>
      </c>
      <c r="CG71" s="172">
        <v>0</v>
      </c>
      <c r="CH71" s="172">
        <v>0</v>
      </c>
      <c r="CI71" s="172"/>
      <c r="CJ71" s="172">
        <v>139431.3299999997</v>
      </c>
      <c r="CK71" s="172"/>
      <c r="CL71" s="172">
        <v>392994.7</v>
      </c>
      <c r="CM71" s="172">
        <v>0</v>
      </c>
      <c r="CN71" s="172">
        <v>0</v>
      </c>
      <c r="CO71" s="172">
        <v>0</v>
      </c>
      <c r="CP71" s="177"/>
      <c r="CQ71" s="151">
        <v>139431.3299999997</v>
      </c>
      <c r="CR71" s="151">
        <v>392994.7</v>
      </c>
      <c r="CS71" s="152">
        <v>139431.32999999999</v>
      </c>
      <c r="CT71" s="152">
        <v>392994.7</v>
      </c>
      <c r="CU71" s="152">
        <v>-2.9103830456733704E-10</v>
      </c>
      <c r="CV71" s="151">
        <v>0</v>
      </c>
      <c r="CW71" s="151">
        <v>532426.03</v>
      </c>
      <c r="CX71" s="153">
        <v>-17241.789999999979</v>
      </c>
      <c r="CY71" s="151">
        <v>-17241.789999999979</v>
      </c>
      <c r="CZ71" s="151">
        <v>0.13000000006286427</v>
      </c>
      <c r="DA71" s="151">
        <v>0</v>
      </c>
      <c r="DD71" s="151">
        <v>0</v>
      </c>
      <c r="DG71" s="151">
        <v>139431.3299999997</v>
      </c>
      <c r="DH71" s="151">
        <v>392994.7</v>
      </c>
      <c r="DI71" s="152">
        <v>139431.32999999999</v>
      </c>
      <c r="DJ71" s="152">
        <v>392994.7</v>
      </c>
      <c r="DO71" s="166">
        <v>3302153</v>
      </c>
      <c r="DQ71" t="str">
        <f>_xlfn.XLOOKUP(A71,Adjustment!B:B,Adjustment!H:H,0,0)</f>
        <v>Agree</v>
      </c>
      <c r="DR71" s="151">
        <f t="shared" si="1"/>
        <v>3576076.9699999997</v>
      </c>
      <c r="DS71" s="151">
        <f t="shared" si="2"/>
        <v>3633965.54</v>
      </c>
      <c r="DT71" s="151">
        <f t="shared" si="3"/>
        <v>-57888.570000000298</v>
      </c>
      <c r="DU71" s="151">
        <f t="shared" si="6"/>
        <v>375752.91000000003</v>
      </c>
      <c r="DV71" s="151">
        <f t="shared" si="4"/>
        <v>0</v>
      </c>
      <c r="DW71" s="151">
        <f t="shared" si="5"/>
        <v>375752.91000000003</v>
      </c>
    </row>
    <row r="72" spans="1:127">
      <c r="A72" s="166">
        <v>3302157</v>
      </c>
      <c r="B72" s="175" t="s">
        <v>749</v>
      </c>
      <c r="C72" s="167" t="s">
        <v>750</v>
      </c>
      <c r="D72" s="178"/>
      <c r="E72" s="17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70"/>
      <c r="R72" s="170"/>
      <c r="S72" s="170"/>
      <c r="T72" s="170"/>
      <c r="U72" s="170"/>
      <c r="V72" s="170"/>
      <c r="W72" s="171"/>
      <c r="X72" s="171">
        <v>-144180.46</v>
      </c>
      <c r="Y72" s="171">
        <v>-14610.41</v>
      </c>
      <c r="Z72" s="172">
        <v>1959856.99</v>
      </c>
      <c r="AA72" s="172">
        <v>0</v>
      </c>
      <c r="AB72" s="172">
        <v>8925</v>
      </c>
      <c r="AC72" s="172">
        <v>0</v>
      </c>
      <c r="AD72" s="172">
        <v>145076.5</v>
      </c>
      <c r="AE72" s="172">
        <v>5656.93</v>
      </c>
      <c r="AF72" s="172">
        <v>0</v>
      </c>
      <c r="AG72" s="172">
        <v>0</v>
      </c>
      <c r="AH72" s="172">
        <v>54364.56</v>
      </c>
      <c r="AI72" s="172">
        <v>0</v>
      </c>
      <c r="AJ72" s="172">
        <v>0</v>
      </c>
      <c r="AK72" s="172">
        <v>0</v>
      </c>
      <c r="AL72" s="172">
        <v>238.5</v>
      </c>
      <c r="AM72" s="172">
        <v>0</v>
      </c>
      <c r="AN72" s="172">
        <v>0</v>
      </c>
      <c r="AO72" s="172">
        <v>0</v>
      </c>
      <c r="AP72" s="172">
        <v>0</v>
      </c>
      <c r="AQ72" s="172">
        <v>0</v>
      </c>
      <c r="AR72" s="172">
        <v>0</v>
      </c>
      <c r="AS72" s="172">
        <v>20102.080000000002</v>
      </c>
      <c r="AT72" s="172">
        <v>85388</v>
      </c>
      <c r="AU72" s="172">
        <v>1248328.6100000001</v>
      </c>
      <c r="AV72" s="172">
        <v>0</v>
      </c>
      <c r="AW72" s="172">
        <v>195706.03</v>
      </c>
      <c r="AX72" s="172">
        <v>74385.77</v>
      </c>
      <c r="AY72" s="172">
        <v>232982.5</v>
      </c>
      <c r="AZ72" s="172">
        <v>0</v>
      </c>
      <c r="BA72" s="172">
        <v>52324.17</v>
      </c>
      <c r="BB72" s="172">
        <v>234.58</v>
      </c>
      <c r="BC72" s="172">
        <v>0</v>
      </c>
      <c r="BD72" s="172">
        <v>0</v>
      </c>
      <c r="BE72" s="172">
        <v>0</v>
      </c>
      <c r="BF72" s="172">
        <v>6991.42</v>
      </c>
      <c r="BG72" s="172">
        <v>0</v>
      </c>
      <c r="BH72" s="172">
        <v>4337.87</v>
      </c>
      <c r="BI72" s="172">
        <v>2927.07</v>
      </c>
      <c r="BJ72" s="172">
        <v>46807.75</v>
      </c>
      <c r="BK72" s="172">
        <v>0</v>
      </c>
      <c r="BL72" s="172">
        <v>11819.8</v>
      </c>
      <c r="BM72" s="172">
        <v>98810.960000000152</v>
      </c>
      <c r="BN72" s="172">
        <v>0</v>
      </c>
      <c r="BO72" s="172">
        <v>3770</v>
      </c>
      <c r="BP72" s="172">
        <v>26909.35</v>
      </c>
      <c r="BQ72" s="172">
        <v>4895</v>
      </c>
      <c r="BR72" s="172">
        <v>0</v>
      </c>
      <c r="BS72" s="172">
        <v>76682.490000000005</v>
      </c>
      <c r="BT72" s="172">
        <v>34723.620000000003</v>
      </c>
      <c r="BU72" s="172">
        <v>2895</v>
      </c>
      <c r="BV72" s="172">
        <v>124234.95</v>
      </c>
      <c r="BW72" s="172">
        <v>0</v>
      </c>
      <c r="BX72" s="172">
        <v>0</v>
      </c>
      <c r="BY72" s="172">
        <v>14610.41</v>
      </c>
      <c r="BZ72" s="172">
        <v>0</v>
      </c>
      <c r="CA72" s="172">
        <v>0</v>
      </c>
      <c r="CB72" s="172">
        <v>8677.75</v>
      </c>
      <c r="CC72" s="172">
        <v>0</v>
      </c>
      <c r="CD72" s="172">
        <v>14610.41</v>
      </c>
      <c r="CE72" s="172">
        <v>0</v>
      </c>
      <c r="CF72" s="172">
        <v>0</v>
      </c>
      <c r="CG72" s="172">
        <v>8677.75</v>
      </c>
      <c r="CH72" s="172">
        <v>0</v>
      </c>
      <c r="CI72" s="172">
        <v>0</v>
      </c>
      <c r="CJ72" s="172">
        <v>-128949.25000000049</v>
      </c>
      <c r="CK72" s="172"/>
      <c r="CL72" s="172">
        <v>0</v>
      </c>
      <c r="CM72" s="172">
        <v>0</v>
      </c>
      <c r="CN72" s="172">
        <v>0</v>
      </c>
      <c r="CO72" s="172">
        <v>0</v>
      </c>
      <c r="CP72" s="177"/>
      <c r="CQ72" s="151">
        <v>-128949.25000000049</v>
      </c>
      <c r="CR72" s="151">
        <v>0</v>
      </c>
      <c r="CS72" s="152">
        <v>-114338.84</v>
      </c>
      <c r="CT72" s="152">
        <v>-14610.41</v>
      </c>
      <c r="CU72" s="152">
        <v>-14610.410000000498</v>
      </c>
      <c r="CV72" s="151">
        <v>-14610.41</v>
      </c>
      <c r="CW72" s="151">
        <v>-128949.25</v>
      </c>
      <c r="CX72" s="153">
        <v>0</v>
      </c>
      <c r="CY72" s="151">
        <v>0</v>
      </c>
      <c r="CZ72" s="151">
        <v>0</v>
      </c>
      <c r="DA72" s="151">
        <v>-0.45999999984633178</v>
      </c>
      <c r="DB72" s="152">
        <v>-14610.41</v>
      </c>
      <c r="DD72" s="151">
        <v>-4.9840309657156467E-10</v>
      </c>
      <c r="DG72" s="151">
        <v>-128949.25000000049</v>
      </c>
      <c r="DH72" s="151">
        <v>0</v>
      </c>
      <c r="DI72" s="152">
        <v>-114338.84</v>
      </c>
      <c r="DJ72" s="152">
        <v>-14610.41</v>
      </c>
      <c r="DO72" s="166">
        <v>3302157</v>
      </c>
      <c r="DQ72">
        <f>_xlfn.XLOOKUP(A72,Adjustment!B:B,Adjustment!H:H,0,0)</f>
        <v>0</v>
      </c>
      <c r="DR72" s="151">
        <f t="shared" si="1"/>
        <v>2279608.5600000005</v>
      </c>
      <c r="DS72" s="151">
        <f t="shared" si="2"/>
        <v>2264377.350000001</v>
      </c>
      <c r="DT72" s="151">
        <f t="shared" si="3"/>
        <v>15231.209999999497</v>
      </c>
      <c r="DU72" s="151">
        <f t="shared" si="6"/>
        <v>23288.16</v>
      </c>
      <c r="DV72" s="151">
        <f t="shared" si="4"/>
        <v>8677.75</v>
      </c>
      <c r="DW72" s="151">
        <f t="shared" si="5"/>
        <v>14610.41</v>
      </c>
    </row>
    <row r="73" spans="1:127" hidden="1">
      <c r="A73" s="166">
        <v>3302159</v>
      </c>
      <c r="B73" s="175" t="s">
        <v>751</v>
      </c>
      <c r="C73" s="167" t="s">
        <v>440</v>
      </c>
      <c r="D73" s="178"/>
      <c r="E73" s="17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70"/>
      <c r="R73" s="170"/>
      <c r="S73" s="170"/>
      <c r="T73" s="170"/>
      <c r="U73" s="170"/>
      <c r="V73" s="170"/>
      <c r="W73" s="171"/>
      <c r="X73" s="171">
        <v>-17638.41</v>
      </c>
      <c r="Y73" s="171">
        <v>2909.04</v>
      </c>
      <c r="Z73" s="172">
        <v>1202972.02</v>
      </c>
      <c r="AA73" s="172">
        <v>0</v>
      </c>
      <c r="AB73" s="172">
        <v>56575.45</v>
      </c>
      <c r="AC73" s="172">
        <v>0</v>
      </c>
      <c r="AD73" s="172">
        <v>132025.5</v>
      </c>
      <c r="AE73" s="172">
        <v>856.93</v>
      </c>
      <c r="AF73" s="172">
        <v>0</v>
      </c>
      <c r="AG73" s="172">
        <v>0</v>
      </c>
      <c r="AH73" s="172">
        <v>18901.96</v>
      </c>
      <c r="AI73" s="172">
        <v>0</v>
      </c>
      <c r="AJ73" s="172">
        <v>0</v>
      </c>
      <c r="AK73" s="172">
        <v>0</v>
      </c>
      <c r="AL73" s="172">
        <v>0</v>
      </c>
      <c r="AM73" s="172">
        <v>0</v>
      </c>
      <c r="AN73" s="172">
        <v>0</v>
      </c>
      <c r="AO73" s="172">
        <v>0</v>
      </c>
      <c r="AP73" s="172">
        <v>0</v>
      </c>
      <c r="AQ73" s="172">
        <v>0</v>
      </c>
      <c r="AR73" s="172">
        <v>0</v>
      </c>
      <c r="AS73" s="172">
        <v>16575.759999999998</v>
      </c>
      <c r="AT73" s="172">
        <v>40761</v>
      </c>
      <c r="AU73" s="172">
        <v>631190.92000000004</v>
      </c>
      <c r="AV73" s="172">
        <v>2438.06</v>
      </c>
      <c r="AW73" s="172">
        <v>254034.71</v>
      </c>
      <c r="AX73" s="172">
        <v>0</v>
      </c>
      <c r="AY73" s="172">
        <v>129141.02</v>
      </c>
      <c r="AZ73" s="172">
        <v>0</v>
      </c>
      <c r="BA73" s="172">
        <v>38016.019999999997</v>
      </c>
      <c r="BB73" s="172">
        <v>183</v>
      </c>
      <c r="BC73" s="172">
        <v>645</v>
      </c>
      <c r="BD73" s="172">
        <v>0</v>
      </c>
      <c r="BE73" s="172">
        <v>705.4</v>
      </c>
      <c r="BF73" s="172">
        <v>16122.78</v>
      </c>
      <c r="BG73" s="172">
        <v>498.13</v>
      </c>
      <c r="BH73" s="172">
        <v>23040.5</v>
      </c>
      <c r="BI73" s="172">
        <v>1654.55</v>
      </c>
      <c r="BJ73" s="172">
        <v>44629.99</v>
      </c>
      <c r="BK73" s="172">
        <v>0</v>
      </c>
      <c r="BL73" s="172">
        <v>4075.59</v>
      </c>
      <c r="BM73" s="172">
        <v>21207.470000000008</v>
      </c>
      <c r="BN73" s="172">
        <v>10185.280000000001</v>
      </c>
      <c r="BO73" s="172">
        <v>0</v>
      </c>
      <c r="BP73" s="172">
        <v>9361.5300000000007</v>
      </c>
      <c r="BQ73" s="172">
        <v>4895</v>
      </c>
      <c r="BR73" s="172">
        <v>3726.4</v>
      </c>
      <c r="BS73" s="172">
        <v>77995.759999999995</v>
      </c>
      <c r="BT73" s="172">
        <v>66276.83</v>
      </c>
      <c r="BU73" s="172">
        <v>0</v>
      </c>
      <c r="BV73" s="172">
        <v>104992.41</v>
      </c>
      <c r="BW73" s="172">
        <v>0</v>
      </c>
      <c r="BX73" s="172">
        <v>0</v>
      </c>
      <c r="BY73" s="172">
        <v>0</v>
      </c>
      <c r="BZ73" s="172">
        <v>0</v>
      </c>
      <c r="CA73" s="172">
        <v>0</v>
      </c>
      <c r="CB73" s="172">
        <v>6385</v>
      </c>
      <c r="CC73" s="172">
        <v>0</v>
      </c>
      <c r="CD73" s="172">
        <v>0</v>
      </c>
      <c r="CE73" s="172">
        <v>0</v>
      </c>
      <c r="CF73" s="172">
        <v>0</v>
      </c>
      <c r="CG73" s="172">
        <v>6385</v>
      </c>
      <c r="CH73" s="172">
        <v>0</v>
      </c>
      <c r="CI73" s="172">
        <v>0</v>
      </c>
      <c r="CJ73" s="172">
        <v>6013.8600000000188</v>
      </c>
      <c r="CK73" s="172"/>
      <c r="CL73" s="172">
        <v>2909.04</v>
      </c>
      <c r="CM73" s="172">
        <v>0</v>
      </c>
      <c r="CN73" s="172">
        <v>0</v>
      </c>
      <c r="CO73" s="172">
        <v>0</v>
      </c>
      <c r="CP73" s="177"/>
      <c r="CQ73" s="151">
        <v>6013.8600000000188</v>
      </c>
      <c r="CR73" s="151">
        <v>2909.04</v>
      </c>
      <c r="CS73" s="152">
        <v>6013.86</v>
      </c>
      <c r="CT73" s="152">
        <v>2909.04</v>
      </c>
      <c r="CU73" s="152">
        <v>1.9099388737231493E-11</v>
      </c>
      <c r="CV73" s="151">
        <v>0</v>
      </c>
      <c r="CW73" s="151">
        <v>8922.9</v>
      </c>
      <c r="CX73" s="153">
        <v>0</v>
      </c>
      <c r="CY73" s="151">
        <v>0</v>
      </c>
      <c r="CZ73" s="151">
        <v>0</v>
      </c>
      <c r="DA73" s="151">
        <v>-9.999999990213837E-3</v>
      </c>
      <c r="DD73" s="151">
        <v>2.0008883439004421E-11</v>
      </c>
      <c r="DG73" s="151">
        <v>6013.8600000000188</v>
      </c>
      <c r="DH73" s="151">
        <v>2909.04</v>
      </c>
      <c r="DI73" s="152">
        <v>6013.86</v>
      </c>
      <c r="DJ73" s="152">
        <v>2909.04</v>
      </c>
      <c r="DO73" s="166">
        <v>3302159</v>
      </c>
      <c r="DQ73" t="str">
        <f>_xlfn.XLOOKUP(A73,Adjustment!B:B,Adjustment!H:H,0,0)</f>
        <v>Agree</v>
      </c>
      <c r="DR73" s="151">
        <f t="shared" ref="DR73:DR136" si="7">SUM(Z73:AT73)</f>
        <v>1468668.6199999999</v>
      </c>
      <c r="DS73" s="151">
        <f t="shared" ref="DS73:DS136" si="8">SUM(AU73:BY73)</f>
        <v>1445016.3499999999</v>
      </c>
      <c r="DT73" s="151">
        <f t="shared" ref="DT73:DT136" si="9">DR73-DS73</f>
        <v>23652.270000000019</v>
      </c>
      <c r="DU73" s="151">
        <f t="shared" ref="DU73:DU136" si="10">SUM(CB73:CD73)</f>
        <v>6385</v>
      </c>
      <c r="DV73" s="151">
        <f t="shared" ref="DV73:DV136" si="11">SUM(CF73:CI73)</f>
        <v>6385</v>
      </c>
      <c r="DW73" s="151">
        <f t="shared" si="5"/>
        <v>0</v>
      </c>
    </row>
    <row r="74" spans="1:127">
      <c r="A74" s="166">
        <v>3302160</v>
      </c>
      <c r="B74" s="175" t="s">
        <v>752</v>
      </c>
      <c r="C74" s="167" t="s">
        <v>753</v>
      </c>
      <c r="D74" s="178"/>
      <c r="E74" s="17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70"/>
      <c r="R74" s="170"/>
      <c r="S74" s="170"/>
      <c r="T74" s="170"/>
      <c r="U74" s="170"/>
      <c r="V74" s="170"/>
      <c r="W74" s="171">
        <v>283191.15999999997</v>
      </c>
      <c r="X74" s="171"/>
      <c r="Y74" s="171">
        <v>-5507.99</v>
      </c>
      <c r="Z74" s="172">
        <v>1905652.09</v>
      </c>
      <c r="AA74" s="172">
        <v>0</v>
      </c>
      <c r="AB74" s="172">
        <v>79368.850000000006</v>
      </c>
      <c r="AC74" s="172">
        <v>0</v>
      </c>
      <c r="AD74" s="172">
        <v>306580</v>
      </c>
      <c r="AE74" s="172">
        <v>4970.79</v>
      </c>
      <c r="AF74" s="172">
        <v>0</v>
      </c>
      <c r="AG74" s="172">
        <v>0</v>
      </c>
      <c r="AH74" s="172">
        <v>48989.29</v>
      </c>
      <c r="AI74" s="172">
        <v>0</v>
      </c>
      <c r="AJ74" s="172">
        <v>0</v>
      </c>
      <c r="AK74" s="172">
        <v>0</v>
      </c>
      <c r="AL74" s="172">
        <v>92792.45</v>
      </c>
      <c r="AM74" s="172">
        <v>0</v>
      </c>
      <c r="AN74" s="172">
        <v>0</v>
      </c>
      <c r="AO74" s="172">
        <v>0</v>
      </c>
      <c r="AP74" s="172">
        <v>0</v>
      </c>
      <c r="AQ74" s="172">
        <v>0</v>
      </c>
      <c r="AR74" s="172">
        <v>0</v>
      </c>
      <c r="AS74" s="172">
        <v>52623.88</v>
      </c>
      <c r="AT74" s="172">
        <v>19469</v>
      </c>
      <c r="AU74" s="172">
        <v>1115700.55</v>
      </c>
      <c r="AV74" s="172">
        <v>0</v>
      </c>
      <c r="AW74" s="172">
        <v>426957.2</v>
      </c>
      <c r="AX74" s="172">
        <v>37084.82</v>
      </c>
      <c r="AY74" s="172">
        <v>217343.69</v>
      </c>
      <c r="AZ74" s="172">
        <v>0</v>
      </c>
      <c r="BA74" s="172">
        <v>98841.45</v>
      </c>
      <c r="BB74" s="172">
        <v>559.35</v>
      </c>
      <c r="BC74" s="172">
        <v>7967.03</v>
      </c>
      <c r="BD74" s="172">
        <v>0</v>
      </c>
      <c r="BE74" s="172">
        <v>0</v>
      </c>
      <c r="BF74" s="172">
        <v>16324.73</v>
      </c>
      <c r="BG74" s="172">
        <v>3146.55</v>
      </c>
      <c r="BH74" s="172">
        <v>31576.51</v>
      </c>
      <c r="BI74" s="172">
        <v>2664.48</v>
      </c>
      <c r="BJ74" s="172">
        <v>33074.629999999997</v>
      </c>
      <c r="BK74" s="172">
        <v>0</v>
      </c>
      <c r="BL74" s="172">
        <v>1763.82</v>
      </c>
      <c r="BM74" s="172">
        <v>92840.560000000492</v>
      </c>
      <c r="BN74" s="172">
        <v>10759.51</v>
      </c>
      <c r="BO74" s="172">
        <v>96.16</v>
      </c>
      <c r="BP74" s="172">
        <v>97013.26</v>
      </c>
      <c r="BQ74" s="172">
        <v>10320</v>
      </c>
      <c r="BR74" s="172">
        <v>8052.2</v>
      </c>
      <c r="BS74" s="172">
        <v>56779.519999999997</v>
      </c>
      <c r="BT74" s="172">
        <v>37352.06</v>
      </c>
      <c r="BU74" s="172">
        <v>0</v>
      </c>
      <c r="BV74" s="172">
        <v>79620.94</v>
      </c>
      <c r="BW74" s="172">
        <v>0</v>
      </c>
      <c r="BX74" s="172">
        <v>0</v>
      </c>
      <c r="BY74" s="172">
        <v>15325.29</v>
      </c>
      <c r="BZ74" s="172">
        <v>0</v>
      </c>
      <c r="CA74" s="172">
        <v>0</v>
      </c>
      <c r="CB74" s="172">
        <v>7948.75</v>
      </c>
      <c r="CC74" s="172">
        <v>17061.119999999995</v>
      </c>
      <c r="CD74" s="172">
        <v>15325.29</v>
      </c>
      <c r="CE74" s="172">
        <v>0</v>
      </c>
      <c r="CF74" s="172">
        <v>0</v>
      </c>
      <c r="CG74" s="172">
        <v>0</v>
      </c>
      <c r="CH74" s="172">
        <v>34827.17</v>
      </c>
      <c r="CI74" s="172"/>
      <c r="CJ74" s="172">
        <v>392473.2</v>
      </c>
      <c r="CK74" s="172"/>
      <c r="CL74" s="172">
        <v>0</v>
      </c>
      <c r="CM74" s="172">
        <v>0</v>
      </c>
      <c r="CN74" s="172">
        <v>0</v>
      </c>
      <c r="CO74" s="172">
        <v>0</v>
      </c>
      <c r="CP74" s="177"/>
      <c r="CQ74" s="151">
        <v>392473.2</v>
      </c>
      <c r="CR74" s="151">
        <v>0</v>
      </c>
      <c r="CS74" s="152">
        <v>407798.49</v>
      </c>
      <c r="CT74" s="152">
        <v>-15325.29</v>
      </c>
      <c r="CU74" s="152">
        <v>-15325.289999999979</v>
      </c>
      <c r="CV74" s="151">
        <v>-15325.29</v>
      </c>
      <c r="CW74" s="151">
        <v>392473.2</v>
      </c>
      <c r="CX74" s="153">
        <v>17061.119999999995</v>
      </c>
      <c r="CY74" s="151">
        <v>17061.119999999995</v>
      </c>
      <c r="CZ74" s="151">
        <v>0</v>
      </c>
      <c r="DA74" s="151">
        <v>-3.9999999513383955E-2</v>
      </c>
      <c r="DB74" s="152">
        <v>-15325.29</v>
      </c>
      <c r="DD74" s="151">
        <v>2.1827872842550278E-11</v>
      </c>
      <c r="DG74" s="151">
        <v>392473.2</v>
      </c>
      <c r="DH74" s="151">
        <v>0</v>
      </c>
      <c r="DI74" s="152">
        <v>407798.49</v>
      </c>
      <c r="DJ74" s="152">
        <v>-15325.29</v>
      </c>
      <c r="DO74" s="166">
        <v>3302160</v>
      </c>
      <c r="DQ74">
        <f>_xlfn.XLOOKUP(A74,Adjustment!B:B,Adjustment!H:H,0,0)</f>
        <v>0</v>
      </c>
      <c r="DR74" s="151">
        <f t="shared" si="7"/>
        <v>2510446.3500000006</v>
      </c>
      <c r="DS74" s="151">
        <f t="shared" si="8"/>
        <v>2401164.3100000005</v>
      </c>
      <c r="DT74" s="151">
        <f t="shared" si="9"/>
        <v>109282.04000000004</v>
      </c>
      <c r="DU74" s="151">
        <f t="shared" si="10"/>
        <v>40335.159999999996</v>
      </c>
      <c r="DV74" s="151">
        <f t="shared" si="11"/>
        <v>34827.17</v>
      </c>
      <c r="DW74" s="151">
        <f t="shared" ref="DW74:DW137" si="12">DU74-DV74</f>
        <v>5507.989999999998</v>
      </c>
    </row>
    <row r="75" spans="1:127" hidden="1">
      <c r="A75" s="166">
        <v>3302161</v>
      </c>
      <c r="B75" s="175" t="s">
        <v>754</v>
      </c>
      <c r="C75" s="167" t="s">
        <v>444</v>
      </c>
      <c r="D75" s="178"/>
      <c r="E75" s="17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70"/>
      <c r="R75" s="170"/>
      <c r="S75" s="170"/>
      <c r="T75" s="170"/>
      <c r="U75" s="170"/>
      <c r="V75" s="170"/>
      <c r="W75" s="171">
        <v>265568.65000000002</v>
      </c>
      <c r="X75" s="171"/>
      <c r="Y75" s="171">
        <v>-9581.25</v>
      </c>
      <c r="Z75" s="172">
        <v>1504079.96</v>
      </c>
      <c r="AA75" s="172">
        <v>0</v>
      </c>
      <c r="AB75" s="172">
        <v>56690</v>
      </c>
      <c r="AC75" s="172">
        <v>0</v>
      </c>
      <c r="AD75" s="172">
        <v>175676.5</v>
      </c>
      <c r="AE75" s="172">
        <v>0</v>
      </c>
      <c r="AF75" s="172">
        <v>0</v>
      </c>
      <c r="AG75" s="172">
        <v>0</v>
      </c>
      <c r="AH75" s="172">
        <v>26854.9</v>
      </c>
      <c r="AI75" s="172">
        <v>0</v>
      </c>
      <c r="AJ75" s="172">
        <v>0</v>
      </c>
      <c r="AK75" s="172">
        <v>0</v>
      </c>
      <c r="AL75" s="172">
        <v>0</v>
      </c>
      <c r="AM75" s="172">
        <v>0</v>
      </c>
      <c r="AN75" s="172">
        <v>0</v>
      </c>
      <c r="AO75" s="172">
        <v>0</v>
      </c>
      <c r="AP75" s="172">
        <v>0</v>
      </c>
      <c r="AQ75" s="172">
        <v>0</v>
      </c>
      <c r="AR75" s="172">
        <v>0</v>
      </c>
      <c r="AS75" s="172">
        <v>14249.56</v>
      </c>
      <c r="AT75" s="172">
        <v>79202</v>
      </c>
      <c r="AU75" s="172">
        <v>771981.62</v>
      </c>
      <c r="AV75" s="172">
        <v>0</v>
      </c>
      <c r="AW75" s="172">
        <v>351976.28</v>
      </c>
      <c r="AX75" s="172">
        <v>35958.22</v>
      </c>
      <c r="AY75" s="172">
        <v>142699.22</v>
      </c>
      <c r="AZ75" s="172">
        <v>0</v>
      </c>
      <c r="BA75" s="172">
        <v>73682.320000000007</v>
      </c>
      <c r="BB75" s="172">
        <v>0</v>
      </c>
      <c r="BC75" s="172">
        <v>4118</v>
      </c>
      <c r="BD75" s="172">
        <v>0</v>
      </c>
      <c r="BE75" s="172">
        <v>252</v>
      </c>
      <c r="BF75" s="172">
        <v>14018.97</v>
      </c>
      <c r="BG75" s="172">
        <v>1924.93</v>
      </c>
      <c r="BH75" s="172">
        <v>4111.66</v>
      </c>
      <c r="BI75" s="172">
        <v>3135.52</v>
      </c>
      <c r="BJ75" s="172">
        <v>28135.18</v>
      </c>
      <c r="BK75" s="172">
        <v>0</v>
      </c>
      <c r="BL75" s="172">
        <v>3553.74</v>
      </c>
      <c r="BM75" s="172">
        <v>56852.890000000421</v>
      </c>
      <c r="BN75" s="172">
        <v>204.97</v>
      </c>
      <c r="BO75" s="172">
        <v>96.16</v>
      </c>
      <c r="BP75" s="172">
        <v>8551.56</v>
      </c>
      <c r="BQ75" s="172">
        <v>4895</v>
      </c>
      <c r="BR75" s="172">
        <v>0</v>
      </c>
      <c r="BS75" s="172">
        <v>101136.53</v>
      </c>
      <c r="BT75" s="172">
        <v>156445.56</v>
      </c>
      <c r="BU75" s="172">
        <v>0</v>
      </c>
      <c r="BV75" s="172">
        <v>61914.64</v>
      </c>
      <c r="BW75" s="172">
        <v>0</v>
      </c>
      <c r="BX75" s="172">
        <v>0</v>
      </c>
      <c r="BY75" s="172">
        <v>38876.74</v>
      </c>
      <c r="BZ75" s="172">
        <v>0</v>
      </c>
      <c r="CA75" s="172">
        <v>0</v>
      </c>
      <c r="CB75" s="172">
        <v>7098.25</v>
      </c>
      <c r="CC75" s="172">
        <v>0</v>
      </c>
      <c r="CD75" s="172">
        <v>38876.74</v>
      </c>
      <c r="CE75" s="172">
        <v>0</v>
      </c>
      <c r="CF75" s="172">
        <v>0</v>
      </c>
      <c r="CG75" s="172">
        <v>7098.25</v>
      </c>
      <c r="CH75" s="172">
        <v>29295.49</v>
      </c>
      <c r="CI75" s="172">
        <v>0</v>
      </c>
      <c r="CJ75" s="172">
        <v>257799.86</v>
      </c>
      <c r="CK75" s="172"/>
      <c r="CL75" s="172">
        <v>0</v>
      </c>
      <c r="CM75" s="172">
        <v>0</v>
      </c>
      <c r="CN75" s="172">
        <v>0</v>
      </c>
      <c r="CO75" s="172">
        <v>0</v>
      </c>
      <c r="CP75" s="177"/>
      <c r="CQ75" s="151">
        <v>257799.86</v>
      </c>
      <c r="CR75" s="151">
        <v>0</v>
      </c>
      <c r="CS75" s="152">
        <v>296676.59999999998</v>
      </c>
      <c r="CT75" s="152">
        <v>-38876.74</v>
      </c>
      <c r="CU75" s="152">
        <v>-38876.739999999991</v>
      </c>
      <c r="CV75" s="151">
        <v>-38876.74</v>
      </c>
      <c r="CW75" s="151">
        <v>257799.86</v>
      </c>
      <c r="CX75" s="153">
        <v>0</v>
      </c>
      <c r="CY75" s="151">
        <v>0</v>
      </c>
      <c r="CZ75" s="151">
        <v>0</v>
      </c>
      <c r="DA75" s="151">
        <v>-4.9999999580904841E-2</v>
      </c>
      <c r="DB75" s="152">
        <v>-38876.74</v>
      </c>
      <c r="DD75" s="151">
        <v>0</v>
      </c>
      <c r="DG75" s="151">
        <v>257799.86</v>
      </c>
      <c r="DH75" s="151">
        <v>0</v>
      </c>
      <c r="DI75" s="152">
        <v>296676.59999999998</v>
      </c>
      <c r="DJ75" s="152">
        <v>-38876.74</v>
      </c>
      <c r="DO75" s="166">
        <v>3302161</v>
      </c>
      <c r="DQ75" t="str">
        <f>_xlfn.XLOOKUP(A75,Adjustment!B:B,Adjustment!H:H,0,0)</f>
        <v>Agree</v>
      </c>
      <c r="DR75" s="151">
        <f t="shared" si="7"/>
        <v>1856752.92</v>
      </c>
      <c r="DS75" s="151">
        <f t="shared" si="8"/>
        <v>1864521.71</v>
      </c>
      <c r="DT75" s="151">
        <f t="shared" si="9"/>
        <v>-7768.7900000000373</v>
      </c>
      <c r="DU75" s="151">
        <f t="shared" si="10"/>
        <v>45974.99</v>
      </c>
      <c r="DV75" s="151">
        <f t="shared" si="11"/>
        <v>36393.740000000005</v>
      </c>
      <c r="DW75" s="151">
        <f t="shared" si="12"/>
        <v>9581.2499999999927</v>
      </c>
    </row>
    <row r="76" spans="1:127" hidden="1">
      <c r="A76" s="166">
        <v>3302169</v>
      </c>
      <c r="B76" s="175" t="s">
        <v>755</v>
      </c>
      <c r="C76" s="167" t="s">
        <v>457</v>
      </c>
      <c r="D76" s="178"/>
      <c r="E76" s="17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70"/>
      <c r="R76" s="170"/>
      <c r="S76" s="170"/>
      <c r="T76" s="170"/>
      <c r="U76" s="170"/>
      <c r="V76" s="170"/>
      <c r="W76" s="171">
        <v>333530.73</v>
      </c>
      <c r="X76" s="171"/>
      <c r="Y76" s="171">
        <v>-25163.01</v>
      </c>
      <c r="Z76" s="172">
        <v>2219514.23</v>
      </c>
      <c r="AA76" s="172">
        <v>0</v>
      </c>
      <c r="AB76" s="172">
        <v>35890</v>
      </c>
      <c r="AC76" s="172">
        <v>0</v>
      </c>
      <c r="AD76" s="172">
        <v>323011</v>
      </c>
      <c r="AE76" s="172">
        <v>0</v>
      </c>
      <c r="AF76" s="172">
        <v>0</v>
      </c>
      <c r="AG76" s="172">
        <v>0</v>
      </c>
      <c r="AH76" s="172">
        <v>21608.650000000169</v>
      </c>
      <c r="AI76" s="172">
        <v>0</v>
      </c>
      <c r="AJ76" s="172">
        <v>0</v>
      </c>
      <c r="AK76" s="172">
        <v>0</v>
      </c>
      <c r="AL76" s="172">
        <v>9311.44</v>
      </c>
      <c r="AM76" s="172">
        <v>1590</v>
      </c>
      <c r="AN76" s="172">
        <v>0</v>
      </c>
      <c r="AO76" s="172">
        <v>0</v>
      </c>
      <c r="AP76" s="172">
        <v>0</v>
      </c>
      <c r="AQ76" s="172">
        <v>0</v>
      </c>
      <c r="AR76" s="172">
        <v>0</v>
      </c>
      <c r="AS76" s="172">
        <v>52746.68</v>
      </c>
      <c r="AT76" s="172">
        <v>36787</v>
      </c>
      <c r="AU76" s="172">
        <v>1252300.67</v>
      </c>
      <c r="AV76" s="172">
        <v>21713.34</v>
      </c>
      <c r="AW76" s="172">
        <v>476741.76</v>
      </c>
      <c r="AX76" s="172">
        <v>0</v>
      </c>
      <c r="AY76" s="172">
        <v>204808.48</v>
      </c>
      <c r="AZ76" s="172">
        <v>0</v>
      </c>
      <c r="BA76" s="172">
        <v>63887.93</v>
      </c>
      <c r="BB76" s="172">
        <v>0</v>
      </c>
      <c r="BC76" s="172">
        <v>0</v>
      </c>
      <c r="BD76" s="172">
        <v>0</v>
      </c>
      <c r="BE76" s="172">
        <v>0</v>
      </c>
      <c r="BF76" s="172">
        <v>34788.67</v>
      </c>
      <c r="BG76" s="172">
        <v>500</v>
      </c>
      <c r="BH76" s="172">
        <v>51151.09</v>
      </c>
      <c r="BI76" s="172">
        <v>12045.18</v>
      </c>
      <c r="BJ76" s="172">
        <v>69939.149999999994</v>
      </c>
      <c r="BK76" s="172">
        <v>0</v>
      </c>
      <c r="BL76" s="172">
        <v>11971.62</v>
      </c>
      <c r="BM76" s="172">
        <v>30637.750000000004</v>
      </c>
      <c r="BN76" s="172">
        <v>27542.14</v>
      </c>
      <c r="BO76" s="172">
        <v>480.8</v>
      </c>
      <c r="BP76" s="172">
        <v>12928.29</v>
      </c>
      <c r="BQ76" s="172">
        <v>4895</v>
      </c>
      <c r="BR76" s="172">
        <v>3945.6</v>
      </c>
      <c r="BS76" s="172">
        <v>166724</v>
      </c>
      <c r="BT76" s="172">
        <v>0</v>
      </c>
      <c r="BU76" s="172">
        <v>0</v>
      </c>
      <c r="BV76" s="172">
        <v>100633.07</v>
      </c>
      <c r="BW76" s="172">
        <v>0</v>
      </c>
      <c r="BX76" s="172">
        <v>0</v>
      </c>
      <c r="BY76" s="172">
        <v>37684.589999999997</v>
      </c>
      <c r="BZ76" s="172">
        <v>0</v>
      </c>
      <c r="CA76" s="172">
        <v>0</v>
      </c>
      <c r="CB76" s="172">
        <v>8209.75</v>
      </c>
      <c r="CC76" s="172"/>
      <c r="CD76" s="172">
        <v>37684.589999999997</v>
      </c>
      <c r="CE76" s="172">
        <v>0</v>
      </c>
      <c r="CF76" s="172">
        <v>0</v>
      </c>
      <c r="CG76" s="172">
        <v>0</v>
      </c>
      <c r="CH76" s="172">
        <v>18208.580000000002</v>
      </c>
      <c r="CI76" s="172">
        <v>2522.75</v>
      </c>
      <c r="CJ76" s="172">
        <v>448670.60000000056</v>
      </c>
      <c r="CK76" s="172"/>
      <c r="CL76" s="172">
        <v>0</v>
      </c>
      <c r="CM76" s="172">
        <v>0</v>
      </c>
      <c r="CN76" s="172">
        <v>0</v>
      </c>
      <c r="CO76" s="172">
        <v>0</v>
      </c>
      <c r="CP76" s="177"/>
      <c r="CQ76" s="151">
        <v>448670.60000000056</v>
      </c>
      <c r="CR76" s="151">
        <v>0</v>
      </c>
      <c r="CS76" s="152">
        <v>486355.19</v>
      </c>
      <c r="CT76" s="152">
        <v>-37684.589999999997</v>
      </c>
      <c r="CU76" s="152">
        <v>-37684.589999999444</v>
      </c>
      <c r="CV76" s="151">
        <v>-37684.589999999997</v>
      </c>
      <c r="CW76" s="151">
        <v>448670.6</v>
      </c>
      <c r="CX76" s="153">
        <v>-2522.75</v>
      </c>
      <c r="CY76" s="151">
        <v>-2522.75</v>
      </c>
      <c r="CZ76" s="151">
        <v>10793.62999999983</v>
      </c>
      <c r="DA76" s="151">
        <v>0</v>
      </c>
      <c r="DB76" s="152">
        <v>-37684.589999999997</v>
      </c>
      <c r="DD76" s="151">
        <v>5.5297277867794037E-10</v>
      </c>
      <c r="DG76" s="151">
        <v>448670.60000000056</v>
      </c>
      <c r="DH76" s="151">
        <v>0</v>
      </c>
      <c r="DI76" s="152">
        <v>486355.19</v>
      </c>
      <c r="DJ76" s="152">
        <v>-37684.589999999997</v>
      </c>
      <c r="DO76" s="166">
        <v>3302169</v>
      </c>
      <c r="DQ76" t="str">
        <f>_xlfn.XLOOKUP(A76,Adjustment!B:B,Adjustment!H:H,0,0)</f>
        <v>Agree</v>
      </c>
      <c r="DR76" s="151">
        <f t="shared" si="7"/>
        <v>2700459.0000000005</v>
      </c>
      <c r="DS76" s="151">
        <f t="shared" si="8"/>
        <v>2585319.13</v>
      </c>
      <c r="DT76" s="151">
        <f t="shared" si="9"/>
        <v>115139.87000000058</v>
      </c>
      <c r="DU76" s="151">
        <f t="shared" si="10"/>
        <v>45894.34</v>
      </c>
      <c r="DV76" s="151">
        <f t="shared" si="11"/>
        <v>20731.330000000002</v>
      </c>
      <c r="DW76" s="151">
        <f t="shared" si="12"/>
        <v>25163.009999999995</v>
      </c>
    </row>
    <row r="77" spans="1:127" hidden="1">
      <c r="A77" s="166">
        <v>3302174</v>
      </c>
      <c r="B77" s="175" t="s">
        <v>756</v>
      </c>
      <c r="C77" s="167" t="s">
        <v>461</v>
      </c>
      <c r="D77" s="178"/>
      <c r="E77" s="17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70"/>
      <c r="R77" s="170"/>
      <c r="S77" s="170"/>
      <c r="T77" s="170"/>
      <c r="U77" s="170"/>
      <c r="V77" s="170"/>
      <c r="W77" s="171">
        <v>166150.70000000001</v>
      </c>
      <c r="X77" s="171"/>
      <c r="Y77" s="171">
        <v>26255</v>
      </c>
      <c r="Z77" s="172">
        <v>1868349.27</v>
      </c>
      <c r="AA77" s="172">
        <v>0</v>
      </c>
      <c r="AB77" s="172">
        <v>35462.5</v>
      </c>
      <c r="AC77" s="172">
        <v>0</v>
      </c>
      <c r="AD77" s="172">
        <v>166946.5</v>
      </c>
      <c r="AE77" s="172">
        <v>7256.93</v>
      </c>
      <c r="AF77" s="172">
        <v>0</v>
      </c>
      <c r="AG77" s="172">
        <v>0</v>
      </c>
      <c r="AH77" s="172">
        <v>320203.62</v>
      </c>
      <c r="AI77" s="172">
        <v>0</v>
      </c>
      <c r="AJ77" s="172">
        <v>0</v>
      </c>
      <c r="AK77" s="172">
        <v>0</v>
      </c>
      <c r="AL77" s="172">
        <v>9143.65</v>
      </c>
      <c r="AM77" s="172">
        <v>0</v>
      </c>
      <c r="AN77" s="172">
        <v>0</v>
      </c>
      <c r="AO77" s="172">
        <v>0</v>
      </c>
      <c r="AP77" s="172">
        <v>0</v>
      </c>
      <c r="AQ77" s="172">
        <v>0</v>
      </c>
      <c r="AR77" s="172">
        <v>0</v>
      </c>
      <c r="AS77" s="172">
        <v>26052.5</v>
      </c>
      <c r="AT77" s="172">
        <v>127723</v>
      </c>
      <c r="AU77" s="172">
        <v>1113925.8</v>
      </c>
      <c r="AV77" s="172">
        <v>0</v>
      </c>
      <c r="AW77" s="172">
        <v>479597.33</v>
      </c>
      <c r="AX77" s="172">
        <v>46696.55</v>
      </c>
      <c r="AY77" s="172">
        <v>178653.37</v>
      </c>
      <c r="AZ77" s="172">
        <v>0</v>
      </c>
      <c r="BA77" s="172">
        <v>94736.75</v>
      </c>
      <c r="BB77" s="172">
        <v>469.83</v>
      </c>
      <c r="BC77" s="172">
        <v>14548.71</v>
      </c>
      <c r="BD77" s="172">
        <v>0</v>
      </c>
      <c r="BE77" s="172">
        <v>0</v>
      </c>
      <c r="BF77" s="172">
        <v>22621.47</v>
      </c>
      <c r="BG77" s="172">
        <v>90</v>
      </c>
      <c r="BH77" s="172">
        <v>35376.949999999997</v>
      </c>
      <c r="BI77" s="172">
        <v>5274.43</v>
      </c>
      <c r="BJ77" s="172">
        <v>36765.589999999997</v>
      </c>
      <c r="BK77" s="172">
        <v>19934.43</v>
      </c>
      <c r="BL77" s="172">
        <v>4156.9799999999996</v>
      </c>
      <c r="BM77" s="172">
        <v>173137.07999999926</v>
      </c>
      <c r="BN77" s="172">
        <v>0</v>
      </c>
      <c r="BO77" s="172">
        <v>0</v>
      </c>
      <c r="BP77" s="172">
        <v>34964.21</v>
      </c>
      <c r="BQ77" s="172">
        <v>4895</v>
      </c>
      <c r="BR77" s="172">
        <v>0</v>
      </c>
      <c r="BS77" s="172">
        <v>146486.72</v>
      </c>
      <c r="BT77" s="172">
        <v>90783.6</v>
      </c>
      <c r="BU77" s="172">
        <v>119</v>
      </c>
      <c r="BV77" s="172">
        <v>58823.47</v>
      </c>
      <c r="BW77" s="172">
        <v>0</v>
      </c>
      <c r="BX77" s="172">
        <v>0</v>
      </c>
      <c r="BY77" s="172">
        <v>0</v>
      </c>
      <c r="BZ77" s="172">
        <v>0</v>
      </c>
      <c r="CA77" s="172">
        <v>0</v>
      </c>
      <c r="CB77" s="172">
        <v>8016.25</v>
      </c>
      <c r="CC77" s="172">
        <v>17161.419999999998</v>
      </c>
      <c r="CD77" s="172">
        <v>0</v>
      </c>
      <c r="CE77" s="172">
        <v>0</v>
      </c>
      <c r="CF77" s="172">
        <v>0</v>
      </c>
      <c r="CG77" s="172">
        <v>0</v>
      </c>
      <c r="CH77" s="172">
        <v>0</v>
      </c>
      <c r="CI77" s="172"/>
      <c r="CJ77" s="172">
        <v>165231.39999999973</v>
      </c>
      <c r="CK77" s="172"/>
      <c r="CL77" s="172">
        <v>51432.67</v>
      </c>
      <c r="CM77" s="172">
        <v>0</v>
      </c>
      <c r="CN77" s="172">
        <v>0</v>
      </c>
      <c r="CO77" s="172">
        <v>0</v>
      </c>
      <c r="CP77" s="177"/>
      <c r="CQ77" s="151">
        <v>165231.39999999973</v>
      </c>
      <c r="CR77" s="151">
        <v>51432.67</v>
      </c>
      <c r="CS77" s="152">
        <v>165231.4</v>
      </c>
      <c r="CT77" s="152">
        <v>51432.67</v>
      </c>
      <c r="CU77" s="152">
        <v>-2.6193447411060333E-10</v>
      </c>
      <c r="CV77" s="151">
        <v>0</v>
      </c>
      <c r="CW77" s="151">
        <v>216664.07</v>
      </c>
      <c r="CX77" s="153">
        <v>15011.419999999998</v>
      </c>
      <c r="CY77" s="151">
        <v>15011.419999999998</v>
      </c>
      <c r="CZ77" s="151">
        <v>0</v>
      </c>
      <c r="DA77" s="151">
        <v>-7.2759576141834259E-10</v>
      </c>
      <c r="DD77" s="151">
        <v>-2.7648638933897018E-10</v>
      </c>
      <c r="DG77" s="151">
        <v>165231.39999999973</v>
      </c>
      <c r="DH77" s="151">
        <v>51432.67</v>
      </c>
      <c r="DI77" s="152">
        <v>165231.4</v>
      </c>
      <c r="DJ77" s="152">
        <v>51432.67</v>
      </c>
      <c r="DO77" s="166">
        <v>3302174</v>
      </c>
      <c r="DQ77" t="str">
        <f>_xlfn.XLOOKUP(A77,Adjustment!B:B,Adjustment!H:H,0,0)</f>
        <v>Agree</v>
      </c>
      <c r="DR77" s="151">
        <f t="shared" si="7"/>
        <v>2561137.9699999997</v>
      </c>
      <c r="DS77" s="151">
        <f t="shared" si="8"/>
        <v>2562057.27</v>
      </c>
      <c r="DT77" s="151">
        <f t="shared" si="9"/>
        <v>-919.3000000002794</v>
      </c>
      <c r="DU77" s="151">
        <f t="shared" si="10"/>
        <v>25177.67</v>
      </c>
      <c r="DV77" s="151">
        <f t="shared" si="11"/>
        <v>0</v>
      </c>
      <c r="DW77" s="151">
        <f t="shared" si="12"/>
        <v>25177.67</v>
      </c>
    </row>
    <row r="78" spans="1:127">
      <c r="A78" s="166">
        <v>3302176</v>
      </c>
      <c r="B78" s="175" t="s">
        <v>757</v>
      </c>
      <c r="C78" s="167" t="s">
        <v>758</v>
      </c>
      <c r="D78" s="178"/>
      <c r="E78" s="17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70"/>
      <c r="R78" s="170"/>
      <c r="S78" s="170"/>
      <c r="T78" s="170"/>
      <c r="U78" s="170"/>
      <c r="V78" s="170"/>
      <c r="W78" s="171">
        <v>251570.23</v>
      </c>
      <c r="X78" s="171"/>
      <c r="Y78" s="171">
        <v>-45667.29</v>
      </c>
      <c r="Z78" s="172">
        <v>3720953.39</v>
      </c>
      <c r="AA78" s="172">
        <v>0</v>
      </c>
      <c r="AB78" s="172">
        <v>216707.5</v>
      </c>
      <c r="AC78" s="172">
        <v>0</v>
      </c>
      <c r="AD78" s="172">
        <v>408856.5</v>
      </c>
      <c r="AE78" s="172">
        <v>8056.93</v>
      </c>
      <c r="AF78" s="172">
        <v>0</v>
      </c>
      <c r="AG78" s="172">
        <v>0</v>
      </c>
      <c r="AH78" s="172">
        <v>274131.25999999978</v>
      </c>
      <c r="AI78" s="172">
        <v>0</v>
      </c>
      <c r="AJ78" s="172">
        <v>0</v>
      </c>
      <c r="AK78" s="172">
        <v>0</v>
      </c>
      <c r="AL78" s="172">
        <v>18948.849999999999</v>
      </c>
      <c r="AM78" s="172">
        <v>2132.0500000000002</v>
      </c>
      <c r="AN78" s="172">
        <v>0</v>
      </c>
      <c r="AO78" s="172">
        <v>0</v>
      </c>
      <c r="AP78" s="172">
        <v>0</v>
      </c>
      <c r="AQ78" s="172">
        <v>0</v>
      </c>
      <c r="AR78" s="172">
        <v>0</v>
      </c>
      <c r="AS78" s="172">
        <v>69095</v>
      </c>
      <c r="AT78" s="172">
        <v>108579</v>
      </c>
      <c r="AU78" s="172">
        <v>1698229.17</v>
      </c>
      <c r="AV78" s="172">
        <v>0</v>
      </c>
      <c r="AW78" s="172">
        <v>895563.29</v>
      </c>
      <c r="AX78" s="172">
        <v>47620.52</v>
      </c>
      <c r="AY78" s="172">
        <v>248937.8</v>
      </c>
      <c r="AZ78" s="172">
        <v>167670.15</v>
      </c>
      <c r="BA78" s="172">
        <v>92652.76</v>
      </c>
      <c r="BB78" s="172">
        <v>1836.81</v>
      </c>
      <c r="BC78" s="172">
        <v>12540.29</v>
      </c>
      <c r="BD78" s="172">
        <v>0</v>
      </c>
      <c r="BE78" s="172">
        <v>0</v>
      </c>
      <c r="BF78" s="172">
        <v>60383.44</v>
      </c>
      <c r="BG78" s="172">
        <v>0</v>
      </c>
      <c r="BH78" s="172">
        <v>11161.91</v>
      </c>
      <c r="BI78" s="172">
        <v>4339.3100000000004</v>
      </c>
      <c r="BJ78" s="172">
        <v>116818.7</v>
      </c>
      <c r="BK78" s="172">
        <v>0</v>
      </c>
      <c r="BL78" s="172">
        <v>14940.95</v>
      </c>
      <c r="BM78" s="172">
        <v>130972.83</v>
      </c>
      <c r="BN78" s="172">
        <v>50867.14</v>
      </c>
      <c r="BO78" s="172">
        <v>52775.3</v>
      </c>
      <c r="BP78" s="172">
        <v>204283.05</v>
      </c>
      <c r="BQ78" s="172">
        <v>17853</v>
      </c>
      <c r="BR78" s="172">
        <v>0</v>
      </c>
      <c r="BS78" s="172">
        <v>90203.03</v>
      </c>
      <c r="BT78" s="172">
        <v>672485.64</v>
      </c>
      <c r="BU78" s="172">
        <v>180</v>
      </c>
      <c r="BV78" s="172">
        <v>169698.59</v>
      </c>
      <c r="BW78" s="172">
        <v>0</v>
      </c>
      <c r="BX78" s="172">
        <v>0</v>
      </c>
      <c r="BY78" s="172">
        <v>10956.92</v>
      </c>
      <c r="BZ78" s="172">
        <v>0</v>
      </c>
      <c r="CA78" s="172">
        <v>0</v>
      </c>
      <c r="CB78" s="172">
        <v>11884</v>
      </c>
      <c r="CC78" s="172">
        <v>24166.370000000003</v>
      </c>
      <c r="CD78" s="172">
        <v>10956.92</v>
      </c>
      <c r="CE78" s="172">
        <v>0</v>
      </c>
      <c r="CF78" s="172">
        <v>0</v>
      </c>
      <c r="CG78" s="172">
        <v>0</v>
      </c>
      <c r="CH78" s="172">
        <v>1340</v>
      </c>
      <c r="CI78" s="172"/>
      <c r="CJ78" s="172">
        <v>306060.10999999987</v>
      </c>
      <c r="CK78" s="172"/>
      <c r="CL78" s="172">
        <v>0</v>
      </c>
      <c r="CM78" s="172">
        <v>0</v>
      </c>
      <c r="CN78" s="172">
        <v>0</v>
      </c>
      <c r="CO78" s="172">
        <v>0</v>
      </c>
      <c r="CP78" s="177"/>
      <c r="CQ78" s="151">
        <v>306060.10999999987</v>
      </c>
      <c r="CR78" s="151">
        <v>0</v>
      </c>
      <c r="CS78" s="152">
        <v>317017.03000000003</v>
      </c>
      <c r="CT78" s="152">
        <v>-10956.92</v>
      </c>
      <c r="CU78" s="152">
        <v>-10956.920000000158</v>
      </c>
      <c r="CV78" s="151">
        <v>-10956.92</v>
      </c>
      <c r="CW78" s="151">
        <v>306060.11000000004</v>
      </c>
      <c r="CX78" s="153">
        <v>24166.370000000003</v>
      </c>
      <c r="CY78" s="151">
        <v>24166.370000000003</v>
      </c>
      <c r="CZ78" s="151">
        <v>995.02000000025146</v>
      </c>
      <c r="DA78" s="151">
        <v>0</v>
      </c>
      <c r="DB78" s="152">
        <v>-10956.92</v>
      </c>
      <c r="DD78" s="151">
        <v>-1.5825207810848951E-10</v>
      </c>
      <c r="DG78" s="151">
        <v>306060.10999999987</v>
      </c>
      <c r="DH78" s="151">
        <v>0</v>
      </c>
      <c r="DI78" s="152">
        <v>317017.03000000003</v>
      </c>
      <c r="DJ78" s="152">
        <v>-10956.92</v>
      </c>
      <c r="DO78" s="166">
        <v>3302176</v>
      </c>
      <c r="DQ78">
        <f>_xlfn.XLOOKUP(A78,Adjustment!B:B,Adjustment!H:H,0,0)</f>
        <v>0</v>
      </c>
      <c r="DR78" s="151">
        <f t="shared" si="7"/>
        <v>4827460.4799999995</v>
      </c>
      <c r="DS78" s="151">
        <f t="shared" si="8"/>
        <v>4772970.5999999996</v>
      </c>
      <c r="DT78" s="151">
        <f t="shared" si="9"/>
        <v>54489.879999999888</v>
      </c>
      <c r="DU78" s="151">
        <f t="shared" si="10"/>
        <v>47007.29</v>
      </c>
      <c r="DV78" s="151">
        <f t="shared" si="11"/>
        <v>1340</v>
      </c>
      <c r="DW78" s="151">
        <f t="shared" si="12"/>
        <v>45667.29</v>
      </c>
    </row>
    <row r="79" spans="1:127" hidden="1">
      <c r="A79" s="166">
        <v>3302178</v>
      </c>
      <c r="B79" s="175" t="s">
        <v>759</v>
      </c>
      <c r="C79" s="167" t="s">
        <v>499</v>
      </c>
      <c r="D79" s="178"/>
      <c r="E79" s="17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70"/>
      <c r="R79" s="170"/>
      <c r="S79" s="170"/>
      <c r="T79" s="170"/>
      <c r="U79" s="170"/>
      <c r="V79" s="170"/>
      <c r="W79" s="171">
        <v>80275.89</v>
      </c>
      <c r="X79" s="171"/>
      <c r="Y79" s="171">
        <v>-22907.56</v>
      </c>
      <c r="Z79" s="172">
        <v>1412675.1</v>
      </c>
      <c r="AA79" s="172">
        <v>0</v>
      </c>
      <c r="AB79" s="172">
        <v>23703.75</v>
      </c>
      <c r="AC79" s="172">
        <v>0</v>
      </c>
      <c r="AD79" s="172">
        <v>141405.5</v>
      </c>
      <c r="AE79" s="172">
        <v>0</v>
      </c>
      <c r="AF79" s="172">
        <v>0</v>
      </c>
      <c r="AG79" s="172">
        <v>0</v>
      </c>
      <c r="AH79" s="172">
        <v>36224.110000000132</v>
      </c>
      <c r="AI79" s="172">
        <v>0</v>
      </c>
      <c r="AJ79" s="172">
        <v>0</v>
      </c>
      <c r="AK79" s="172">
        <v>0</v>
      </c>
      <c r="AL79" s="172">
        <v>18401.38</v>
      </c>
      <c r="AM79" s="172">
        <v>0</v>
      </c>
      <c r="AN79" s="172">
        <v>0</v>
      </c>
      <c r="AO79" s="172">
        <v>0</v>
      </c>
      <c r="AP79" s="172">
        <v>0</v>
      </c>
      <c r="AQ79" s="172">
        <v>0</v>
      </c>
      <c r="AR79" s="172">
        <v>0</v>
      </c>
      <c r="AS79" s="172">
        <v>9566.5</v>
      </c>
      <c r="AT79" s="172">
        <v>39838</v>
      </c>
      <c r="AU79" s="172">
        <v>710505.22</v>
      </c>
      <c r="AV79" s="172">
        <v>0</v>
      </c>
      <c r="AW79" s="172">
        <v>263144.19</v>
      </c>
      <c r="AX79" s="172">
        <v>37300.480000000003</v>
      </c>
      <c r="AY79" s="172">
        <v>201288.51</v>
      </c>
      <c r="AZ79" s="172">
        <v>0</v>
      </c>
      <c r="BA79" s="172">
        <v>4564.08</v>
      </c>
      <c r="BB79" s="172">
        <v>763.84</v>
      </c>
      <c r="BC79" s="172">
        <v>324</v>
      </c>
      <c r="BD79" s="172">
        <v>0</v>
      </c>
      <c r="BE79" s="172">
        <v>0</v>
      </c>
      <c r="BF79" s="172">
        <v>82649.25</v>
      </c>
      <c r="BG79" s="172">
        <v>3874.21</v>
      </c>
      <c r="BH79" s="172">
        <v>35965.919999999998</v>
      </c>
      <c r="BI79" s="172">
        <v>5717.96</v>
      </c>
      <c r="BJ79" s="172">
        <v>51942.87</v>
      </c>
      <c r="BK79" s="172">
        <v>0</v>
      </c>
      <c r="BL79" s="172">
        <v>3568.2</v>
      </c>
      <c r="BM79" s="172">
        <v>26361.119999999999</v>
      </c>
      <c r="BN79" s="172">
        <v>8190.5</v>
      </c>
      <c r="BO79" s="172">
        <v>15124.14</v>
      </c>
      <c r="BP79" s="172">
        <v>19652.12</v>
      </c>
      <c r="BQ79" s="172">
        <v>5175</v>
      </c>
      <c r="BR79" s="172">
        <v>3945.6</v>
      </c>
      <c r="BS79" s="172">
        <v>57610.13</v>
      </c>
      <c r="BT79" s="172">
        <v>42453.55</v>
      </c>
      <c r="BU79" s="172">
        <v>1758.67</v>
      </c>
      <c r="BV79" s="172">
        <v>92642.28</v>
      </c>
      <c r="BW79" s="172">
        <v>0</v>
      </c>
      <c r="BX79" s="172">
        <v>0</v>
      </c>
      <c r="BY79" s="172">
        <v>0</v>
      </c>
      <c r="BZ79" s="172">
        <v>0</v>
      </c>
      <c r="CA79" s="172">
        <v>0</v>
      </c>
      <c r="CB79" s="172">
        <v>6712.6</v>
      </c>
      <c r="CC79" s="172">
        <v>78919.360000000001</v>
      </c>
      <c r="CD79" s="172">
        <v>0</v>
      </c>
      <c r="CE79" s="172">
        <v>0</v>
      </c>
      <c r="CF79" s="172">
        <v>0</v>
      </c>
      <c r="CG79" s="172">
        <v>0</v>
      </c>
      <c r="CH79" s="172">
        <v>7741.99</v>
      </c>
      <c r="CI79" s="172"/>
      <c r="CJ79" s="172">
        <v>87568.39</v>
      </c>
      <c r="CK79" s="172"/>
      <c r="CL79" s="172">
        <v>54982.41</v>
      </c>
      <c r="CM79" s="172">
        <v>0</v>
      </c>
      <c r="CN79" s="172">
        <v>0</v>
      </c>
      <c r="CO79" s="172">
        <v>0</v>
      </c>
      <c r="CP79" s="177"/>
      <c r="CQ79" s="151">
        <v>87568.39</v>
      </c>
      <c r="CR79" s="151">
        <v>54982.41</v>
      </c>
      <c r="CS79" s="152">
        <v>87568.39</v>
      </c>
      <c r="CT79" s="152">
        <v>54982.41</v>
      </c>
      <c r="CU79" s="152">
        <v>0</v>
      </c>
      <c r="CV79" s="151">
        <v>0</v>
      </c>
      <c r="CW79" s="151">
        <v>142550.79999999999</v>
      </c>
      <c r="CX79" s="153">
        <v>45103.25</v>
      </c>
      <c r="CY79" s="151">
        <v>45103.25</v>
      </c>
      <c r="CZ79" s="151">
        <v>29324.10999999987</v>
      </c>
      <c r="DA79" s="151">
        <v>0</v>
      </c>
      <c r="DD79" s="151">
        <v>0</v>
      </c>
      <c r="DG79" s="151">
        <v>87568.39</v>
      </c>
      <c r="DH79" s="151">
        <v>54982.41</v>
      </c>
      <c r="DI79" s="152">
        <v>87568.39</v>
      </c>
      <c r="DJ79" s="152">
        <v>54982.41</v>
      </c>
      <c r="DO79" s="166">
        <v>3302178</v>
      </c>
      <c r="DQ79" t="str">
        <f>_xlfn.XLOOKUP(A79,Adjustment!B:B,Adjustment!H:H,0,0)</f>
        <v>Agree</v>
      </c>
      <c r="DR79" s="151">
        <f t="shared" si="7"/>
        <v>1681814.34</v>
      </c>
      <c r="DS79" s="151">
        <f t="shared" si="8"/>
        <v>1674521.84</v>
      </c>
      <c r="DT79" s="151">
        <f t="shared" si="9"/>
        <v>7292.5</v>
      </c>
      <c r="DU79" s="151">
        <f t="shared" si="10"/>
        <v>85631.96</v>
      </c>
      <c r="DV79" s="151">
        <f t="shared" si="11"/>
        <v>7741.99</v>
      </c>
      <c r="DW79" s="151">
        <f t="shared" si="12"/>
        <v>77889.97</v>
      </c>
    </row>
    <row r="80" spans="1:127">
      <c r="A80" s="166">
        <v>3302183</v>
      </c>
      <c r="B80" s="175" t="s">
        <v>760</v>
      </c>
      <c r="C80" s="167" t="s">
        <v>761</v>
      </c>
      <c r="D80" s="178"/>
      <c r="E80" s="17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70"/>
      <c r="R80" s="170"/>
      <c r="S80" s="170"/>
      <c r="T80" s="170"/>
      <c r="U80" s="170"/>
      <c r="V80" s="170"/>
      <c r="W80" s="171"/>
      <c r="X80" s="171">
        <v>-23439.37</v>
      </c>
      <c r="Y80" s="171">
        <v>-18989.46</v>
      </c>
      <c r="Z80" s="172">
        <v>2137187.81</v>
      </c>
      <c r="AA80" s="172">
        <v>0</v>
      </c>
      <c r="AB80" s="172">
        <v>87776.5</v>
      </c>
      <c r="AC80" s="172">
        <v>0</v>
      </c>
      <c r="AD80" s="172">
        <v>232072.75</v>
      </c>
      <c r="AE80" s="172">
        <v>400</v>
      </c>
      <c r="AF80" s="172">
        <v>0</v>
      </c>
      <c r="AG80" s="172">
        <v>0</v>
      </c>
      <c r="AH80" s="172">
        <v>69662.660000000498</v>
      </c>
      <c r="AI80" s="172">
        <v>0</v>
      </c>
      <c r="AJ80" s="172">
        <v>0</v>
      </c>
      <c r="AK80" s="172">
        <v>0</v>
      </c>
      <c r="AL80" s="172">
        <v>6431.48</v>
      </c>
      <c r="AM80" s="172">
        <v>0</v>
      </c>
      <c r="AN80" s="172">
        <v>0</v>
      </c>
      <c r="AO80" s="172">
        <v>0</v>
      </c>
      <c r="AP80" s="172">
        <v>0</v>
      </c>
      <c r="AQ80" s="172">
        <v>0</v>
      </c>
      <c r="AR80" s="172">
        <v>0</v>
      </c>
      <c r="AS80" s="172">
        <v>13552</v>
      </c>
      <c r="AT80" s="172">
        <v>66490</v>
      </c>
      <c r="AU80" s="172">
        <v>1137235.98</v>
      </c>
      <c r="AV80" s="172">
        <v>0</v>
      </c>
      <c r="AW80" s="172">
        <v>268331.40000000002</v>
      </c>
      <c r="AX80" s="172">
        <v>90979.47</v>
      </c>
      <c r="AY80" s="172">
        <v>242704.7</v>
      </c>
      <c r="AZ80" s="172">
        <v>0</v>
      </c>
      <c r="BA80" s="172">
        <v>71107.960000000006</v>
      </c>
      <c r="BB80" s="172">
        <v>85</v>
      </c>
      <c r="BC80" s="172">
        <v>9187.33</v>
      </c>
      <c r="BD80" s="172">
        <v>0</v>
      </c>
      <c r="BE80" s="172">
        <v>0</v>
      </c>
      <c r="BF80" s="172">
        <v>5868.1</v>
      </c>
      <c r="BG80" s="172">
        <v>0</v>
      </c>
      <c r="BH80" s="172">
        <v>0</v>
      </c>
      <c r="BI80" s="172">
        <v>5778.72</v>
      </c>
      <c r="BJ80" s="172">
        <v>69095.33</v>
      </c>
      <c r="BK80" s="172">
        <v>0</v>
      </c>
      <c r="BL80" s="172">
        <v>38001.46</v>
      </c>
      <c r="BM80" s="172">
        <v>107587.29</v>
      </c>
      <c r="BN80" s="172">
        <v>6708.56</v>
      </c>
      <c r="BO80" s="172">
        <v>33575.72</v>
      </c>
      <c r="BP80" s="172">
        <v>6579.25</v>
      </c>
      <c r="BQ80" s="172">
        <v>4895</v>
      </c>
      <c r="BR80" s="172">
        <v>0</v>
      </c>
      <c r="BS80" s="172">
        <v>145558.70000000001</v>
      </c>
      <c r="BT80" s="172">
        <v>150241.64000000001</v>
      </c>
      <c r="BU80" s="172">
        <v>0</v>
      </c>
      <c r="BV80" s="172">
        <v>89362.66</v>
      </c>
      <c r="BW80" s="172">
        <v>0</v>
      </c>
      <c r="BX80" s="172">
        <v>0</v>
      </c>
      <c r="BY80" s="172">
        <v>26770.29</v>
      </c>
      <c r="BZ80" s="172">
        <v>0</v>
      </c>
      <c r="CA80" s="172">
        <v>0</v>
      </c>
      <c r="CB80" s="172">
        <v>8646.25</v>
      </c>
      <c r="CC80" s="172">
        <v>0</v>
      </c>
      <c r="CD80" s="172">
        <v>26770.29</v>
      </c>
      <c r="CE80" s="172">
        <v>0</v>
      </c>
      <c r="CF80" s="172">
        <v>0</v>
      </c>
      <c r="CG80" s="172">
        <v>8646.25</v>
      </c>
      <c r="CH80" s="172">
        <v>7780.83</v>
      </c>
      <c r="CI80" s="172">
        <v>0</v>
      </c>
      <c r="CJ80" s="172">
        <v>80479.270000000135</v>
      </c>
      <c r="CK80" s="172"/>
      <c r="CL80" s="172">
        <v>0</v>
      </c>
      <c r="CM80" s="172">
        <v>0</v>
      </c>
      <c r="CN80" s="172">
        <v>0</v>
      </c>
      <c r="CO80" s="172">
        <v>0</v>
      </c>
      <c r="CP80" s="177"/>
      <c r="CQ80" s="151">
        <v>80479.270000000135</v>
      </c>
      <c r="CR80" s="151">
        <v>0</v>
      </c>
      <c r="CS80" s="152">
        <v>107249.56</v>
      </c>
      <c r="CT80" s="152">
        <v>-26770.29</v>
      </c>
      <c r="CU80" s="152">
        <v>-26770.289999999863</v>
      </c>
      <c r="CV80" s="151">
        <v>-26770.29</v>
      </c>
      <c r="CW80" s="151">
        <v>80479.26999999999</v>
      </c>
      <c r="CX80" s="153">
        <v>0</v>
      </c>
      <c r="CY80" s="151">
        <v>0</v>
      </c>
      <c r="CZ80" s="151">
        <v>2.9999999504070729E-2</v>
      </c>
      <c r="DA80" s="151">
        <v>0</v>
      </c>
      <c r="DB80" s="152">
        <v>-26770.29</v>
      </c>
      <c r="DD80" s="151">
        <v>1.3824319466948509E-10</v>
      </c>
      <c r="DG80" s="151">
        <v>80479.270000000135</v>
      </c>
      <c r="DH80" s="151">
        <v>0</v>
      </c>
      <c r="DI80" s="152">
        <v>107249.56</v>
      </c>
      <c r="DJ80" s="152">
        <v>-26770.29</v>
      </c>
      <c r="DO80" s="166">
        <v>3302183</v>
      </c>
      <c r="DQ80">
        <f>_xlfn.XLOOKUP(A80,Adjustment!B:B,Adjustment!H:H,0,0)</f>
        <v>0</v>
      </c>
      <c r="DR80" s="151">
        <f t="shared" si="7"/>
        <v>2613573.2000000007</v>
      </c>
      <c r="DS80" s="151">
        <f t="shared" si="8"/>
        <v>2509654.5600000005</v>
      </c>
      <c r="DT80" s="151">
        <f t="shared" si="9"/>
        <v>103918.64000000013</v>
      </c>
      <c r="DU80" s="151">
        <f t="shared" si="10"/>
        <v>35416.54</v>
      </c>
      <c r="DV80" s="151">
        <f t="shared" si="11"/>
        <v>16427.080000000002</v>
      </c>
      <c r="DW80" s="151">
        <f t="shared" si="12"/>
        <v>18989.46</v>
      </c>
    </row>
    <row r="81" spans="1:127">
      <c r="A81" s="166">
        <v>3302184</v>
      </c>
      <c r="B81" s="175" t="s">
        <v>762</v>
      </c>
      <c r="C81" s="167" t="s">
        <v>763</v>
      </c>
      <c r="D81" s="178"/>
      <c r="E81" s="17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70"/>
      <c r="R81" s="170"/>
      <c r="S81" s="170"/>
      <c r="T81" s="170"/>
      <c r="U81" s="170"/>
      <c r="V81" s="170"/>
      <c r="W81" s="171">
        <v>763080.63</v>
      </c>
      <c r="X81" s="171"/>
      <c r="Y81" s="171">
        <v>-8518.44</v>
      </c>
      <c r="Z81" s="172">
        <v>2252535.9900000002</v>
      </c>
      <c r="AA81" s="172">
        <v>0</v>
      </c>
      <c r="AB81" s="172">
        <v>72007.5</v>
      </c>
      <c r="AC81" s="172">
        <v>0</v>
      </c>
      <c r="AD81" s="172">
        <v>193516.5</v>
      </c>
      <c r="AE81" s="172">
        <v>6856.93</v>
      </c>
      <c r="AF81" s="172">
        <v>0</v>
      </c>
      <c r="AG81" s="172">
        <v>0</v>
      </c>
      <c r="AH81" s="172">
        <v>70952.199999999735</v>
      </c>
      <c r="AI81" s="172">
        <v>0</v>
      </c>
      <c r="AJ81" s="172">
        <v>0</v>
      </c>
      <c r="AK81" s="172">
        <v>0</v>
      </c>
      <c r="AL81" s="172">
        <v>10757.82</v>
      </c>
      <c r="AM81" s="172">
        <v>0</v>
      </c>
      <c r="AN81" s="172">
        <v>0</v>
      </c>
      <c r="AO81" s="172">
        <v>0</v>
      </c>
      <c r="AP81" s="172">
        <v>0</v>
      </c>
      <c r="AQ81" s="172">
        <v>0</v>
      </c>
      <c r="AR81" s="172">
        <v>0</v>
      </c>
      <c r="AS81" s="172">
        <v>32290</v>
      </c>
      <c r="AT81" s="172">
        <v>82480</v>
      </c>
      <c r="AU81" s="172">
        <v>1004906.69</v>
      </c>
      <c r="AV81" s="172">
        <v>0</v>
      </c>
      <c r="AW81" s="172">
        <v>476514.02</v>
      </c>
      <c r="AX81" s="172">
        <v>110267.68</v>
      </c>
      <c r="AY81" s="172">
        <v>147603.49</v>
      </c>
      <c r="AZ81" s="172">
        <v>0</v>
      </c>
      <c r="BA81" s="172">
        <v>153910.17000000001</v>
      </c>
      <c r="BB81" s="172">
        <v>3657.11</v>
      </c>
      <c r="BC81" s="172">
        <v>11196.02</v>
      </c>
      <c r="BD81" s="172">
        <v>0</v>
      </c>
      <c r="BE81" s="172">
        <v>0</v>
      </c>
      <c r="BF81" s="172">
        <v>9918.99</v>
      </c>
      <c r="BG81" s="172">
        <v>35592</v>
      </c>
      <c r="BH81" s="172">
        <v>4477.41</v>
      </c>
      <c r="BI81" s="172">
        <v>7563.15</v>
      </c>
      <c r="BJ81" s="172">
        <v>56684.959999999999</v>
      </c>
      <c r="BK81" s="172">
        <v>0</v>
      </c>
      <c r="BL81" s="172">
        <v>12628.21</v>
      </c>
      <c r="BM81" s="172">
        <v>135104.69</v>
      </c>
      <c r="BN81" s="172">
        <v>2200.81</v>
      </c>
      <c r="BO81" s="172">
        <v>35152.17</v>
      </c>
      <c r="BP81" s="172">
        <v>26357.89</v>
      </c>
      <c r="BQ81" s="172">
        <v>4895</v>
      </c>
      <c r="BR81" s="172">
        <v>6053.5</v>
      </c>
      <c r="BS81" s="172">
        <v>160760.48000000001</v>
      </c>
      <c r="BT81" s="172">
        <v>143254.09</v>
      </c>
      <c r="BU81" s="172">
        <v>21249</v>
      </c>
      <c r="BV81" s="172">
        <v>51548.93</v>
      </c>
      <c r="BW81" s="172">
        <v>0</v>
      </c>
      <c r="BX81" s="172">
        <v>0</v>
      </c>
      <c r="BY81" s="172">
        <v>15993.44</v>
      </c>
      <c r="BZ81" s="172">
        <v>0</v>
      </c>
      <c r="CA81" s="172">
        <v>0</v>
      </c>
      <c r="CB81" s="172">
        <v>8846.5</v>
      </c>
      <c r="CC81" s="172">
        <v>0</v>
      </c>
      <c r="CD81" s="172">
        <v>15993.44</v>
      </c>
      <c r="CE81" s="172">
        <v>0</v>
      </c>
      <c r="CF81" s="172">
        <v>0</v>
      </c>
      <c r="CG81" s="172">
        <v>8846.5</v>
      </c>
      <c r="CH81" s="172">
        <v>7475</v>
      </c>
      <c r="CI81" s="172">
        <v>0</v>
      </c>
      <c r="CJ81" s="172">
        <v>846987.67</v>
      </c>
      <c r="CK81" s="172"/>
      <c r="CL81" s="172">
        <v>0</v>
      </c>
      <c r="CM81" s="172">
        <v>0</v>
      </c>
      <c r="CN81" s="172">
        <v>0</v>
      </c>
      <c r="CO81" s="172">
        <v>0</v>
      </c>
      <c r="CP81" s="177"/>
      <c r="CQ81" s="151">
        <v>846987.67</v>
      </c>
      <c r="CR81" s="151">
        <v>0</v>
      </c>
      <c r="CS81" s="152">
        <v>862981.11</v>
      </c>
      <c r="CT81" s="152">
        <v>-15993.44</v>
      </c>
      <c r="CU81" s="152">
        <v>-15993.439999999944</v>
      </c>
      <c r="CV81" s="151">
        <v>-15993.44</v>
      </c>
      <c r="CW81" s="151">
        <v>846987.67</v>
      </c>
      <c r="CX81" s="153">
        <v>0</v>
      </c>
      <c r="CY81" s="151">
        <v>0</v>
      </c>
      <c r="CZ81" s="151">
        <v>3.0000000260770321E-2</v>
      </c>
      <c r="DA81" s="151">
        <v>0</v>
      </c>
      <c r="DB81" s="152">
        <v>-15993.44</v>
      </c>
      <c r="DD81" s="151">
        <v>5.6388671509921551E-11</v>
      </c>
      <c r="DG81" s="151">
        <v>846987.67</v>
      </c>
      <c r="DH81" s="151">
        <v>0</v>
      </c>
      <c r="DI81" s="152">
        <v>862981.11</v>
      </c>
      <c r="DJ81" s="152">
        <v>-15993.44</v>
      </c>
      <c r="DO81" s="166">
        <v>3302184</v>
      </c>
      <c r="DQ81">
        <f>_xlfn.XLOOKUP(A81,Adjustment!B:B,Adjustment!H:H,0,0)</f>
        <v>0</v>
      </c>
      <c r="DR81" s="151">
        <f t="shared" si="7"/>
        <v>2721396.94</v>
      </c>
      <c r="DS81" s="151">
        <f t="shared" si="8"/>
        <v>2637489.9</v>
      </c>
      <c r="DT81" s="151">
        <f t="shared" si="9"/>
        <v>83907.040000000037</v>
      </c>
      <c r="DU81" s="151">
        <f t="shared" si="10"/>
        <v>24839.940000000002</v>
      </c>
      <c r="DV81" s="151">
        <f t="shared" si="11"/>
        <v>16321.5</v>
      </c>
      <c r="DW81" s="151">
        <f t="shared" si="12"/>
        <v>8518.4400000000023</v>
      </c>
    </row>
    <row r="82" spans="1:127" hidden="1">
      <c r="A82" s="166">
        <v>3302185</v>
      </c>
      <c r="B82" s="175" t="s">
        <v>764</v>
      </c>
      <c r="C82" s="167" t="s">
        <v>765</v>
      </c>
      <c r="D82" s="178"/>
      <c r="E82" s="17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70"/>
      <c r="R82" s="170"/>
      <c r="S82" s="170"/>
      <c r="T82" s="170"/>
      <c r="U82" s="170"/>
      <c r="V82" s="170"/>
      <c r="W82" s="171">
        <v>223663.73</v>
      </c>
      <c r="X82" s="171"/>
      <c r="Y82" s="171">
        <v>-18203.740000000002</v>
      </c>
      <c r="Z82" s="172">
        <v>2230375.25</v>
      </c>
      <c r="AA82" s="172">
        <v>0</v>
      </c>
      <c r="AB82" s="172">
        <v>86569.58</v>
      </c>
      <c r="AC82" s="172">
        <v>0</v>
      </c>
      <c r="AD82" s="172">
        <v>202212.75</v>
      </c>
      <c r="AE82" s="172">
        <v>2056.9299999999998</v>
      </c>
      <c r="AF82" s="172">
        <v>0</v>
      </c>
      <c r="AG82" s="172">
        <v>0</v>
      </c>
      <c r="AH82" s="172">
        <v>737.87000000019032</v>
      </c>
      <c r="AI82" s="172">
        <v>0</v>
      </c>
      <c r="AJ82" s="172">
        <v>0</v>
      </c>
      <c r="AK82" s="172">
        <v>0</v>
      </c>
      <c r="AL82" s="172">
        <v>4969.8900000000003</v>
      </c>
      <c r="AM82" s="172">
        <v>0</v>
      </c>
      <c r="AN82" s="172">
        <v>0</v>
      </c>
      <c r="AO82" s="172">
        <v>0</v>
      </c>
      <c r="AP82" s="172">
        <v>0</v>
      </c>
      <c r="AQ82" s="172">
        <v>0</v>
      </c>
      <c r="AR82" s="172">
        <v>0</v>
      </c>
      <c r="AS82" s="172">
        <v>28498.36</v>
      </c>
      <c r="AT82" s="172">
        <v>76350</v>
      </c>
      <c r="AU82" s="172">
        <v>1177817.1299999999</v>
      </c>
      <c r="AV82" s="172">
        <v>0</v>
      </c>
      <c r="AW82" s="172">
        <v>232761</v>
      </c>
      <c r="AX82" s="172">
        <v>53996.99</v>
      </c>
      <c r="AY82" s="172">
        <v>138645.76000000001</v>
      </c>
      <c r="AZ82" s="172">
        <v>0</v>
      </c>
      <c r="BA82" s="172">
        <v>34235.58</v>
      </c>
      <c r="BB82" s="172">
        <v>1096.46</v>
      </c>
      <c r="BC82" s="172">
        <v>6248</v>
      </c>
      <c r="BD82" s="172">
        <v>0</v>
      </c>
      <c r="BE82" s="172">
        <v>0</v>
      </c>
      <c r="BF82" s="172">
        <v>11891.5</v>
      </c>
      <c r="BG82" s="172">
        <v>3028.12</v>
      </c>
      <c r="BH82" s="172">
        <v>56612.71</v>
      </c>
      <c r="BI82" s="172">
        <v>12498.49</v>
      </c>
      <c r="BJ82" s="172">
        <v>62373.55</v>
      </c>
      <c r="BK82" s="172">
        <v>0</v>
      </c>
      <c r="BL82" s="172">
        <v>0</v>
      </c>
      <c r="BM82" s="172">
        <v>164183.98000000001</v>
      </c>
      <c r="BN82" s="172">
        <v>27067.52</v>
      </c>
      <c r="BO82" s="172">
        <v>171.16</v>
      </c>
      <c r="BP82" s="172">
        <v>212901.42</v>
      </c>
      <c r="BQ82" s="172">
        <v>10320</v>
      </c>
      <c r="BR82" s="172">
        <v>0</v>
      </c>
      <c r="BS82" s="172">
        <v>185061.66</v>
      </c>
      <c r="BT82" s="172">
        <v>284412.15999999997</v>
      </c>
      <c r="BU82" s="172">
        <v>0</v>
      </c>
      <c r="BV82" s="172">
        <v>84143.44</v>
      </c>
      <c r="BW82" s="172">
        <v>0</v>
      </c>
      <c r="BX82" s="172">
        <v>0</v>
      </c>
      <c r="BY82" s="172">
        <v>0</v>
      </c>
      <c r="BZ82" s="172">
        <v>0</v>
      </c>
      <c r="CA82" s="172">
        <v>0</v>
      </c>
      <c r="CB82" s="172">
        <v>9078.25</v>
      </c>
      <c r="CC82" s="172">
        <v>19071.13</v>
      </c>
      <c r="CD82" s="172">
        <v>0</v>
      </c>
      <c r="CE82" s="172">
        <v>0</v>
      </c>
      <c r="CF82" s="172">
        <v>0</v>
      </c>
      <c r="CG82" s="172">
        <v>0</v>
      </c>
      <c r="CH82" s="172">
        <v>366</v>
      </c>
      <c r="CI82" s="172"/>
      <c r="CJ82" s="172">
        <v>95967.73000000001</v>
      </c>
      <c r="CK82" s="172"/>
      <c r="CL82" s="172">
        <v>9579.64</v>
      </c>
      <c r="CM82" s="172">
        <v>0</v>
      </c>
      <c r="CN82" s="172">
        <v>0</v>
      </c>
      <c r="CO82" s="172">
        <v>0</v>
      </c>
      <c r="CP82" s="177"/>
      <c r="CQ82" s="151">
        <v>95967.73000000001</v>
      </c>
      <c r="CR82" s="151">
        <v>9579.64</v>
      </c>
      <c r="CS82" s="152">
        <v>95967.73</v>
      </c>
      <c r="CT82" s="152">
        <v>9579.64</v>
      </c>
      <c r="CU82" s="152">
        <v>0</v>
      </c>
      <c r="CV82" s="151">
        <v>0</v>
      </c>
      <c r="CW82" s="151">
        <v>105547.37</v>
      </c>
      <c r="CX82" s="153">
        <v>19071.13</v>
      </c>
      <c r="CY82" s="151">
        <v>19071.13</v>
      </c>
      <c r="CZ82" s="151">
        <v>2.9999999809660949E-2</v>
      </c>
      <c r="DA82" s="151">
        <v>0</v>
      </c>
      <c r="DD82" s="151">
        <v>1.4551915228366852E-11</v>
      </c>
      <c r="DG82" s="151">
        <v>95967.73000000001</v>
      </c>
      <c r="DH82" s="151">
        <v>9579.64</v>
      </c>
      <c r="DI82" s="152">
        <v>95967.73</v>
      </c>
      <c r="DJ82" s="152">
        <v>9579.64</v>
      </c>
      <c r="DO82" s="166">
        <v>3302185</v>
      </c>
      <c r="DQ82">
        <f>_xlfn.XLOOKUP(A82,Adjustment!B:B,Adjustment!H:H,0,0)</f>
        <v>0</v>
      </c>
      <c r="DR82" s="151">
        <f t="shared" si="7"/>
        <v>2631770.6300000004</v>
      </c>
      <c r="DS82" s="151">
        <f t="shared" si="8"/>
        <v>2759466.6300000004</v>
      </c>
      <c r="DT82" s="151">
        <f t="shared" si="9"/>
        <v>-127696</v>
      </c>
      <c r="DU82" s="151">
        <f t="shared" si="10"/>
        <v>28149.38</v>
      </c>
      <c r="DV82" s="151">
        <f t="shared" si="11"/>
        <v>366</v>
      </c>
      <c r="DW82" s="151">
        <f t="shared" si="12"/>
        <v>27783.38</v>
      </c>
    </row>
    <row r="83" spans="1:127" hidden="1">
      <c r="A83" s="166">
        <v>3302189</v>
      </c>
      <c r="B83" s="175" t="s">
        <v>766</v>
      </c>
      <c r="C83" s="167" t="s">
        <v>361</v>
      </c>
      <c r="D83" s="178"/>
      <c r="E83" s="17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70"/>
      <c r="R83" s="170"/>
      <c r="S83" s="170"/>
      <c r="T83" s="170"/>
      <c r="U83" s="170"/>
      <c r="V83" s="170"/>
      <c r="W83" s="171">
        <v>136004.13</v>
      </c>
      <c r="X83" s="171"/>
      <c r="Y83" s="171">
        <v>-21217.5</v>
      </c>
      <c r="Z83" s="172">
        <v>1578833.49</v>
      </c>
      <c r="AA83" s="172">
        <v>0</v>
      </c>
      <c r="AB83" s="172">
        <v>59970</v>
      </c>
      <c r="AC83" s="172">
        <v>0</v>
      </c>
      <c r="AD83" s="172">
        <v>196425.5</v>
      </c>
      <c r="AE83" s="172">
        <v>2056.9299999999998</v>
      </c>
      <c r="AF83" s="172">
        <v>0</v>
      </c>
      <c r="AG83" s="172">
        <v>0</v>
      </c>
      <c r="AH83" s="172">
        <v>53773.0899999994</v>
      </c>
      <c r="AI83" s="172">
        <v>0</v>
      </c>
      <c r="AJ83" s="172">
        <v>0</v>
      </c>
      <c r="AK83" s="172">
        <v>0</v>
      </c>
      <c r="AL83" s="172">
        <v>6025.77</v>
      </c>
      <c r="AM83" s="172">
        <v>0</v>
      </c>
      <c r="AN83" s="172">
        <v>0</v>
      </c>
      <c r="AO83" s="172">
        <v>0</v>
      </c>
      <c r="AP83" s="172">
        <v>0</v>
      </c>
      <c r="AQ83" s="172">
        <v>0</v>
      </c>
      <c r="AR83" s="172">
        <v>0</v>
      </c>
      <c r="AS83" s="172">
        <v>33705</v>
      </c>
      <c r="AT83" s="172">
        <v>38279</v>
      </c>
      <c r="AU83" s="172">
        <v>767293.54</v>
      </c>
      <c r="AV83" s="172">
        <v>0</v>
      </c>
      <c r="AW83" s="172">
        <v>347363.88</v>
      </c>
      <c r="AX83" s="172">
        <v>71244.78</v>
      </c>
      <c r="AY83" s="172">
        <v>6318.48</v>
      </c>
      <c r="AZ83" s="172">
        <v>0</v>
      </c>
      <c r="BA83" s="172">
        <v>50979.24</v>
      </c>
      <c r="BB83" s="172">
        <v>214.51</v>
      </c>
      <c r="BC83" s="172">
        <v>16338.3</v>
      </c>
      <c r="BD83" s="172">
        <v>0</v>
      </c>
      <c r="BE83" s="172">
        <v>0</v>
      </c>
      <c r="BF83" s="172">
        <v>63282.85</v>
      </c>
      <c r="BG83" s="172">
        <v>78</v>
      </c>
      <c r="BH83" s="172">
        <v>76712.89</v>
      </c>
      <c r="BI83" s="172">
        <v>9078.92</v>
      </c>
      <c r="BJ83" s="172">
        <v>85805.65</v>
      </c>
      <c r="BK83" s="172">
        <v>0</v>
      </c>
      <c r="BL83" s="172">
        <v>72780.53</v>
      </c>
      <c r="BM83" s="172">
        <v>5387.47</v>
      </c>
      <c r="BN83" s="172">
        <v>7870.71</v>
      </c>
      <c r="BO83" s="172">
        <v>22210.42</v>
      </c>
      <c r="BP83" s="172">
        <v>65106.39</v>
      </c>
      <c r="BQ83" s="172">
        <v>4895</v>
      </c>
      <c r="BR83" s="172">
        <v>14544.96</v>
      </c>
      <c r="BS83" s="172">
        <v>136601.98000000001</v>
      </c>
      <c r="BT83" s="172">
        <v>360509.4</v>
      </c>
      <c r="BU83" s="172">
        <v>50</v>
      </c>
      <c r="BV83" s="172">
        <v>215132.29</v>
      </c>
      <c r="BW83" s="172">
        <v>0</v>
      </c>
      <c r="BX83" s="172">
        <v>0</v>
      </c>
      <c r="BY83" s="172">
        <v>0</v>
      </c>
      <c r="BZ83" s="172">
        <v>0</v>
      </c>
      <c r="CA83" s="172">
        <v>0</v>
      </c>
      <c r="CB83" s="172">
        <v>7512.25</v>
      </c>
      <c r="CC83" s="172">
        <v>16940.760000000002</v>
      </c>
      <c r="CD83" s="172">
        <v>0</v>
      </c>
      <c r="CE83" s="172">
        <v>0</v>
      </c>
      <c r="CF83" s="172">
        <v>0</v>
      </c>
      <c r="CG83" s="172">
        <v>0</v>
      </c>
      <c r="CH83" s="172">
        <v>55.11</v>
      </c>
      <c r="CI83" s="172"/>
      <c r="CJ83" s="172">
        <v>-294727.28000000014</v>
      </c>
      <c r="CK83" s="172"/>
      <c r="CL83" s="172">
        <v>3180.4000000000015</v>
      </c>
      <c r="CM83" s="172">
        <v>0</v>
      </c>
      <c r="CN83" s="172">
        <v>0</v>
      </c>
      <c r="CO83" s="172">
        <v>0</v>
      </c>
      <c r="CP83" s="177"/>
      <c r="CQ83" s="151">
        <v>-294727.28000000014</v>
      </c>
      <c r="CR83" s="151">
        <v>3180.4000000000015</v>
      </c>
      <c r="CS83" s="152">
        <v>-294727.28000000003</v>
      </c>
      <c r="CT83" s="152">
        <v>3180.4</v>
      </c>
      <c r="CU83" s="152">
        <v>0</v>
      </c>
      <c r="CV83" s="151">
        <v>0</v>
      </c>
      <c r="CW83" s="151">
        <v>-291546.88</v>
      </c>
      <c r="CX83" s="153">
        <v>16940.760000000002</v>
      </c>
      <c r="CY83" s="151">
        <v>16940.760000000002</v>
      </c>
      <c r="CZ83" s="151">
        <v>2.0000000600703061E-2</v>
      </c>
      <c r="DA83" s="151">
        <v>0</v>
      </c>
      <c r="DD83" s="151">
        <v>-9.3223206931725144E-11</v>
      </c>
      <c r="DG83" s="151">
        <v>-294727.28000000014</v>
      </c>
      <c r="DH83" s="151">
        <v>3180.4000000000015</v>
      </c>
      <c r="DI83" s="152">
        <v>-294727.28000000003</v>
      </c>
      <c r="DJ83" s="152">
        <v>3180.4</v>
      </c>
      <c r="DO83" s="166">
        <v>3302189</v>
      </c>
      <c r="DQ83" t="str">
        <f>_xlfn.XLOOKUP(A83,Adjustment!B:B,Adjustment!H:H,0,0)</f>
        <v>Agree</v>
      </c>
      <c r="DR83" s="151">
        <f t="shared" si="7"/>
        <v>1969068.7799999993</v>
      </c>
      <c r="DS83" s="151">
        <f t="shared" si="8"/>
        <v>2399800.1899999995</v>
      </c>
      <c r="DT83" s="151">
        <f t="shared" si="9"/>
        <v>-430731.41000000015</v>
      </c>
      <c r="DU83" s="151">
        <f t="shared" si="10"/>
        <v>24453.010000000002</v>
      </c>
      <c r="DV83" s="151">
        <f t="shared" si="11"/>
        <v>55.11</v>
      </c>
      <c r="DW83" s="151">
        <f t="shared" si="12"/>
        <v>24397.9</v>
      </c>
    </row>
    <row r="84" spans="1:127" hidden="1">
      <c r="A84" s="166">
        <v>3302190</v>
      </c>
      <c r="B84" s="175" t="s">
        <v>767</v>
      </c>
      <c r="C84" s="167" t="s">
        <v>507</v>
      </c>
      <c r="D84" s="178"/>
      <c r="E84" s="17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70"/>
      <c r="R84" s="170"/>
      <c r="S84" s="170"/>
      <c r="T84" s="170"/>
      <c r="U84" s="170"/>
      <c r="V84" s="170"/>
      <c r="W84" s="171">
        <v>197661</v>
      </c>
      <c r="X84" s="171"/>
      <c r="Y84" s="171">
        <v>-6255.19</v>
      </c>
      <c r="Z84" s="172">
        <v>969561.01</v>
      </c>
      <c r="AA84" s="172">
        <v>0</v>
      </c>
      <c r="AB84" s="172">
        <v>36057.769999999997</v>
      </c>
      <c r="AC84" s="172">
        <v>0</v>
      </c>
      <c r="AD84" s="172">
        <v>145056.5</v>
      </c>
      <c r="AE84" s="172">
        <v>0</v>
      </c>
      <c r="AF84" s="172">
        <v>0</v>
      </c>
      <c r="AG84" s="172">
        <v>0</v>
      </c>
      <c r="AH84" s="172">
        <v>17123.44000000017</v>
      </c>
      <c r="AI84" s="172">
        <v>0</v>
      </c>
      <c r="AJ84" s="172">
        <v>0</v>
      </c>
      <c r="AK84" s="172">
        <v>0</v>
      </c>
      <c r="AL84" s="172">
        <v>0</v>
      </c>
      <c r="AM84" s="172">
        <v>0</v>
      </c>
      <c r="AN84" s="172">
        <v>0</v>
      </c>
      <c r="AO84" s="172">
        <v>0</v>
      </c>
      <c r="AP84" s="172">
        <v>0</v>
      </c>
      <c r="AQ84" s="172">
        <v>0</v>
      </c>
      <c r="AR84" s="172">
        <v>0</v>
      </c>
      <c r="AS84" s="172">
        <v>8541.3799999999992</v>
      </c>
      <c r="AT84" s="172">
        <v>33599</v>
      </c>
      <c r="AU84" s="172">
        <v>602583.12</v>
      </c>
      <c r="AV84" s="172">
        <v>0</v>
      </c>
      <c r="AW84" s="172">
        <v>150892.26</v>
      </c>
      <c r="AX84" s="172">
        <v>27814.49</v>
      </c>
      <c r="AY84" s="172">
        <v>89631.6</v>
      </c>
      <c r="AZ84" s="172">
        <v>0</v>
      </c>
      <c r="BA84" s="172">
        <v>27065.34</v>
      </c>
      <c r="BB84" s="172">
        <v>0</v>
      </c>
      <c r="BC84" s="172">
        <v>3320</v>
      </c>
      <c r="BD84" s="172">
        <v>0</v>
      </c>
      <c r="BE84" s="172">
        <v>0</v>
      </c>
      <c r="BF84" s="172">
        <v>28560.91</v>
      </c>
      <c r="BG84" s="172">
        <v>4951.16</v>
      </c>
      <c r="BH84" s="172">
        <v>2088.4299999999998</v>
      </c>
      <c r="BI84" s="172">
        <v>4817.0600000000004</v>
      </c>
      <c r="BJ84" s="172">
        <v>39874.11</v>
      </c>
      <c r="BK84" s="172">
        <v>0</v>
      </c>
      <c r="BL84" s="172">
        <v>6556.31</v>
      </c>
      <c r="BM84" s="172">
        <v>44797.27</v>
      </c>
      <c r="BN84" s="172">
        <v>2013.15</v>
      </c>
      <c r="BO84" s="172">
        <v>542</v>
      </c>
      <c r="BP84" s="172">
        <v>16153.77</v>
      </c>
      <c r="BQ84" s="172">
        <v>4895</v>
      </c>
      <c r="BR84" s="172">
        <v>3680</v>
      </c>
      <c r="BS84" s="172">
        <v>47199.93</v>
      </c>
      <c r="BT84" s="172">
        <v>99076.14</v>
      </c>
      <c r="BU84" s="172">
        <v>0</v>
      </c>
      <c r="BV84" s="172">
        <v>68144.83</v>
      </c>
      <c r="BW84" s="172">
        <v>0</v>
      </c>
      <c r="BX84" s="172">
        <v>0</v>
      </c>
      <c r="BY84" s="172">
        <v>3707.97</v>
      </c>
      <c r="BZ84" s="172">
        <v>0</v>
      </c>
      <c r="CA84" s="172">
        <v>0</v>
      </c>
      <c r="CB84" s="172">
        <v>5845</v>
      </c>
      <c r="CC84" s="172">
        <v>20208.219999999998</v>
      </c>
      <c r="CD84" s="172">
        <v>3707.97</v>
      </c>
      <c r="CE84" s="172">
        <v>0</v>
      </c>
      <c r="CF84" s="172">
        <v>0</v>
      </c>
      <c r="CG84" s="172">
        <v>0</v>
      </c>
      <c r="CH84" s="172">
        <v>23506</v>
      </c>
      <c r="CI84" s="172"/>
      <c r="CJ84" s="172">
        <v>129235.25</v>
      </c>
      <c r="CK84" s="172"/>
      <c r="CL84" s="172">
        <v>0</v>
      </c>
      <c r="CM84" s="172">
        <v>0</v>
      </c>
      <c r="CN84" s="172">
        <v>0</v>
      </c>
      <c r="CO84" s="172">
        <v>0</v>
      </c>
      <c r="CP84" s="177"/>
      <c r="CQ84" s="151">
        <v>129235.25</v>
      </c>
      <c r="CR84" s="151">
        <v>0</v>
      </c>
      <c r="CS84" s="152">
        <v>132943.22</v>
      </c>
      <c r="CT84" s="152">
        <v>-3707.97</v>
      </c>
      <c r="CU84" s="152">
        <v>-3707.9700000000012</v>
      </c>
      <c r="CV84" s="151">
        <v>-3707.97</v>
      </c>
      <c r="CW84" s="151">
        <v>129235.25</v>
      </c>
      <c r="CX84" s="153">
        <v>19252.379999999997</v>
      </c>
      <c r="CY84" s="151">
        <v>19252.379999999997</v>
      </c>
      <c r="CZ84" s="151">
        <v>1158.5999999998312</v>
      </c>
      <c r="DA84" s="151">
        <v>0</v>
      </c>
      <c r="DB84" s="152">
        <v>-3707.97</v>
      </c>
      <c r="DD84" s="151">
        <v>0</v>
      </c>
      <c r="DG84" s="151">
        <v>129235.25</v>
      </c>
      <c r="DH84" s="151">
        <v>0</v>
      </c>
      <c r="DI84" s="152">
        <v>132943.22</v>
      </c>
      <c r="DJ84" s="152">
        <v>-3707.97</v>
      </c>
      <c r="DO84" s="166">
        <v>3302190</v>
      </c>
      <c r="DQ84" t="str">
        <f>_xlfn.XLOOKUP(A84,Adjustment!B:B,Adjustment!H:H,0,0)</f>
        <v>Agree</v>
      </c>
      <c r="DR84" s="151">
        <f t="shared" si="7"/>
        <v>1209939.1000000001</v>
      </c>
      <c r="DS84" s="151">
        <f t="shared" si="8"/>
        <v>1278364.8500000001</v>
      </c>
      <c r="DT84" s="151">
        <f t="shared" si="9"/>
        <v>-68425.75</v>
      </c>
      <c r="DU84" s="151">
        <f t="shared" si="10"/>
        <v>29761.19</v>
      </c>
      <c r="DV84" s="151">
        <f t="shared" si="11"/>
        <v>23506</v>
      </c>
      <c r="DW84" s="151">
        <f t="shared" si="12"/>
        <v>6255.1899999999987</v>
      </c>
    </row>
    <row r="85" spans="1:127">
      <c r="A85" s="166">
        <v>3302191</v>
      </c>
      <c r="B85" s="175" t="s">
        <v>768</v>
      </c>
      <c r="C85" s="167" t="s">
        <v>769</v>
      </c>
      <c r="D85" s="178"/>
      <c r="E85" s="17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70"/>
      <c r="R85" s="170"/>
      <c r="S85" s="170"/>
      <c r="T85" s="170"/>
      <c r="U85" s="170"/>
      <c r="V85" s="170"/>
      <c r="W85" s="171">
        <v>187001.26</v>
      </c>
      <c r="X85" s="171"/>
      <c r="Y85" s="171">
        <v>-20513.45</v>
      </c>
      <c r="Z85" s="172">
        <v>1582731.69</v>
      </c>
      <c r="AA85" s="172">
        <v>0</v>
      </c>
      <c r="AB85" s="172">
        <v>55700</v>
      </c>
      <c r="AC85" s="172">
        <v>0</v>
      </c>
      <c r="AD85" s="172">
        <v>192376.5</v>
      </c>
      <c r="AE85" s="172">
        <v>3000</v>
      </c>
      <c r="AF85" s="172">
        <v>0</v>
      </c>
      <c r="AG85" s="172">
        <v>0</v>
      </c>
      <c r="AH85" s="172">
        <v>3299.05</v>
      </c>
      <c r="AI85" s="172">
        <v>0</v>
      </c>
      <c r="AJ85" s="172">
        <v>0</v>
      </c>
      <c r="AK85" s="172">
        <v>0</v>
      </c>
      <c r="AL85" s="172">
        <v>2632.9</v>
      </c>
      <c r="AM85" s="172">
        <v>0</v>
      </c>
      <c r="AN85" s="172">
        <v>0</v>
      </c>
      <c r="AO85" s="172">
        <v>0</v>
      </c>
      <c r="AP85" s="172">
        <v>0</v>
      </c>
      <c r="AQ85" s="172">
        <v>0</v>
      </c>
      <c r="AR85" s="172">
        <v>0</v>
      </c>
      <c r="AS85" s="172">
        <v>12951.62</v>
      </c>
      <c r="AT85" s="172">
        <v>35915</v>
      </c>
      <c r="AU85" s="172">
        <v>990640.72</v>
      </c>
      <c r="AV85" s="172">
        <v>0</v>
      </c>
      <c r="AW85" s="172">
        <v>59618.61</v>
      </c>
      <c r="AX85" s="172">
        <v>65507.48</v>
      </c>
      <c r="AY85" s="172">
        <v>182114.22</v>
      </c>
      <c r="AZ85" s="172">
        <v>0</v>
      </c>
      <c r="BA85" s="172">
        <v>35297.19</v>
      </c>
      <c r="BB85" s="172">
        <v>1574.14</v>
      </c>
      <c r="BC85" s="172">
        <v>0</v>
      </c>
      <c r="BD85" s="172">
        <v>0</v>
      </c>
      <c r="BE85" s="172">
        <v>0</v>
      </c>
      <c r="BF85" s="172">
        <v>0</v>
      </c>
      <c r="BG85" s="172">
        <v>0</v>
      </c>
      <c r="BH85" s="172">
        <v>904.5</v>
      </c>
      <c r="BI85" s="172">
        <v>0</v>
      </c>
      <c r="BJ85" s="172">
        <v>54901.93</v>
      </c>
      <c r="BK85" s="172">
        <v>0</v>
      </c>
      <c r="BL85" s="172">
        <v>0</v>
      </c>
      <c r="BM85" s="172">
        <v>10285.780000000079</v>
      </c>
      <c r="BN85" s="172">
        <v>0</v>
      </c>
      <c r="BO85" s="172">
        <v>157.12</v>
      </c>
      <c r="BP85" s="172">
        <v>491011.24</v>
      </c>
      <c r="BQ85" s="172">
        <v>4916.37</v>
      </c>
      <c r="BR85" s="172">
        <v>1315.2</v>
      </c>
      <c r="BS85" s="172">
        <v>0</v>
      </c>
      <c r="BT85" s="172">
        <v>2197</v>
      </c>
      <c r="BU85" s="172">
        <v>155</v>
      </c>
      <c r="BV85" s="172">
        <v>23991.14</v>
      </c>
      <c r="BW85" s="172">
        <v>0</v>
      </c>
      <c r="BX85" s="172">
        <v>0</v>
      </c>
      <c r="BY85" s="172">
        <v>15551.25</v>
      </c>
      <c r="BZ85" s="172">
        <v>0</v>
      </c>
      <c r="CA85" s="172">
        <v>0</v>
      </c>
      <c r="CB85" s="172">
        <v>6536.88</v>
      </c>
      <c r="CC85" s="172"/>
      <c r="CD85" s="172">
        <v>15551.25</v>
      </c>
      <c r="CE85" s="172">
        <v>0</v>
      </c>
      <c r="CF85" s="172">
        <v>0</v>
      </c>
      <c r="CG85" s="172">
        <v>0</v>
      </c>
      <c r="CH85" s="172">
        <v>70.8</v>
      </c>
      <c r="CI85" s="172">
        <v>1503.8799999999992</v>
      </c>
      <c r="CJ85" s="172">
        <v>135469.13000000012</v>
      </c>
      <c r="CK85" s="172"/>
      <c r="CL85" s="172">
        <v>0</v>
      </c>
      <c r="CM85" s="172">
        <v>0</v>
      </c>
      <c r="CN85" s="172">
        <v>0</v>
      </c>
      <c r="CO85" s="172">
        <v>0</v>
      </c>
      <c r="CP85" s="177"/>
      <c r="CQ85" s="151">
        <v>135469.13000000012</v>
      </c>
      <c r="CR85" s="151">
        <v>0</v>
      </c>
      <c r="CS85" s="152">
        <v>151020.38</v>
      </c>
      <c r="CT85" s="152">
        <v>-15551.25</v>
      </c>
      <c r="CU85" s="152">
        <v>-15551.249999999884</v>
      </c>
      <c r="CV85" s="151">
        <v>-15551.25</v>
      </c>
      <c r="CW85" s="151">
        <v>135469.13</v>
      </c>
      <c r="CX85" s="153">
        <v>-1503.8799999999992</v>
      </c>
      <c r="CY85" s="151">
        <v>-1503.8799999999992</v>
      </c>
      <c r="CZ85" s="151">
        <v>0</v>
      </c>
      <c r="DA85" s="151">
        <v>-3.9999999920837581E-2</v>
      </c>
      <c r="DB85" s="152">
        <v>-15551.25</v>
      </c>
      <c r="DD85" s="151">
        <v>1.1641532182693481E-10</v>
      </c>
      <c r="DG85" s="151">
        <v>135469.13000000012</v>
      </c>
      <c r="DH85" s="151">
        <v>0</v>
      </c>
      <c r="DI85" s="152">
        <v>151020.38</v>
      </c>
      <c r="DJ85" s="152">
        <v>-15551.25</v>
      </c>
      <c r="DO85" s="166">
        <v>3302191</v>
      </c>
      <c r="DQ85">
        <f>_xlfn.XLOOKUP(A85,Adjustment!B:B,Adjustment!H:H,0,0)</f>
        <v>0</v>
      </c>
      <c r="DR85" s="151">
        <f t="shared" si="7"/>
        <v>1888606.76</v>
      </c>
      <c r="DS85" s="151">
        <f t="shared" si="8"/>
        <v>1940138.89</v>
      </c>
      <c r="DT85" s="151">
        <f t="shared" si="9"/>
        <v>-51532.129999999888</v>
      </c>
      <c r="DU85" s="151">
        <f t="shared" si="10"/>
        <v>22088.13</v>
      </c>
      <c r="DV85" s="151">
        <f t="shared" si="11"/>
        <v>1574.6799999999992</v>
      </c>
      <c r="DW85" s="151">
        <f t="shared" si="12"/>
        <v>20513.45</v>
      </c>
    </row>
    <row r="86" spans="1:127" hidden="1">
      <c r="A86" s="166">
        <v>3302192</v>
      </c>
      <c r="B86" s="175" t="s">
        <v>770</v>
      </c>
      <c r="C86" s="167" t="s">
        <v>524</v>
      </c>
      <c r="D86" s="178"/>
      <c r="E86" s="17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70"/>
      <c r="R86" s="170"/>
      <c r="S86" s="170"/>
      <c r="T86" s="170"/>
      <c r="U86" s="170"/>
      <c r="V86" s="170"/>
      <c r="W86" s="171">
        <v>362110.86</v>
      </c>
      <c r="X86" s="171"/>
      <c r="Y86" s="171">
        <v>-11188.56</v>
      </c>
      <c r="Z86" s="172">
        <v>2677340.4900000002</v>
      </c>
      <c r="AA86" s="172">
        <v>0</v>
      </c>
      <c r="AB86" s="172">
        <v>77548.75</v>
      </c>
      <c r="AC86" s="172">
        <v>0</v>
      </c>
      <c r="AD86" s="172">
        <v>353565</v>
      </c>
      <c r="AE86" s="172">
        <v>800</v>
      </c>
      <c r="AF86" s="172">
        <v>0</v>
      </c>
      <c r="AG86" s="172">
        <v>0</v>
      </c>
      <c r="AH86" s="172">
        <v>150127.65000000014</v>
      </c>
      <c r="AI86" s="172">
        <v>0</v>
      </c>
      <c r="AJ86" s="172">
        <v>0</v>
      </c>
      <c r="AK86" s="172">
        <v>0</v>
      </c>
      <c r="AL86" s="172">
        <v>5273.35</v>
      </c>
      <c r="AM86" s="172">
        <v>0</v>
      </c>
      <c r="AN86" s="172">
        <v>0</v>
      </c>
      <c r="AO86" s="172">
        <v>0</v>
      </c>
      <c r="AP86" s="172">
        <v>0</v>
      </c>
      <c r="AQ86" s="172">
        <v>0</v>
      </c>
      <c r="AR86" s="172">
        <v>0</v>
      </c>
      <c r="AS86" s="172">
        <v>59197.75</v>
      </c>
      <c r="AT86" s="172">
        <v>21171</v>
      </c>
      <c r="AU86" s="172">
        <v>1377191.7</v>
      </c>
      <c r="AV86" s="172">
        <v>0</v>
      </c>
      <c r="AW86" s="172">
        <v>453588.91</v>
      </c>
      <c r="AX86" s="172">
        <v>58120.480000000003</v>
      </c>
      <c r="AY86" s="172">
        <v>336420.19</v>
      </c>
      <c r="AZ86" s="172">
        <v>0</v>
      </c>
      <c r="BA86" s="172">
        <v>93114.27</v>
      </c>
      <c r="BB86" s="172">
        <v>175.91</v>
      </c>
      <c r="BC86" s="172">
        <v>11188.5</v>
      </c>
      <c r="BD86" s="172">
        <v>0</v>
      </c>
      <c r="BE86" s="172">
        <v>0</v>
      </c>
      <c r="BF86" s="172">
        <v>50459.97</v>
      </c>
      <c r="BG86" s="172">
        <v>110</v>
      </c>
      <c r="BH86" s="172">
        <v>0</v>
      </c>
      <c r="BI86" s="172">
        <v>6184.97</v>
      </c>
      <c r="BJ86" s="172">
        <v>93465.54</v>
      </c>
      <c r="BK86" s="172">
        <v>0</v>
      </c>
      <c r="BL86" s="172">
        <v>6784.63</v>
      </c>
      <c r="BM86" s="172">
        <v>191698.98</v>
      </c>
      <c r="BN86" s="172">
        <v>4122.33</v>
      </c>
      <c r="BO86" s="172">
        <v>25519.61</v>
      </c>
      <c r="BP86" s="172">
        <v>21153.83</v>
      </c>
      <c r="BQ86" s="172">
        <v>4895</v>
      </c>
      <c r="BR86" s="172">
        <v>3945.6</v>
      </c>
      <c r="BS86" s="172">
        <v>142353.44</v>
      </c>
      <c r="BT86" s="172">
        <v>187759.88</v>
      </c>
      <c r="BU86" s="172">
        <v>0</v>
      </c>
      <c r="BV86" s="172">
        <v>94868.160000000003</v>
      </c>
      <c r="BW86" s="172">
        <v>0</v>
      </c>
      <c r="BX86" s="172">
        <v>0</v>
      </c>
      <c r="BY86" s="172">
        <v>50558</v>
      </c>
      <c r="BZ86" s="172">
        <v>0</v>
      </c>
      <c r="CA86" s="172">
        <v>0</v>
      </c>
      <c r="CB86" s="172">
        <v>10007.5</v>
      </c>
      <c r="CC86" s="172"/>
      <c r="CD86" s="172">
        <v>50558</v>
      </c>
      <c r="CE86" s="172">
        <v>0</v>
      </c>
      <c r="CF86" s="172">
        <v>0</v>
      </c>
      <c r="CG86" s="172">
        <v>0</v>
      </c>
      <c r="CH86" s="172">
        <v>42465.440000000002</v>
      </c>
      <c r="CI86" s="172">
        <v>6911.5</v>
      </c>
      <c r="CJ86" s="172">
        <v>493454.9500000003</v>
      </c>
      <c r="CK86" s="172"/>
      <c r="CL86" s="172">
        <v>0</v>
      </c>
      <c r="CM86" s="172">
        <v>0</v>
      </c>
      <c r="CN86" s="172">
        <v>0</v>
      </c>
      <c r="CO86" s="172">
        <v>0</v>
      </c>
      <c r="CP86" s="177"/>
      <c r="CQ86" s="151">
        <v>493454.9500000003</v>
      </c>
      <c r="CR86" s="151">
        <v>0</v>
      </c>
      <c r="CS86" s="152">
        <v>544012.94999999995</v>
      </c>
      <c r="CT86" s="152">
        <v>-50558</v>
      </c>
      <c r="CU86" s="152">
        <v>-50557.999999999651</v>
      </c>
      <c r="CV86" s="151">
        <v>-50558</v>
      </c>
      <c r="CW86" s="151">
        <v>493454.94999999995</v>
      </c>
      <c r="CX86" s="153">
        <v>-6911.5</v>
      </c>
      <c r="CY86" s="151">
        <v>-6911.5</v>
      </c>
      <c r="CZ86" s="151">
        <v>3992.9599999998463</v>
      </c>
      <c r="DA86" s="151">
        <v>0</v>
      </c>
      <c r="DB86" s="152">
        <v>-50558</v>
      </c>
      <c r="DD86" s="151">
        <v>3.4924596548080444E-10</v>
      </c>
      <c r="DG86" s="151">
        <v>493454.9500000003</v>
      </c>
      <c r="DH86" s="151">
        <v>0</v>
      </c>
      <c r="DI86" s="152">
        <v>544012.94999999995</v>
      </c>
      <c r="DJ86" s="152">
        <v>-50558</v>
      </c>
      <c r="DO86" s="166">
        <v>3302192</v>
      </c>
      <c r="DQ86" t="str">
        <f>_xlfn.XLOOKUP(A86,Adjustment!B:B,Adjustment!H:H,0,0)</f>
        <v>Agree</v>
      </c>
      <c r="DR86" s="151">
        <f t="shared" si="7"/>
        <v>3345023.9900000007</v>
      </c>
      <c r="DS86" s="151">
        <f t="shared" si="8"/>
        <v>3213679.9000000004</v>
      </c>
      <c r="DT86" s="151">
        <f t="shared" si="9"/>
        <v>131344.09000000032</v>
      </c>
      <c r="DU86" s="151">
        <f t="shared" si="10"/>
        <v>60565.5</v>
      </c>
      <c r="DV86" s="151">
        <f t="shared" si="11"/>
        <v>49376.94</v>
      </c>
      <c r="DW86" s="151">
        <f t="shared" si="12"/>
        <v>11188.559999999998</v>
      </c>
    </row>
    <row r="87" spans="1:127" hidden="1">
      <c r="A87" s="166">
        <v>3302225</v>
      </c>
      <c r="B87" s="175" t="s">
        <v>771</v>
      </c>
      <c r="C87" s="167" t="s">
        <v>568</v>
      </c>
      <c r="D87" s="178"/>
      <c r="E87" s="17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70"/>
      <c r="R87" s="170"/>
      <c r="S87" s="170"/>
      <c r="T87" s="170"/>
      <c r="U87" s="170"/>
      <c r="V87" s="170"/>
      <c r="W87" s="171">
        <v>398992.25</v>
      </c>
      <c r="X87" s="171"/>
      <c r="Y87" s="171">
        <v>24929.65</v>
      </c>
      <c r="Z87" s="172">
        <v>1896319.47</v>
      </c>
      <c r="AA87" s="172">
        <v>0</v>
      </c>
      <c r="AB87" s="172">
        <v>233346.14</v>
      </c>
      <c r="AC87" s="172">
        <v>0</v>
      </c>
      <c r="AD87" s="172">
        <v>242985.5</v>
      </c>
      <c r="AE87" s="172">
        <v>5827.72</v>
      </c>
      <c r="AF87" s="172">
        <v>0</v>
      </c>
      <c r="AG87" s="172">
        <v>0</v>
      </c>
      <c r="AH87" s="172">
        <v>160583.81</v>
      </c>
      <c r="AI87" s="172">
        <v>28906</v>
      </c>
      <c r="AJ87" s="172">
        <v>0</v>
      </c>
      <c r="AK87" s="172">
        <v>0</v>
      </c>
      <c r="AL87" s="172">
        <v>52452.79</v>
      </c>
      <c r="AM87" s="172">
        <v>0</v>
      </c>
      <c r="AN87" s="172">
        <v>0</v>
      </c>
      <c r="AO87" s="172">
        <v>0</v>
      </c>
      <c r="AP87" s="172">
        <v>0</v>
      </c>
      <c r="AQ87" s="172">
        <v>0</v>
      </c>
      <c r="AR87" s="172">
        <v>0</v>
      </c>
      <c r="AS87" s="172">
        <v>15273.5</v>
      </c>
      <c r="AT87" s="172">
        <v>19570</v>
      </c>
      <c r="AU87" s="172">
        <v>1131222.22</v>
      </c>
      <c r="AV87" s="172">
        <v>0</v>
      </c>
      <c r="AW87" s="172">
        <v>570151.80000000005</v>
      </c>
      <c r="AX87" s="172">
        <v>77783.61</v>
      </c>
      <c r="AY87" s="172">
        <v>136202.57999999999</v>
      </c>
      <c r="AZ87" s="172">
        <v>0</v>
      </c>
      <c r="BA87" s="172">
        <v>87528.13</v>
      </c>
      <c r="BB87" s="172">
        <v>2642.7</v>
      </c>
      <c r="BC87" s="172">
        <v>9153.58</v>
      </c>
      <c r="BD87" s="172">
        <v>0</v>
      </c>
      <c r="BE87" s="172">
        <v>0</v>
      </c>
      <c r="BF87" s="172">
        <v>35119.160000000003</v>
      </c>
      <c r="BG87" s="172">
        <v>904.29</v>
      </c>
      <c r="BH87" s="172">
        <v>602.47</v>
      </c>
      <c r="BI87" s="172">
        <v>8239.7999999999993</v>
      </c>
      <c r="BJ87" s="172">
        <v>65586.490000000005</v>
      </c>
      <c r="BK87" s="172">
        <v>19797.7</v>
      </c>
      <c r="BL87" s="172">
        <v>13970.07</v>
      </c>
      <c r="BM87" s="172">
        <v>49126.099999999664</v>
      </c>
      <c r="BN87" s="172">
        <v>0</v>
      </c>
      <c r="BO87" s="172">
        <v>0</v>
      </c>
      <c r="BP87" s="172">
        <v>68542.94</v>
      </c>
      <c r="BQ87" s="172">
        <v>4895</v>
      </c>
      <c r="BR87" s="172">
        <v>7960</v>
      </c>
      <c r="BS87" s="172">
        <v>126974.74</v>
      </c>
      <c r="BT87" s="172">
        <v>61975.92</v>
      </c>
      <c r="BU87" s="172">
        <v>51654.09</v>
      </c>
      <c r="BV87" s="172">
        <v>87858.62</v>
      </c>
      <c r="BW87" s="172">
        <v>0</v>
      </c>
      <c r="BX87" s="172">
        <v>0</v>
      </c>
      <c r="BY87" s="172">
        <v>0</v>
      </c>
      <c r="BZ87" s="172">
        <v>0</v>
      </c>
      <c r="CA87" s="172">
        <v>0</v>
      </c>
      <c r="CB87" s="172">
        <v>8016.25</v>
      </c>
      <c r="CC87" s="172">
        <v>17221.599999999999</v>
      </c>
      <c r="CD87" s="172">
        <v>0</v>
      </c>
      <c r="CE87" s="172">
        <v>0</v>
      </c>
      <c r="CF87" s="172">
        <v>0</v>
      </c>
      <c r="CG87" s="172">
        <v>0</v>
      </c>
      <c r="CH87" s="172">
        <v>0</v>
      </c>
      <c r="CI87" s="172"/>
      <c r="CJ87" s="172">
        <v>436365.16999999993</v>
      </c>
      <c r="CK87" s="172"/>
      <c r="CL87" s="172">
        <v>50167.5</v>
      </c>
      <c r="CM87" s="172">
        <v>0</v>
      </c>
      <c r="CN87" s="172">
        <v>0</v>
      </c>
      <c r="CO87" s="172">
        <v>0</v>
      </c>
      <c r="CP87" s="177"/>
      <c r="CQ87" s="151">
        <v>436365.16999999993</v>
      </c>
      <c r="CR87" s="151">
        <v>50167.5</v>
      </c>
      <c r="CS87" s="152">
        <v>436365.17</v>
      </c>
      <c r="CT87" s="152">
        <v>50167.5</v>
      </c>
      <c r="CU87" s="152">
        <v>0</v>
      </c>
      <c r="CV87" s="151">
        <v>0</v>
      </c>
      <c r="CW87" s="151">
        <v>486532.67</v>
      </c>
      <c r="CX87" s="153">
        <v>17221.599999999999</v>
      </c>
      <c r="CY87" s="151">
        <v>17221.599999999999</v>
      </c>
      <c r="CZ87" s="151">
        <v>0</v>
      </c>
      <c r="DA87" s="151">
        <v>-5.0000000337604433E-2</v>
      </c>
      <c r="DD87" s="151">
        <v>-5.8207660913467407E-11</v>
      </c>
      <c r="DG87" s="151">
        <v>436365.16999999993</v>
      </c>
      <c r="DH87" s="151">
        <v>50167.5</v>
      </c>
      <c r="DI87" s="152">
        <v>436365.17</v>
      </c>
      <c r="DJ87" s="152">
        <v>50167.5</v>
      </c>
      <c r="DO87" s="166">
        <v>3302225</v>
      </c>
      <c r="DQ87" t="str">
        <f>_xlfn.XLOOKUP(A87,Adjustment!B:B,Adjustment!H:H,0,0)</f>
        <v>Agree</v>
      </c>
      <c r="DR87" s="151">
        <f t="shared" si="7"/>
        <v>2655264.9300000002</v>
      </c>
      <c r="DS87" s="151">
        <f t="shared" si="8"/>
        <v>2617892.0100000002</v>
      </c>
      <c r="DT87" s="151">
        <f t="shared" si="9"/>
        <v>37372.919999999925</v>
      </c>
      <c r="DU87" s="151">
        <f t="shared" si="10"/>
        <v>25237.85</v>
      </c>
      <c r="DV87" s="151">
        <f t="shared" si="11"/>
        <v>0</v>
      </c>
      <c r="DW87" s="151">
        <f t="shared" si="12"/>
        <v>25237.85</v>
      </c>
    </row>
    <row r="88" spans="1:127" hidden="1">
      <c r="A88" s="166">
        <v>3302227</v>
      </c>
      <c r="B88" s="175" t="s">
        <v>772</v>
      </c>
      <c r="C88" s="167" t="s">
        <v>773</v>
      </c>
      <c r="D88" s="178"/>
      <c r="E88" s="17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70"/>
      <c r="R88" s="170"/>
      <c r="S88" s="170"/>
      <c r="T88" s="170"/>
      <c r="U88" s="170"/>
      <c r="V88" s="170"/>
      <c r="W88" s="171">
        <v>337587.46</v>
      </c>
      <c r="X88" s="171"/>
      <c r="Y88" s="171">
        <v>5364.8</v>
      </c>
      <c r="Z88" s="172">
        <v>2418405.94</v>
      </c>
      <c r="AA88" s="172">
        <v>0</v>
      </c>
      <c r="AB88" s="172">
        <v>146942.32</v>
      </c>
      <c r="AC88" s="172">
        <v>0</v>
      </c>
      <c r="AD88" s="172">
        <v>313856</v>
      </c>
      <c r="AE88" s="172">
        <v>7180</v>
      </c>
      <c r="AF88" s="172">
        <v>0</v>
      </c>
      <c r="AG88" s="172">
        <v>0</v>
      </c>
      <c r="AH88" s="172">
        <v>66426.740000000005</v>
      </c>
      <c r="AI88" s="172">
        <v>0</v>
      </c>
      <c r="AJ88" s="172">
        <v>0</v>
      </c>
      <c r="AK88" s="172">
        <v>0</v>
      </c>
      <c r="AL88" s="172">
        <v>21687.759999999998</v>
      </c>
      <c r="AM88" s="172">
        <v>0</v>
      </c>
      <c r="AN88" s="172">
        <v>0</v>
      </c>
      <c r="AO88" s="172">
        <v>0</v>
      </c>
      <c r="AP88" s="172">
        <v>0</v>
      </c>
      <c r="AQ88" s="172">
        <v>0</v>
      </c>
      <c r="AR88" s="172">
        <v>0</v>
      </c>
      <c r="AS88" s="172">
        <v>22301.96</v>
      </c>
      <c r="AT88" s="172">
        <v>51507</v>
      </c>
      <c r="AU88" s="172">
        <v>1428819.4</v>
      </c>
      <c r="AV88" s="172">
        <v>0</v>
      </c>
      <c r="AW88" s="172">
        <v>600671.26</v>
      </c>
      <c r="AX88" s="172">
        <v>42967.99</v>
      </c>
      <c r="AY88" s="172">
        <v>244385.36</v>
      </c>
      <c r="AZ88" s="172">
        <v>0</v>
      </c>
      <c r="BA88" s="172">
        <v>67876.710000000006</v>
      </c>
      <c r="BB88" s="172">
        <v>1020.94</v>
      </c>
      <c r="BC88" s="172">
        <v>5637</v>
      </c>
      <c r="BD88" s="172">
        <v>0</v>
      </c>
      <c r="BE88" s="172">
        <v>0</v>
      </c>
      <c r="BF88" s="172">
        <v>77679.39</v>
      </c>
      <c r="BG88" s="172">
        <v>2200</v>
      </c>
      <c r="BH88" s="172">
        <v>3430.7</v>
      </c>
      <c r="BI88" s="172">
        <v>7214.64</v>
      </c>
      <c r="BJ88" s="172">
        <v>29375.4</v>
      </c>
      <c r="BK88" s="172">
        <v>0</v>
      </c>
      <c r="BL88" s="172">
        <v>5153.7</v>
      </c>
      <c r="BM88" s="172">
        <v>41431.989999999671</v>
      </c>
      <c r="BN88" s="172">
        <v>28357.040000000001</v>
      </c>
      <c r="BO88" s="172">
        <v>540.9</v>
      </c>
      <c r="BP88" s="172">
        <v>60165.22</v>
      </c>
      <c r="BQ88" s="172">
        <v>4895</v>
      </c>
      <c r="BR88" s="172">
        <v>6160</v>
      </c>
      <c r="BS88" s="172">
        <v>175961.48</v>
      </c>
      <c r="BT88" s="172">
        <v>140401.14000000001</v>
      </c>
      <c r="BU88" s="172">
        <v>750</v>
      </c>
      <c r="BV88" s="172">
        <v>147354.82</v>
      </c>
      <c r="BW88" s="172">
        <v>0</v>
      </c>
      <c r="BX88" s="172">
        <v>0</v>
      </c>
      <c r="BY88" s="172">
        <v>0</v>
      </c>
      <c r="BZ88" s="172">
        <v>0</v>
      </c>
      <c r="CA88" s="172">
        <v>0</v>
      </c>
      <c r="CB88" s="172">
        <v>8783.5</v>
      </c>
      <c r="CC88" s="172">
        <v>0</v>
      </c>
      <c r="CD88" s="172">
        <v>0</v>
      </c>
      <c r="CE88" s="172">
        <v>0</v>
      </c>
      <c r="CF88" s="172">
        <v>0</v>
      </c>
      <c r="CG88" s="172">
        <v>8783.5</v>
      </c>
      <c r="CH88" s="172">
        <v>3937</v>
      </c>
      <c r="CI88" s="172">
        <v>0</v>
      </c>
      <c r="CJ88" s="172">
        <v>263445.09999999969</v>
      </c>
      <c r="CK88" s="172"/>
      <c r="CL88" s="172">
        <v>1427.8000000000002</v>
      </c>
      <c r="CM88" s="172">
        <v>0</v>
      </c>
      <c r="CN88" s="172">
        <v>0</v>
      </c>
      <c r="CO88" s="172">
        <v>0</v>
      </c>
      <c r="CP88" s="177"/>
      <c r="CQ88" s="151">
        <v>263445.09999999969</v>
      </c>
      <c r="CR88" s="151">
        <v>1427.8000000000002</v>
      </c>
      <c r="CS88" s="152">
        <v>263445.09999999998</v>
      </c>
      <c r="CT88" s="152">
        <v>1427.8</v>
      </c>
      <c r="CU88" s="152">
        <v>0</v>
      </c>
      <c r="CV88" s="151">
        <v>0</v>
      </c>
      <c r="CW88" s="151">
        <v>264872.89999999997</v>
      </c>
      <c r="CX88" s="153">
        <v>0</v>
      </c>
      <c r="CY88" s="151">
        <v>0</v>
      </c>
      <c r="CZ88" s="151">
        <v>0</v>
      </c>
      <c r="DA88" s="151">
        <v>-4.0000000328291208E-2</v>
      </c>
      <c r="DD88" s="151">
        <v>-3.0263436201494187E-10</v>
      </c>
      <c r="DG88" s="151">
        <v>263445.09999999969</v>
      </c>
      <c r="DH88" s="151">
        <v>1427.8000000000002</v>
      </c>
      <c r="DI88" s="152">
        <v>263445.09999999998</v>
      </c>
      <c r="DJ88" s="152">
        <v>1427.8</v>
      </c>
      <c r="DO88" s="166">
        <v>3302227</v>
      </c>
      <c r="DQ88">
        <f>_xlfn.XLOOKUP(A88,Adjustment!B:B,Adjustment!H:H,0,0)</f>
        <v>0</v>
      </c>
      <c r="DR88" s="151">
        <f t="shared" si="7"/>
        <v>3048307.7199999997</v>
      </c>
      <c r="DS88" s="151">
        <f t="shared" si="8"/>
        <v>3122450.08</v>
      </c>
      <c r="DT88" s="151">
        <f t="shared" si="9"/>
        <v>-74142.360000000335</v>
      </c>
      <c r="DU88" s="151">
        <f t="shared" si="10"/>
        <v>8783.5</v>
      </c>
      <c r="DV88" s="151">
        <f t="shared" si="11"/>
        <v>12720.5</v>
      </c>
      <c r="DW88" s="151">
        <f t="shared" si="12"/>
        <v>-3937</v>
      </c>
    </row>
    <row r="89" spans="1:127" hidden="1">
      <c r="A89" s="166">
        <v>3302231</v>
      </c>
      <c r="B89" s="175" t="s">
        <v>774</v>
      </c>
      <c r="C89" s="167" t="s">
        <v>576</v>
      </c>
      <c r="D89" s="178"/>
      <c r="E89" s="17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70"/>
      <c r="R89" s="170"/>
      <c r="S89" s="170"/>
      <c r="T89" s="170"/>
      <c r="U89" s="170"/>
      <c r="V89" s="170"/>
      <c r="W89" s="171">
        <v>213562.38</v>
      </c>
      <c r="X89" s="171"/>
      <c r="Y89" s="171">
        <v>-9726.2999999999993</v>
      </c>
      <c r="Z89" s="172">
        <v>2353295.54</v>
      </c>
      <c r="AA89" s="172">
        <v>0</v>
      </c>
      <c r="AB89" s="172">
        <v>33197.5</v>
      </c>
      <c r="AC89" s="172">
        <v>0</v>
      </c>
      <c r="AD89" s="172">
        <v>224385.5</v>
      </c>
      <c r="AE89" s="172">
        <v>2800</v>
      </c>
      <c r="AF89" s="172">
        <v>0</v>
      </c>
      <c r="AG89" s="172">
        <v>0</v>
      </c>
      <c r="AH89" s="172">
        <v>28893.91</v>
      </c>
      <c r="AI89" s="172">
        <v>0</v>
      </c>
      <c r="AJ89" s="172">
        <v>0</v>
      </c>
      <c r="AK89" s="172">
        <v>0</v>
      </c>
      <c r="AL89" s="172">
        <v>26339.57</v>
      </c>
      <c r="AM89" s="172">
        <v>0</v>
      </c>
      <c r="AN89" s="172">
        <v>0</v>
      </c>
      <c r="AO89" s="172">
        <v>0</v>
      </c>
      <c r="AP89" s="172">
        <v>0</v>
      </c>
      <c r="AQ89" s="172">
        <v>0</v>
      </c>
      <c r="AR89" s="172">
        <v>0</v>
      </c>
      <c r="AS89" s="172">
        <v>22790.6</v>
      </c>
      <c r="AT89" s="172">
        <v>72357</v>
      </c>
      <c r="AU89" s="172">
        <v>1189273.93</v>
      </c>
      <c r="AV89" s="172">
        <v>0</v>
      </c>
      <c r="AW89" s="172">
        <v>543384.24</v>
      </c>
      <c r="AX89" s="172">
        <v>33076.58</v>
      </c>
      <c r="AY89" s="172">
        <v>279917.74</v>
      </c>
      <c r="AZ89" s="172">
        <v>0</v>
      </c>
      <c r="BA89" s="172">
        <v>62159.519999999997</v>
      </c>
      <c r="BB89" s="172">
        <v>1537.3</v>
      </c>
      <c r="BC89" s="172">
        <v>735</v>
      </c>
      <c r="BD89" s="172">
        <v>0</v>
      </c>
      <c r="BE89" s="172">
        <v>0</v>
      </c>
      <c r="BF89" s="172">
        <v>61289.82</v>
      </c>
      <c r="BG89" s="172">
        <v>1694.8</v>
      </c>
      <c r="BH89" s="172">
        <v>2306.66</v>
      </c>
      <c r="BI89" s="172">
        <v>7981.96</v>
      </c>
      <c r="BJ89" s="172">
        <v>49865.7</v>
      </c>
      <c r="BK89" s="172">
        <v>0</v>
      </c>
      <c r="BL89" s="172">
        <v>3367.71</v>
      </c>
      <c r="BM89" s="172">
        <v>98196.400000000183</v>
      </c>
      <c r="BN89" s="172">
        <v>15635.41</v>
      </c>
      <c r="BO89" s="172">
        <v>0</v>
      </c>
      <c r="BP89" s="172">
        <v>25998.69</v>
      </c>
      <c r="BQ89" s="172">
        <v>4895</v>
      </c>
      <c r="BR89" s="172">
        <v>3945.6</v>
      </c>
      <c r="BS89" s="172">
        <v>201380.87</v>
      </c>
      <c r="BT89" s="172">
        <v>100607.79</v>
      </c>
      <c r="BU89" s="172">
        <v>0</v>
      </c>
      <c r="BV89" s="172">
        <v>73798.179999999993</v>
      </c>
      <c r="BW89" s="172">
        <v>0</v>
      </c>
      <c r="BX89" s="172">
        <v>0</v>
      </c>
      <c r="BY89" s="172">
        <v>10176.299999999999</v>
      </c>
      <c r="BZ89" s="172">
        <v>0</v>
      </c>
      <c r="CA89" s="172">
        <v>0</v>
      </c>
      <c r="CB89" s="172">
        <v>8974.75</v>
      </c>
      <c r="CC89" s="172">
        <v>0</v>
      </c>
      <c r="CD89" s="172">
        <v>10176.299999999999</v>
      </c>
      <c r="CE89" s="172">
        <v>0</v>
      </c>
      <c r="CF89" s="172">
        <v>0</v>
      </c>
      <c r="CG89" s="172">
        <v>8974.75</v>
      </c>
      <c r="CH89" s="172">
        <v>450</v>
      </c>
      <c r="CI89" s="172">
        <v>0</v>
      </c>
      <c r="CJ89" s="172">
        <v>206396.79999999993</v>
      </c>
      <c r="CK89" s="172"/>
      <c r="CL89" s="172">
        <v>0</v>
      </c>
      <c r="CM89" s="172">
        <v>0</v>
      </c>
      <c r="CN89" s="172">
        <v>0</v>
      </c>
      <c r="CO89" s="172">
        <v>0</v>
      </c>
      <c r="CP89" s="177"/>
      <c r="CQ89" s="151">
        <v>206396.79999999993</v>
      </c>
      <c r="CR89" s="151">
        <v>0</v>
      </c>
      <c r="CS89" s="152">
        <v>216573.1</v>
      </c>
      <c r="CT89" s="152">
        <v>-10176.299999999999</v>
      </c>
      <c r="CU89" s="152">
        <v>-10176.300000000076</v>
      </c>
      <c r="CV89" s="151">
        <v>-10176.299999999999</v>
      </c>
      <c r="CW89" s="151">
        <v>206396.80000000002</v>
      </c>
      <c r="CX89" s="153">
        <v>0</v>
      </c>
      <c r="CY89" s="151">
        <v>0</v>
      </c>
      <c r="CZ89" s="151">
        <v>0</v>
      </c>
      <c r="DA89" s="151">
        <v>-1.9999999814899638E-2</v>
      </c>
      <c r="DB89" s="152">
        <v>-10176.299999999999</v>
      </c>
      <c r="DD89" s="151">
        <v>-7.6397554948925972E-11</v>
      </c>
      <c r="DG89" s="151">
        <v>206396.79999999993</v>
      </c>
      <c r="DH89" s="151">
        <v>0</v>
      </c>
      <c r="DI89" s="152">
        <v>216573.1</v>
      </c>
      <c r="DJ89" s="152">
        <v>-10176.299999999999</v>
      </c>
      <c r="DO89" s="166">
        <v>3302231</v>
      </c>
      <c r="DQ89" t="str">
        <f>_xlfn.XLOOKUP(A89,Adjustment!B:B,Adjustment!H:H,0,0)</f>
        <v>Agree</v>
      </c>
      <c r="DR89" s="151">
        <f t="shared" si="7"/>
        <v>2764059.62</v>
      </c>
      <c r="DS89" s="151">
        <f t="shared" si="8"/>
        <v>2771225.2</v>
      </c>
      <c r="DT89" s="151">
        <f t="shared" si="9"/>
        <v>-7165.5800000000745</v>
      </c>
      <c r="DU89" s="151">
        <f t="shared" si="10"/>
        <v>19151.05</v>
      </c>
      <c r="DV89" s="151">
        <f t="shared" si="11"/>
        <v>9424.75</v>
      </c>
      <c r="DW89" s="151">
        <f t="shared" si="12"/>
        <v>9726.2999999999993</v>
      </c>
    </row>
    <row r="90" spans="1:127" hidden="1">
      <c r="A90" s="166">
        <v>3302236</v>
      </c>
      <c r="B90" s="175" t="s">
        <v>775</v>
      </c>
      <c r="C90" s="167" t="s">
        <v>776</v>
      </c>
      <c r="D90" s="178"/>
      <c r="E90" s="17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70"/>
      <c r="R90" s="170"/>
      <c r="S90" s="170"/>
      <c r="T90" s="170"/>
      <c r="U90" s="170"/>
      <c r="V90" s="170"/>
      <c r="W90" s="171">
        <v>221151.85</v>
      </c>
      <c r="X90" s="171"/>
      <c r="Y90" s="171">
        <v>8449.7000000000007</v>
      </c>
      <c r="Z90" s="172">
        <v>1266148.1499999999</v>
      </c>
      <c r="AA90" s="172">
        <v>0</v>
      </c>
      <c r="AB90" s="172">
        <v>41495</v>
      </c>
      <c r="AC90" s="172">
        <v>0</v>
      </c>
      <c r="AD90" s="172">
        <v>176011</v>
      </c>
      <c r="AE90" s="172">
        <v>1200</v>
      </c>
      <c r="AF90" s="172">
        <v>0</v>
      </c>
      <c r="AG90" s="172">
        <v>0</v>
      </c>
      <c r="AH90" s="172">
        <v>5218.38</v>
      </c>
      <c r="AI90" s="172">
        <v>13284.58</v>
      </c>
      <c r="AJ90" s="172">
        <v>0</v>
      </c>
      <c r="AK90" s="172">
        <v>0</v>
      </c>
      <c r="AL90" s="172">
        <v>16382.4</v>
      </c>
      <c r="AM90" s="172">
        <v>0</v>
      </c>
      <c r="AN90" s="172">
        <v>0</v>
      </c>
      <c r="AO90" s="172">
        <v>0</v>
      </c>
      <c r="AP90" s="172">
        <v>0</v>
      </c>
      <c r="AQ90" s="172">
        <v>0</v>
      </c>
      <c r="AR90" s="172">
        <v>0</v>
      </c>
      <c r="AS90" s="172">
        <v>30174.16</v>
      </c>
      <c r="AT90" s="172">
        <v>18213</v>
      </c>
      <c r="AU90" s="172">
        <v>793837.18</v>
      </c>
      <c r="AV90" s="172">
        <v>17374.919999999998</v>
      </c>
      <c r="AW90" s="172">
        <v>243369.05</v>
      </c>
      <c r="AX90" s="172">
        <v>70044.12</v>
      </c>
      <c r="AY90" s="172">
        <v>82032.27</v>
      </c>
      <c r="AZ90" s="172">
        <v>0</v>
      </c>
      <c r="BA90" s="172">
        <v>37318.49</v>
      </c>
      <c r="BB90" s="172">
        <v>327.14999999999998</v>
      </c>
      <c r="BC90" s="172">
        <v>1565</v>
      </c>
      <c r="BD90" s="172">
        <v>0</v>
      </c>
      <c r="BE90" s="172">
        <v>0</v>
      </c>
      <c r="BF90" s="172">
        <v>23843.7</v>
      </c>
      <c r="BG90" s="172">
        <v>2311.16</v>
      </c>
      <c r="BH90" s="172">
        <v>1589.08</v>
      </c>
      <c r="BI90" s="172">
        <v>12071.27</v>
      </c>
      <c r="BJ90" s="172">
        <v>43417.919999999998</v>
      </c>
      <c r="BK90" s="172">
        <v>15560.29</v>
      </c>
      <c r="BL90" s="172">
        <v>3967.74</v>
      </c>
      <c r="BM90" s="172">
        <v>65720.539999999804</v>
      </c>
      <c r="BN90" s="172">
        <v>0</v>
      </c>
      <c r="BO90" s="172">
        <v>0</v>
      </c>
      <c r="BP90" s="172">
        <v>19705.259999999998</v>
      </c>
      <c r="BQ90" s="172">
        <v>4895</v>
      </c>
      <c r="BR90" s="172">
        <v>0</v>
      </c>
      <c r="BS90" s="172">
        <v>85326.54</v>
      </c>
      <c r="BT90" s="172">
        <v>16016.02</v>
      </c>
      <c r="BU90" s="172">
        <v>18625.18</v>
      </c>
      <c r="BV90" s="172">
        <v>71264.960000000006</v>
      </c>
      <c r="BW90" s="172">
        <v>0</v>
      </c>
      <c r="BX90" s="172">
        <v>0</v>
      </c>
      <c r="BY90" s="172">
        <v>0</v>
      </c>
      <c r="BZ90" s="172">
        <v>0</v>
      </c>
      <c r="CA90" s="172">
        <v>0</v>
      </c>
      <c r="CB90" s="172">
        <v>6463.75</v>
      </c>
      <c r="CC90" s="172">
        <v>14453.319999999998</v>
      </c>
      <c r="CD90" s="172">
        <v>0</v>
      </c>
      <c r="CE90" s="172">
        <v>0</v>
      </c>
      <c r="CF90" s="172">
        <v>0</v>
      </c>
      <c r="CG90" s="172">
        <v>0</v>
      </c>
      <c r="CH90" s="172">
        <v>9552.2199999999993</v>
      </c>
      <c r="CI90" s="172"/>
      <c r="CJ90" s="172">
        <v>159095.68000000008</v>
      </c>
      <c r="CK90" s="172"/>
      <c r="CL90" s="172">
        <v>19814.550000000003</v>
      </c>
      <c r="CM90" s="172">
        <v>0</v>
      </c>
      <c r="CN90" s="172">
        <v>0</v>
      </c>
      <c r="CO90" s="172">
        <v>0</v>
      </c>
      <c r="CP90" s="177"/>
      <c r="CQ90" s="151">
        <v>159095.68000000008</v>
      </c>
      <c r="CR90" s="151">
        <v>19814.550000000003</v>
      </c>
      <c r="CS90" s="152">
        <v>159095.67999999999</v>
      </c>
      <c r="CT90" s="152">
        <v>19814.55</v>
      </c>
      <c r="CU90" s="152">
        <v>0</v>
      </c>
      <c r="CV90" s="151">
        <v>0</v>
      </c>
      <c r="CW90" s="151">
        <v>178910.22999999998</v>
      </c>
      <c r="CX90" s="153">
        <v>14453.319999999998</v>
      </c>
      <c r="CY90" s="151">
        <v>14453.319999999998</v>
      </c>
      <c r="CZ90" s="151">
        <v>0</v>
      </c>
      <c r="DA90" s="151">
        <v>-5.0000000192085281E-2</v>
      </c>
      <c r="DD90" s="151">
        <v>1.0550138540565968E-10</v>
      </c>
      <c r="DG90" s="151">
        <v>159095.68000000008</v>
      </c>
      <c r="DH90" s="151">
        <v>19814.550000000003</v>
      </c>
      <c r="DI90" s="152">
        <v>159095.67999999999</v>
      </c>
      <c r="DJ90" s="152">
        <v>19814.55</v>
      </c>
      <c r="DO90" s="166">
        <v>3302236</v>
      </c>
      <c r="DQ90">
        <f>_xlfn.XLOOKUP(A90,Adjustment!B:B,Adjustment!H:H,0,0)</f>
        <v>0</v>
      </c>
      <c r="DR90" s="151">
        <f t="shared" si="7"/>
        <v>1568126.6699999997</v>
      </c>
      <c r="DS90" s="151">
        <f t="shared" si="8"/>
        <v>1630182.8399999996</v>
      </c>
      <c r="DT90" s="151">
        <f t="shared" si="9"/>
        <v>-62056.169999999925</v>
      </c>
      <c r="DU90" s="151">
        <f t="shared" si="10"/>
        <v>20917.07</v>
      </c>
      <c r="DV90" s="151">
        <f t="shared" si="11"/>
        <v>9552.2199999999993</v>
      </c>
      <c r="DW90" s="151">
        <f t="shared" si="12"/>
        <v>11364.85</v>
      </c>
    </row>
    <row r="91" spans="1:127" hidden="1">
      <c r="A91" s="166">
        <v>3302238</v>
      </c>
      <c r="B91" s="175" t="s">
        <v>777</v>
      </c>
      <c r="C91" s="167" t="s">
        <v>778</v>
      </c>
      <c r="D91" s="178"/>
      <c r="E91" s="17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70"/>
      <c r="R91" s="170"/>
      <c r="S91" s="170"/>
      <c r="T91" s="170"/>
      <c r="U91" s="170"/>
      <c r="V91" s="170"/>
      <c r="W91" s="171">
        <v>227512.86</v>
      </c>
      <c r="X91" s="171"/>
      <c r="Y91" s="171">
        <v>16966.82</v>
      </c>
      <c r="Z91" s="172">
        <v>1036833.96</v>
      </c>
      <c r="AA91" s="172">
        <v>0</v>
      </c>
      <c r="AB91" s="172">
        <v>11025</v>
      </c>
      <c r="AC91" s="172">
        <v>0</v>
      </c>
      <c r="AD91" s="172">
        <v>104645.5</v>
      </c>
      <c r="AE91" s="172">
        <v>0</v>
      </c>
      <c r="AF91" s="172">
        <v>0</v>
      </c>
      <c r="AG91" s="172">
        <v>0</v>
      </c>
      <c r="AH91" s="172">
        <v>66657.41</v>
      </c>
      <c r="AI91" s="172">
        <v>11.49</v>
      </c>
      <c r="AJ91" s="172">
        <v>0</v>
      </c>
      <c r="AK91" s="172">
        <v>0</v>
      </c>
      <c r="AL91" s="172">
        <v>3650.24</v>
      </c>
      <c r="AM91" s="172">
        <v>0</v>
      </c>
      <c r="AN91" s="172">
        <v>0</v>
      </c>
      <c r="AO91" s="172">
        <v>0</v>
      </c>
      <c r="AP91" s="172">
        <v>0</v>
      </c>
      <c r="AQ91" s="172">
        <v>0</v>
      </c>
      <c r="AR91" s="172">
        <v>0</v>
      </c>
      <c r="AS91" s="172">
        <v>15660.12</v>
      </c>
      <c r="AT91" s="172">
        <v>59745</v>
      </c>
      <c r="AU91" s="172">
        <v>622566.99</v>
      </c>
      <c r="AV91" s="172">
        <v>20722.73</v>
      </c>
      <c r="AW91" s="172">
        <v>197919.85</v>
      </c>
      <c r="AX91" s="172">
        <v>45992.17</v>
      </c>
      <c r="AY91" s="172">
        <v>74985.789999999994</v>
      </c>
      <c r="AZ91" s="172">
        <v>15515.42</v>
      </c>
      <c r="BA91" s="172">
        <v>34945.86</v>
      </c>
      <c r="BB91" s="172">
        <v>990</v>
      </c>
      <c r="BC91" s="172">
        <v>1975</v>
      </c>
      <c r="BD91" s="172">
        <v>0</v>
      </c>
      <c r="BE91" s="172">
        <v>0</v>
      </c>
      <c r="BF91" s="172">
        <v>13692.45</v>
      </c>
      <c r="BG91" s="172">
        <v>14.98</v>
      </c>
      <c r="BH91" s="172">
        <v>2416.9</v>
      </c>
      <c r="BI91" s="172">
        <v>4568.67</v>
      </c>
      <c r="BJ91" s="172">
        <v>49015.87</v>
      </c>
      <c r="BK91" s="172">
        <v>13255.07</v>
      </c>
      <c r="BL91" s="172">
        <v>331.35</v>
      </c>
      <c r="BM91" s="172">
        <v>31636.839999999644</v>
      </c>
      <c r="BN91" s="172">
        <v>18342.759999999998</v>
      </c>
      <c r="BO91" s="172">
        <v>0</v>
      </c>
      <c r="BP91" s="172">
        <v>13735.66</v>
      </c>
      <c r="BQ91" s="172">
        <v>4895</v>
      </c>
      <c r="BR91" s="172">
        <v>0</v>
      </c>
      <c r="BS91" s="172">
        <v>35371.74</v>
      </c>
      <c r="BT91" s="172">
        <v>85211.31</v>
      </c>
      <c r="BU91" s="172">
        <v>19516.28</v>
      </c>
      <c r="BV91" s="172">
        <v>142351.10999999999</v>
      </c>
      <c r="BW91" s="172">
        <v>0</v>
      </c>
      <c r="BX91" s="172">
        <v>0</v>
      </c>
      <c r="BY91" s="172">
        <v>0</v>
      </c>
      <c r="BZ91" s="172">
        <v>0</v>
      </c>
      <c r="CA91" s="172">
        <v>0</v>
      </c>
      <c r="CB91" s="172">
        <v>6002.5</v>
      </c>
      <c r="CC91" s="172">
        <v>13522.54</v>
      </c>
      <c r="CD91" s="172">
        <v>0</v>
      </c>
      <c r="CE91" s="172">
        <v>0</v>
      </c>
      <c r="CF91" s="172">
        <v>0</v>
      </c>
      <c r="CG91" s="172">
        <v>0</v>
      </c>
      <c r="CH91" s="172">
        <v>8032.71</v>
      </c>
      <c r="CI91" s="172"/>
      <c r="CJ91" s="172">
        <v>75771.780000000144</v>
      </c>
      <c r="CK91" s="172"/>
      <c r="CL91" s="172">
        <v>28459.15</v>
      </c>
      <c r="CM91" s="172">
        <v>0</v>
      </c>
      <c r="CN91" s="172">
        <v>0</v>
      </c>
      <c r="CO91" s="172">
        <v>0</v>
      </c>
      <c r="CP91" s="177"/>
      <c r="CQ91" s="151">
        <v>75771.780000000144</v>
      </c>
      <c r="CR91" s="151">
        <v>28459.15</v>
      </c>
      <c r="CS91" s="152">
        <v>75771.78</v>
      </c>
      <c r="CT91" s="152">
        <v>28459.15</v>
      </c>
      <c r="CU91" s="152">
        <v>1.4551915228366852E-10</v>
      </c>
      <c r="CV91" s="151">
        <v>0</v>
      </c>
      <c r="CW91" s="151">
        <v>104230.93</v>
      </c>
      <c r="CX91" s="153">
        <v>13522.54</v>
      </c>
      <c r="CY91" s="151">
        <v>13522.54</v>
      </c>
      <c r="CZ91" s="151">
        <v>0</v>
      </c>
      <c r="DA91" s="151">
        <v>-4.0000000357395038E-2</v>
      </c>
      <c r="DD91" s="151">
        <v>1.3824319466948509E-10</v>
      </c>
      <c r="DG91" s="151">
        <v>75771.780000000144</v>
      </c>
      <c r="DH91" s="151">
        <v>28459.15</v>
      </c>
      <c r="DI91" s="152">
        <v>75771.78</v>
      </c>
      <c r="DJ91" s="152">
        <v>28459.15</v>
      </c>
      <c r="DO91" s="166">
        <v>3302238</v>
      </c>
      <c r="DQ91">
        <f>_xlfn.XLOOKUP(A91,Adjustment!B:B,Adjustment!H:H,0,0)</f>
        <v>0</v>
      </c>
      <c r="DR91" s="151">
        <f t="shared" si="7"/>
        <v>1298228.72</v>
      </c>
      <c r="DS91" s="151">
        <f t="shared" si="8"/>
        <v>1449969.7999999998</v>
      </c>
      <c r="DT91" s="151">
        <f t="shared" si="9"/>
        <v>-151741.07999999984</v>
      </c>
      <c r="DU91" s="151">
        <f t="shared" si="10"/>
        <v>19525.04</v>
      </c>
      <c r="DV91" s="151">
        <f t="shared" si="11"/>
        <v>8032.71</v>
      </c>
      <c r="DW91" s="151">
        <f t="shared" si="12"/>
        <v>11492.330000000002</v>
      </c>
    </row>
    <row r="92" spans="1:127" hidden="1">
      <c r="A92" s="166">
        <v>3302239</v>
      </c>
      <c r="B92" s="175" t="s">
        <v>779</v>
      </c>
      <c r="C92" s="167" t="s">
        <v>208</v>
      </c>
      <c r="D92" s="178"/>
      <c r="E92" s="17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70"/>
      <c r="R92" s="170"/>
      <c r="S92" s="170"/>
      <c r="T92" s="170"/>
      <c r="U92" s="170"/>
      <c r="V92" s="170"/>
      <c r="W92" s="171">
        <v>138160.85</v>
      </c>
      <c r="X92" s="171"/>
      <c r="Y92" s="171">
        <v>-9502.09</v>
      </c>
      <c r="Z92" s="172">
        <v>1137470.52</v>
      </c>
      <c r="AA92" s="172">
        <v>0</v>
      </c>
      <c r="AB92" s="172">
        <v>73412.5</v>
      </c>
      <c r="AC92" s="172">
        <v>0</v>
      </c>
      <c r="AD92" s="172">
        <v>121100</v>
      </c>
      <c r="AE92" s="172">
        <v>3456.93</v>
      </c>
      <c r="AF92" s="172">
        <v>1200</v>
      </c>
      <c r="AG92" s="172">
        <v>0</v>
      </c>
      <c r="AH92" s="172">
        <v>107479.59</v>
      </c>
      <c r="AI92" s="172">
        <v>0</v>
      </c>
      <c r="AJ92" s="172">
        <v>0</v>
      </c>
      <c r="AK92" s="172">
        <v>0</v>
      </c>
      <c r="AL92" s="172">
        <v>75710.2</v>
      </c>
      <c r="AM92" s="172">
        <v>0</v>
      </c>
      <c r="AN92" s="172">
        <v>0</v>
      </c>
      <c r="AO92" s="172">
        <v>0</v>
      </c>
      <c r="AP92" s="172">
        <v>0</v>
      </c>
      <c r="AQ92" s="172">
        <v>0</v>
      </c>
      <c r="AR92" s="172">
        <v>0</v>
      </c>
      <c r="AS92" s="172">
        <v>9357.5</v>
      </c>
      <c r="AT92" s="172">
        <v>57957</v>
      </c>
      <c r="AU92" s="172">
        <v>526930.5</v>
      </c>
      <c r="AV92" s="172">
        <v>0</v>
      </c>
      <c r="AW92" s="172">
        <v>378392.53</v>
      </c>
      <c r="AX92" s="172">
        <v>12663.7</v>
      </c>
      <c r="AY92" s="172">
        <v>322368.61</v>
      </c>
      <c r="AZ92" s="172">
        <v>0</v>
      </c>
      <c r="BA92" s="172">
        <v>95339.41</v>
      </c>
      <c r="BB92" s="172">
        <v>104.8</v>
      </c>
      <c r="BC92" s="172">
        <v>5927.84</v>
      </c>
      <c r="BD92" s="172">
        <v>0</v>
      </c>
      <c r="BE92" s="172">
        <v>0</v>
      </c>
      <c r="BF92" s="172">
        <v>20733.919999999998</v>
      </c>
      <c r="BG92" s="172">
        <v>1890.13</v>
      </c>
      <c r="BH92" s="172">
        <v>8742.4599999999991</v>
      </c>
      <c r="BI92" s="172">
        <v>5522.48</v>
      </c>
      <c r="BJ92" s="172">
        <v>17561.689999999999</v>
      </c>
      <c r="BK92" s="172">
        <v>0</v>
      </c>
      <c r="BL92" s="172">
        <v>2745.29</v>
      </c>
      <c r="BM92" s="172">
        <v>38442.960000000508</v>
      </c>
      <c r="BN92" s="172">
        <v>7487.96</v>
      </c>
      <c r="BO92" s="172">
        <v>240.4</v>
      </c>
      <c r="BP92" s="172">
        <v>30078.080000000002</v>
      </c>
      <c r="BQ92" s="172">
        <v>4895</v>
      </c>
      <c r="BR92" s="172">
        <v>0</v>
      </c>
      <c r="BS92" s="172">
        <v>115924.3</v>
      </c>
      <c r="BT92" s="172">
        <v>6007</v>
      </c>
      <c r="BU92" s="172">
        <v>2250</v>
      </c>
      <c r="BV92" s="172">
        <v>59603.14</v>
      </c>
      <c r="BW92" s="172">
        <v>0</v>
      </c>
      <c r="BX92" s="172">
        <v>0</v>
      </c>
      <c r="BY92" s="172">
        <v>10230.76</v>
      </c>
      <c r="BZ92" s="172">
        <v>0</v>
      </c>
      <c r="CA92" s="172">
        <v>0</v>
      </c>
      <c r="CB92" s="172">
        <v>6038.5</v>
      </c>
      <c r="CC92" s="172">
        <v>13711.1</v>
      </c>
      <c r="CD92" s="172">
        <v>10230.76</v>
      </c>
      <c r="CE92" s="172">
        <v>0</v>
      </c>
      <c r="CF92" s="172">
        <v>0</v>
      </c>
      <c r="CG92" s="172">
        <v>0</v>
      </c>
      <c r="CH92" s="172">
        <v>20478.27</v>
      </c>
      <c r="CI92" s="172"/>
      <c r="CJ92" s="172">
        <v>51222.130000000034</v>
      </c>
      <c r="CK92" s="172"/>
      <c r="CL92" s="172">
        <v>0</v>
      </c>
      <c r="CM92" s="172">
        <v>0</v>
      </c>
      <c r="CN92" s="172">
        <v>0</v>
      </c>
      <c r="CO92" s="172">
        <v>0</v>
      </c>
      <c r="CP92" s="177"/>
      <c r="CQ92" s="151">
        <v>51222.130000000034</v>
      </c>
      <c r="CR92" s="151">
        <v>0</v>
      </c>
      <c r="CS92" s="152">
        <v>61452.89</v>
      </c>
      <c r="CT92" s="152">
        <v>-10230.76</v>
      </c>
      <c r="CU92" s="152">
        <v>-10230.759999999966</v>
      </c>
      <c r="CV92" s="151">
        <v>-10230.76</v>
      </c>
      <c r="CW92" s="151">
        <v>51222.13</v>
      </c>
      <c r="CX92" s="153">
        <v>13711.1</v>
      </c>
      <c r="CY92" s="151">
        <v>13711.1</v>
      </c>
      <c r="CZ92" s="151">
        <v>0</v>
      </c>
      <c r="DA92" s="151">
        <v>-345.24999999949068</v>
      </c>
      <c r="DB92" s="152">
        <v>-10230.76</v>
      </c>
      <c r="DD92" s="151">
        <v>3.4560798667371273E-11</v>
      </c>
      <c r="DG92" s="151">
        <v>51222.130000000034</v>
      </c>
      <c r="DH92" s="151">
        <v>0</v>
      </c>
      <c r="DI92" s="152">
        <v>61452.89</v>
      </c>
      <c r="DJ92" s="152">
        <v>-10230.76</v>
      </c>
      <c r="DO92" s="166">
        <v>3302239</v>
      </c>
      <c r="DQ92" t="str">
        <f>_xlfn.XLOOKUP(A92,Adjustment!B:B,Adjustment!H:H,0,0)</f>
        <v>Agree</v>
      </c>
      <c r="DR92" s="151">
        <f t="shared" si="7"/>
        <v>1587144.24</v>
      </c>
      <c r="DS92" s="151">
        <f t="shared" si="8"/>
        <v>1674082.96</v>
      </c>
      <c r="DT92" s="151">
        <f t="shared" si="9"/>
        <v>-86938.719999999972</v>
      </c>
      <c r="DU92" s="151">
        <f t="shared" si="10"/>
        <v>29980.36</v>
      </c>
      <c r="DV92" s="151">
        <f t="shared" si="11"/>
        <v>20478.27</v>
      </c>
      <c r="DW92" s="151">
        <f t="shared" si="12"/>
        <v>9502.09</v>
      </c>
    </row>
    <row r="93" spans="1:127" hidden="1">
      <c r="A93" s="166">
        <v>3302241</v>
      </c>
      <c r="B93" s="175" t="s">
        <v>780</v>
      </c>
      <c r="C93" s="167" t="s">
        <v>213</v>
      </c>
      <c r="D93" s="178"/>
      <c r="E93" s="17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70"/>
      <c r="R93" s="170"/>
      <c r="S93" s="170"/>
      <c r="T93" s="170"/>
      <c r="U93" s="170"/>
      <c r="V93" s="170"/>
      <c r="W93" s="171">
        <v>291048.3</v>
      </c>
      <c r="X93" s="171"/>
      <c r="Y93" s="171">
        <v>-7890.93</v>
      </c>
      <c r="Z93" s="172">
        <v>1522479.26</v>
      </c>
      <c r="AA93" s="172">
        <v>0</v>
      </c>
      <c r="AB93" s="172">
        <v>52707.5</v>
      </c>
      <c r="AC93" s="172">
        <v>0</v>
      </c>
      <c r="AD93" s="172">
        <v>217465.5</v>
      </c>
      <c r="AE93" s="172">
        <v>200</v>
      </c>
      <c r="AF93" s="172">
        <v>0</v>
      </c>
      <c r="AG93" s="172">
        <v>0</v>
      </c>
      <c r="AH93" s="172">
        <v>129826.11000000031</v>
      </c>
      <c r="AI93" s="172">
        <v>0</v>
      </c>
      <c r="AJ93" s="172">
        <v>0</v>
      </c>
      <c r="AK93" s="172">
        <v>0</v>
      </c>
      <c r="AL93" s="172">
        <v>24682.52</v>
      </c>
      <c r="AM93" s="172">
        <v>0</v>
      </c>
      <c r="AN93" s="172">
        <v>0</v>
      </c>
      <c r="AO93" s="172">
        <v>0</v>
      </c>
      <c r="AP93" s="172">
        <v>0</v>
      </c>
      <c r="AQ93" s="172">
        <v>0</v>
      </c>
      <c r="AR93" s="172">
        <v>0</v>
      </c>
      <c r="AS93" s="172">
        <v>39335</v>
      </c>
      <c r="AT93" s="172">
        <v>18804</v>
      </c>
      <c r="AU93" s="172">
        <v>896898.27</v>
      </c>
      <c r="AV93" s="172">
        <v>0</v>
      </c>
      <c r="AW93" s="172">
        <v>254152.4</v>
      </c>
      <c r="AX93" s="172">
        <v>74923.61</v>
      </c>
      <c r="AY93" s="172">
        <v>232470.47</v>
      </c>
      <c r="AZ93" s="172">
        <v>0</v>
      </c>
      <c r="BA93" s="172">
        <v>47593.93</v>
      </c>
      <c r="BB93" s="172">
        <v>125</v>
      </c>
      <c r="BC93" s="172">
        <v>4250</v>
      </c>
      <c r="BD93" s="172">
        <v>0</v>
      </c>
      <c r="BE93" s="172">
        <v>0</v>
      </c>
      <c r="BF93" s="172">
        <v>97108.6</v>
      </c>
      <c r="BG93" s="172">
        <v>3497.17</v>
      </c>
      <c r="BH93" s="172">
        <v>27470.32</v>
      </c>
      <c r="BI93" s="172">
        <v>6494.07</v>
      </c>
      <c r="BJ93" s="172">
        <v>25309.279999999999</v>
      </c>
      <c r="BK93" s="172">
        <v>0</v>
      </c>
      <c r="BL93" s="172">
        <v>12733.98</v>
      </c>
      <c r="BM93" s="172">
        <v>117324.32</v>
      </c>
      <c r="BN93" s="172">
        <v>0</v>
      </c>
      <c r="BO93" s="172">
        <v>96.16</v>
      </c>
      <c r="BP93" s="172">
        <v>45435.99</v>
      </c>
      <c r="BQ93" s="172">
        <v>5315</v>
      </c>
      <c r="BR93" s="172">
        <v>4603.2</v>
      </c>
      <c r="BS93" s="172">
        <v>109470.59</v>
      </c>
      <c r="BT93" s="172">
        <v>3436.91</v>
      </c>
      <c r="BU93" s="172">
        <v>0</v>
      </c>
      <c r="BV93" s="172">
        <v>223192.95</v>
      </c>
      <c r="BW93" s="172">
        <v>0</v>
      </c>
      <c r="BX93" s="172">
        <v>0</v>
      </c>
      <c r="BY93" s="172">
        <v>0</v>
      </c>
      <c r="BZ93" s="172">
        <v>0</v>
      </c>
      <c r="CA93" s="172">
        <v>0</v>
      </c>
      <c r="CB93" s="172">
        <v>7313.13</v>
      </c>
      <c r="CC93" s="172">
        <v>68206.87</v>
      </c>
      <c r="CD93" s="172">
        <v>0</v>
      </c>
      <c r="CE93" s="172">
        <v>0</v>
      </c>
      <c r="CF93" s="172">
        <v>0</v>
      </c>
      <c r="CG93" s="172">
        <v>0</v>
      </c>
      <c r="CH93" s="172">
        <v>4046.35</v>
      </c>
      <c r="CI93" s="172"/>
      <c r="CJ93" s="172">
        <v>104645.97000000015</v>
      </c>
      <c r="CK93" s="172"/>
      <c r="CL93" s="172">
        <v>63582.719999999994</v>
      </c>
      <c r="CM93" s="172">
        <v>0</v>
      </c>
      <c r="CN93" s="172">
        <v>0</v>
      </c>
      <c r="CO93" s="172">
        <v>0</v>
      </c>
      <c r="CP93" s="177"/>
      <c r="CQ93" s="151">
        <v>104645.97000000015</v>
      </c>
      <c r="CR93" s="151">
        <v>63582.719999999994</v>
      </c>
      <c r="CS93" s="152">
        <v>104645.97</v>
      </c>
      <c r="CT93" s="152">
        <v>63582.720000000001</v>
      </c>
      <c r="CU93" s="152">
        <v>1.4551915228366852E-10</v>
      </c>
      <c r="CV93" s="151">
        <v>0</v>
      </c>
      <c r="CW93" s="151">
        <v>168228.69</v>
      </c>
      <c r="CX93" s="153">
        <v>64849.58</v>
      </c>
      <c r="CY93" s="151">
        <v>64849.58</v>
      </c>
      <c r="CZ93" s="151">
        <v>9.9999996891710907E-3</v>
      </c>
      <c r="DA93" s="151">
        <v>0</v>
      </c>
      <c r="DD93" s="151">
        <v>1.4551915228366852E-10</v>
      </c>
      <c r="DG93" s="151">
        <v>104645.97000000015</v>
      </c>
      <c r="DH93" s="151">
        <v>63582.719999999994</v>
      </c>
      <c r="DI93" s="152">
        <v>104645.97</v>
      </c>
      <c r="DJ93" s="152">
        <v>63582.720000000001</v>
      </c>
      <c r="DO93" s="166">
        <v>3302241</v>
      </c>
      <c r="DQ93" t="str">
        <f>_xlfn.XLOOKUP(A93,Adjustment!B:B,Adjustment!H:H,0,0)</f>
        <v>Agree</v>
      </c>
      <c r="DR93" s="151">
        <f t="shared" si="7"/>
        <v>2005499.8900000004</v>
      </c>
      <c r="DS93" s="151">
        <f t="shared" si="8"/>
        <v>2191902.2200000002</v>
      </c>
      <c r="DT93" s="151">
        <f t="shared" si="9"/>
        <v>-186402.32999999984</v>
      </c>
      <c r="DU93" s="151">
        <f t="shared" si="10"/>
        <v>75520</v>
      </c>
      <c r="DV93" s="151">
        <f t="shared" si="11"/>
        <v>4046.35</v>
      </c>
      <c r="DW93" s="151">
        <f t="shared" si="12"/>
        <v>71473.649999999994</v>
      </c>
    </row>
    <row r="94" spans="1:127" hidden="1">
      <c r="A94" s="166">
        <v>3302245</v>
      </c>
      <c r="B94" s="175" t="s">
        <v>781</v>
      </c>
      <c r="C94" s="167" t="s">
        <v>550</v>
      </c>
      <c r="D94" s="178"/>
      <c r="E94" s="17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70"/>
      <c r="R94" s="170"/>
      <c r="S94" s="170"/>
      <c r="T94" s="170"/>
      <c r="U94" s="170"/>
      <c r="V94" s="170"/>
      <c r="W94" s="171">
        <v>329261.07</v>
      </c>
      <c r="X94" s="171"/>
      <c r="Y94" s="171">
        <v>-32065.37</v>
      </c>
      <c r="Z94" s="172">
        <v>1486842.42</v>
      </c>
      <c r="AA94" s="172">
        <v>0</v>
      </c>
      <c r="AB94" s="172">
        <v>246925.08</v>
      </c>
      <c r="AC94" s="172">
        <v>0</v>
      </c>
      <c r="AD94" s="172">
        <v>216796.5</v>
      </c>
      <c r="AE94" s="172">
        <v>0</v>
      </c>
      <c r="AF94" s="172">
        <v>0</v>
      </c>
      <c r="AG94" s="172">
        <v>0</v>
      </c>
      <c r="AH94" s="172">
        <v>0</v>
      </c>
      <c r="AI94" s="172">
        <v>0</v>
      </c>
      <c r="AJ94" s="172">
        <v>0</v>
      </c>
      <c r="AK94" s="172">
        <v>0</v>
      </c>
      <c r="AL94" s="172">
        <v>0</v>
      </c>
      <c r="AM94" s="172">
        <v>0</v>
      </c>
      <c r="AN94" s="172">
        <v>0</v>
      </c>
      <c r="AO94" s="172">
        <v>0</v>
      </c>
      <c r="AP94" s="172">
        <v>0</v>
      </c>
      <c r="AQ94" s="172">
        <v>0</v>
      </c>
      <c r="AR94" s="172">
        <v>0</v>
      </c>
      <c r="AS94" s="172">
        <v>15752.76</v>
      </c>
      <c r="AT94" s="172">
        <v>28829</v>
      </c>
      <c r="AU94" s="172">
        <v>978600.51</v>
      </c>
      <c r="AV94" s="172">
        <v>0</v>
      </c>
      <c r="AW94" s="172">
        <v>219612.06</v>
      </c>
      <c r="AX94" s="172">
        <v>25898.93</v>
      </c>
      <c r="AY94" s="172">
        <v>149976.41</v>
      </c>
      <c r="AZ94" s="172">
        <v>0</v>
      </c>
      <c r="BA94" s="172">
        <v>42441.97</v>
      </c>
      <c r="BB94" s="172">
        <v>256.63</v>
      </c>
      <c r="BC94" s="172">
        <v>3435</v>
      </c>
      <c r="BD94" s="172">
        <v>0</v>
      </c>
      <c r="BE94" s="172">
        <v>3032.87</v>
      </c>
      <c r="BF94" s="172">
        <v>22999.17</v>
      </c>
      <c r="BG94" s="172">
        <v>2310</v>
      </c>
      <c r="BH94" s="172">
        <v>0</v>
      </c>
      <c r="BI94" s="172">
        <v>6325.71</v>
      </c>
      <c r="BJ94" s="172">
        <v>63209.27</v>
      </c>
      <c r="BK94" s="172">
        <v>0</v>
      </c>
      <c r="BL94" s="172">
        <v>5616.17</v>
      </c>
      <c r="BM94" s="172">
        <v>22930.97000000035</v>
      </c>
      <c r="BN94" s="172">
        <v>17815.39</v>
      </c>
      <c r="BO94" s="172">
        <v>23753.7</v>
      </c>
      <c r="BP94" s="172">
        <v>57145.53</v>
      </c>
      <c r="BQ94" s="172">
        <v>4895</v>
      </c>
      <c r="BR94" s="172">
        <v>0</v>
      </c>
      <c r="BS94" s="172">
        <v>128051.96</v>
      </c>
      <c r="BT94" s="172">
        <v>191011.45</v>
      </c>
      <c r="BU94" s="172">
        <v>480</v>
      </c>
      <c r="BV94" s="172">
        <v>148239.76</v>
      </c>
      <c r="BW94" s="172">
        <v>0</v>
      </c>
      <c r="BX94" s="172">
        <v>0</v>
      </c>
      <c r="BY94" s="172">
        <v>20520.38</v>
      </c>
      <c r="BZ94" s="172">
        <v>0</v>
      </c>
      <c r="CA94" s="172">
        <v>0</v>
      </c>
      <c r="CB94" s="172">
        <v>6526.75</v>
      </c>
      <c r="CC94" s="172">
        <v>14549.609999999997</v>
      </c>
      <c r="CD94" s="172">
        <v>20520.38</v>
      </c>
      <c r="CE94" s="172">
        <v>0</v>
      </c>
      <c r="CF94" s="172">
        <v>0</v>
      </c>
      <c r="CG94" s="172">
        <v>0</v>
      </c>
      <c r="CH94" s="172">
        <v>9531.3700000000008</v>
      </c>
      <c r="CI94" s="172"/>
      <c r="CJ94" s="172">
        <v>185847.99000000017</v>
      </c>
      <c r="CK94" s="172"/>
      <c r="CL94" s="172">
        <v>0</v>
      </c>
      <c r="CM94" s="172">
        <v>0</v>
      </c>
      <c r="CN94" s="172">
        <v>0</v>
      </c>
      <c r="CO94" s="172">
        <v>0</v>
      </c>
      <c r="CP94" s="177"/>
      <c r="CQ94" s="151">
        <v>185847.99000000017</v>
      </c>
      <c r="CR94" s="151">
        <v>0</v>
      </c>
      <c r="CS94" s="152">
        <v>206368.37</v>
      </c>
      <c r="CT94" s="152">
        <v>-20520.38</v>
      </c>
      <c r="CU94" s="152">
        <v>-20520.37999999983</v>
      </c>
      <c r="CV94" s="151">
        <v>-20520.38</v>
      </c>
      <c r="CW94" s="151">
        <v>185847.99</v>
      </c>
      <c r="CX94" s="153">
        <v>14549.609999999997</v>
      </c>
      <c r="CY94" s="151">
        <v>14549.609999999997</v>
      </c>
      <c r="CZ94" s="151">
        <v>0</v>
      </c>
      <c r="DA94" s="151">
        <v>-74797.429999999644</v>
      </c>
      <c r="DB94" s="152">
        <v>-20520.38</v>
      </c>
      <c r="DD94" s="151">
        <v>1.7098500393331051E-10</v>
      </c>
      <c r="DG94" s="151">
        <v>185847.99000000017</v>
      </c>
      <c r="DH94" s="151">
        <v>0</v>
      </c>
      <c r="DI94" s="152">
        <v>206368.37</v>
      </c>
      <c r="DJ94" s="152">
        <v>-20520.38</v>
      </c>
      <c r="DO94" s="166">
        <v>3302245</v>
      </c>
      <c r="DQ94" t="str">
        <f>_xlfn.XLOOKUP(A94,Adjustment!B:B,Adjustment!H:H,0,0)</f>
        <v>Agree</v>
      </c>
      <c r="DR94" s="151">
        <f t="shared" si="7"/>
        <v>1995145.76</v>
      </c>
      <c r="DS94" s="151">
        <f t="shared" si="8"/>
        <v>2138558.84</v>
      </c>
      <c r="DT94" s="151">
        <f t="shared" si="9"/>
        <v>-143413.07999999984</v>
      </c>
      <c r="DU94" s="151">
        <f t="shared" si="10"/>
        <v>41596.74</v>
      </c>
      <c r="DV94" s="151">
        <f t="shared" si="11"/>
        <v>9531.3700000000008</v>
      </c>
      <c r="DW94" s="151">
        <f t="shared" si="12"/>
        <v>32065.369999999995</v>
      </c>
    </row>
    <row r="95" spans="1:127" hidden="1">
      <c r="A95" s="166">
        <v>3302246</v>
      </c>
      <c r="B95" s="175" t="s">
        <v>782</v>
      </c>
      <c r="C95" s="167" t="s">
        <v>520</v>
      </c>
      <c r="D95" s="178"/>
      <c r="E95" s="17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70"/>
      <c r="R95" s="170"/>
      <c r="S95" s="170"/>
      <c r="T95" s="170"/>
      <c r="U95" s="170"/>
      <c r="V95" s="170"/>
      <c r="W95" s="171">
        <v>407773.97</v>
      </c>
      <c r="X95" s="171"/>
      <c r="Y95" s="171">
        <v>-26326.38</v>
      </c>
      <c r="Z95" s="172">
        <v>2994796.58</v>
      </c>
      <c r="AA95" s="172">
        <v>0</v>
      </c>
      <c r="AB95" s="172">
        <v>534841.5</v>
      </c>
      <c r="AC95" s="172">
        <v>0</v>
      </c>
      <c r="AD95" s="172">
        <v>396525.5</v>
      </c>
      <c r="AE95" s="172">
        <v>856.93</v>
      </c>
      <c r="AF95" s="172">
        <v>0</v>
      </c>
      <c r="AG95" s="172">
        <v>0</v>
      </c>
      <c r="AH95" s="172">
        <v>66950.5</v>
      </c>
      <c r="AI95" s="172">
        <v>0</v>
      </c>
      <c r="AJ95" s="172">
        <v>0</v>
      </c>
      <c r="AK95" s="172">
        <v>0</v>
      </c>
      <c r="AL95" s="172">
        <v>14777.16</v>
      </c>
      <c r="AM95" s="172">
        <v>0</v>
      </c>
      <c r="AN95" s="172">
        <v>0</v>
      </c>
      <c r="AO95" s="172">
        <v>0</v>
      </c>
      <c r="AP95" s="172">
        <v>0</v>
      </c>
      <c r="AQ95" s="172">
        <v>0</v>
      </c>
      <c r="AR95" s="172">
        <v>0</v>
      </c>
      <c r="AS95" s="172">
        <v>32142.06</v>
      </c>
      <c r="AT95" s="172">
        <v>94503</v>
      </c>
      <c r="AU95" s="172">
        <v>1633671.56</v>
      </c>
      <c r="AV95" s="172">
        <v>12622.06</v>
      </c>
      <c r="AW95" s="172">
        <v>528524.16</v>
      </c>
      <c r="AX95" s="172">
        <v>103000.64</v>
      </c>
      <c r="AY95" s="172">
        <v>384563.25</v>
      </c>
      <c r="AZ95" s="172">
        <v>0</v>
      </c>
      <c r="BA95" s="172">
        <v>94586.7</v>
      </c>
      <c r="BB95" s="172">
        <v>67852.95</v>
      </c>
      <c r="BC95" s="172">
        <v>6573.65</v>
      </c>
      <c r="BD95" s="172">
        <v>0</v>
      </c>
      <c r="BE95" s="172">
        <v>0</v>
      </c>
      <c r="BF95" s="172">
        <v>52265.9</v>
      </c>
      <c r="BG95" s="172">
        <v>159.99</v>
      </c>
      <c r="BH95" s="172">
        <v>11081.36</v>
      </c>
      <c r="BI95" s="172">
        <v>13735.27</v>
      </c>
      <c r="BJ95" s="172">
        <v>99433.34</v>
      </c>
      <c r="BK95" s="172">
        <v>0</v>
      </c>
      <c r="BL95" s="172">
        <v>18871.27</v>
      </c>
      <c r="BM95" s="172">
        <v>79136.299999999566</v>
      </c>
      <c r="BN95" s="172">
        <v>33288.089999999997</v>
      </c>
      <c r="BO95" s="172">
        <v>41313.1</v>
      </c>
      <c r="BP95" s="172">
        <v>100506.48</v>
      </c>
      <c r="BQ95" s="172">
        <v>4895</v>
      </c>
      <c r="BR95" s="172">
        <v>8060.26</v>
      </c>
      <c r="BS95" s="172">
        <v>182734.07999999999</v>
      </c>
      <c r="BT95" s="172">
        <v>637822.93000000005</v>
      </c>
      <c r="BU95" s="172">
        <v>2250</v>
      </c>
      <c r="BV95" s="172">
        <v>136164.04999999999</v>
      </c>
      <c r="BW95" s="172">
        <v>0</v>
      </c>
      <c r="BX95" s="172">
        <v>0</v>
      </c>
      <c r="BY95" s="172">
        <v>26326.38</v>
      </c>
      <c r="BZ95" s="172">
        <v>0</v>
      </c>
      <c r="CA95" s="172">
        <v>0</v>
      </c>
      <c r="CB95" s="172">
        <v>10930</v>
      </c>
      <c r="CC95" s="172">
        <v>0</v>
      </c>
      <c r="CD95" s="172">
        <v>26326.38</v>
      </c>
      <c r="CE95" s="172">
        <v>0</v>
      </c>
      <c r="CF95" s="172">
        <v>0</v>
      </c>
      <c r="CG95" s="172">
        <v>10930</v>
      </c>
      <c r="CH95" s="172">
        <v>0</v>
      </c>
      <c r="CI95" s="172">
        <v>0</v>
      </c>
      <c r="CJ95" s="172">
        <v>263728.43000000087</v>
      </c>
      <c r="CK95" s="172"/>
      <c r="CL95" s="172">
        <v>0</v>
      </c>
      <c r="CM95" s="172">
        <v>0</v>
      </c>
      <c r="CN95" s="172">
        <v>0</v>
      </c>
      <c r="CO95" s="172">
        <v>0</v>
      </c>
      <c r="CP95" s="177"/>
      <c r="CQ95" s="151">
        <v>263728.43000000087</v>
      </c>
      <c r="CR95" s="151">
        <v>0</v>
      </c>
      <c r="CS95" s="152">
        <v>290054.81</v>
      </c>
      <c r="CT95" s="152">
        <v>-26326.38</v>
      </c>
      <c r="CU95" s="152">
        <v>-26326.379999999132</v>
      </c>
      <c r="CV95" s="151">
        <v>-26326.38</v>
      </c>
      <c r="CW95" s="151">
        <v>263728.43</v>
      </c>
      <c r="CX95" s="153">
        <v>0</v>
      </c>
      <c r="CY95" s="151">
        <v>0</v>
      </c>
      <c r="CZ95" s="151">
        <v>0</v>
      </c>
      <c r="DA95" s="151">
        <v>-3.0000000435393304E-2</v>
      </c>
      <c r="DB95" s="152">
        <v>-26326.38</v>
      </c>
      <c r="DD95" s="151">
        <v>8.694769348949194E-10</v>
      </c>
      <c r="DG95" s="151">
        <v>263728.43000000087</v>
      </c>
      <c r="DH95" s="151">
        <v>0</v>
      </c>
      <c r="DI95" s="152">
        <v>290054.81</v>
      </c>
      <c r="DJ95" s="152">
        <v>-26326.38</v>
      </c>
      <c r="DO95" s="166">
        <v>3302246</v>
      </c>
      <c r="DQ95" t="str">
        <f>_xlfn.XLOOKUP(A95,Adjustment!B:B,Adjustment!H:H,0,0)</f>
        <v>Agree</v>
      </c>
      <c r="DR95" s="151">
        <f t="shared" si="7"/>
        <v>4135393.2300000004</v>
      </c>
      <c r="DS95" s="151">
        <f t="shared" si="8"/>
        <v>4279438.7699999996</v>
      </c>
      <c r="DT95" s="151">
        <f t="shared" si="9"/>
        <v>-144045.53999999911</v>
      </c>
      <c r="DU95" s="151">
        <f t="shared" si="10"/>
        <v>37256.380000000005</v>
      </c>
      <c r="DV95" s="151">
        <f t="shared" si="11"/>
        <v>10930</v>
      </c>
      <c r="DW95" s="151">
        <f t="shared" si="12"/>
        <v>26326.380000000005</v>
      </c>
    </row>
    <row r="96" spans="1:127" hidden="1">
      <c r="A96" s="166">
        <v>3302251</v>
      </c>
      <c r="B96" s="175" t="s">
        <v>783</v>
      </c>
      <c r="C96" s="167" t="s">
        <v>259</v>
      </c>
      <c r="D96" s="178"/>
      <c r="E96" s="17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70"/>
      <c r="R96" s="170"/>
      <c r="S96" s="170"/>
      <c r="T96" s="170"/>
      <c r="U96" s="170"/>
      <c r="V96" s="170"/>
      <c r="W96" s="171">
        <v>192021.34</v>
      </c>
      <c r="X96" s="171"/>
      <c r="Y96" s="171">
        <v>31721</v>
      </c>
      <c r="Z96" s="172">
        <v>2050705.34</v>
      </c>
      <c r="AA96" s="172">
        <v>0</v>
      </c>
      <c r="AB96" s="172">
        <v>36907.5</v>
      </c>
      <c r="AC96" s="172">
        <v>0</v>
      </c>
      <c r="AD96" s="172">
        <v>115956</v>
      </c>
      <c r="AE96" s="172">
        <v>1713.86</v>
      </c>
      <c r="AF96" s="172">
        <v>0</v>
      </c>
      <c r="AG96" s="172">
        <v>0</v>
      </c>
      <c r="AH96" s="172">
        <v>91877.320000001098</v>
      </c>
      <c r="AI96" s="172">
        <v>48141.96</v>
      </c>
      <c r="AJ96" s="172">
        <v>0</v>
      </c>
      <c r="AK96" s="172">
        <v>0</v>
      </c>
      <c r="AL96" s="172">
        <v>153587.46</v>
      </c>
      <c r="AM96" s="172">
        <v>0</v>
      </c>
      <c r="AN96" s="172">
        <v>0</v>
      </c>
      <c r="AO96" s="172">
        <v>0</v>
      </c>
      <c r="AP96" s="172">
        <v>0</v>
      </c>
      <c r="AQ96" s="172">
        <v>0</v>
      </c>
      <c r="AR96" s="172">
        <v>0</v>
      </c>
      <c r="AS96" s="172">
        <v>7071.51</v>
      </c>
      <c r="AT96" s="172">
        <v>96339</v>
      </c>
      <c r="AU96" s="172">
        <v>1156385.6200000001</v>
      </c>
      <c r="AV96" s="172">
        <v>0</v>
      </c>
      <c r="AW96" s="172">
        <v>398929.77</v>
      </c>
      <c r="AX96" s="172">
        <v>0</v>
      </c>
      <c r="AY96" s="172">
        <v>133146.44</v>
      </c>
      <c r="AZ96" s="172">
        <v>77947.67</v>
      </c>
      <c r="BA96" s="172">
        <v>37416.07</v>
      </c>
      <c r="BB96" s="172">
        <v>0</v>
      </c>
      <c r="BC96" s="172">
        <v>3721.86</v>
      </c>
      <c r="BD96" s="172">
        <v>0</v>
      </c>
      <c r="BE96" s="172">
        <v>0</v>
      </c>
      <c r="BF96" s="172">
        <v>14841.18</v>
      </c>
      <c r="BG96" s="172">
        <v>0</v>
      </c>
      <c r="BH96" s="172">
        <v>0</v>
      </c>
      <c r="BI96" s="172">
        <v>9762.98</v>
      </c>
      <c r="BJ96" s="172">
        <v>88811.67</v>
      </c>
      <c r="BK96" s="172">
        <v>17301.580000000002</v>
      </c>
      <c r="BL96" s="172">
        <v>42326.75</v>
      </c>
      <c r="BM96" s="172">
        <v>119896.41</v>
      </c>
      <c r="BN96" s="172">
        <v>730</v>
      </c>
      <c r="BO96" s="172">
        <v>0</v>
      </c>
      <c r="BP96" s="172">
        <v>34347.85</v>
      </c>
      <c r="BQ96" s="172">
        <v>4895</v>
      </c>
      <c r="BR96" s="172">
        <v>0</v>
      </c>
      <c r="BS96" s="172">
        <v>70651.600000000006</v>
      </c>
      <c r="BT96" s="172">
        <v>48549.27</v>
      </c>
      <c r="BU96" s="172">
        <v>112983.67999999999</v>
      </c>
      <c r="BV96" s="172">
        <v>13013.53</v>
      </c>
      <c r="BW96" s="172">
        <v>156852.22</v>
      </c>
      <c r="BX96" s="172">
        <v>0</v>
      </c>
      <c r="BY96" s="172">
        <v>0</v>
      </c>
      <c r="BZ96" s="172">
        <v>0</v>
      </c>
      <c r="CA96" s="172">
        <v>0</v>
      </c>
      <c r="CB96" s="172">
        <v>8977</v>
      </c>
      <c r="CC96" s="172">
        <v>18962.809999999998</v>
      </c>
      <c r="CD96" s="172">
        <v>0</v>
      </c>
      <c r="CE96" s="172">
        <v>0</v>
      </c>
      <c r="CF96" s="172">
        <v>0</v>
      </c>
      <c r="CG96" s="172">
        <v>0</v>
      </c>
      <c r="CH96" s="172">
        <v>0</v>
      </c>
      <c r="CI96" s="172"/>
      <c r="CJ96" s="172">
        <v>251810.14000000028</v>
      </c>
      <c r="CK96" s="172"/>
      <c r="CL96" s="172">
        <v>59660.81</v>
      </c>
      <c r="CM96" s="172">
        <v>0</v>
      </c>
      <c r="CN96" s="172">
        <v>0</v>
      </c>
      <c r="CO96" s="172">
        <v>0</v>
      </c>
      <c r="CP96" s="177"/>
      <c r="CQ96" s="151">
        <v>251810.14000000028</v>
      </c>
      <c r="CR96" s="151">
        <v>59660.81</v>
      </c>
      <c r="CS96" s="152">
        <v>251810.14</v>
      </c>
      <c r="CT96" s="152">
        <v>59660.81</v>
      </c>
      <c r="CU96" s="152">
        <v>2.6193447411060333E-10</v>
      </c>
      <c r="CV96" s="151">
        <v>0</v>
      </c>
      <c r="CW96" s="151">
        <v>311470.95</v>
      </c>
      <c r="CX96" s="153">
        <v>-30611.190000000002</v>
      </c>
      <c r="CY96" s="151">
        <v>-30611.190000000002</v>
      </c>
      <c r="CZ96" s="151">
        <v>3.9999998902203515E-2</v>
      </c>
      <c r="DA96" s="151">
        <v>0</v>
      </c>
      <c r="DD96" s="151">
        <v>2.9103830456733704E-10</v>
      </c>
      <c r="DG96" s="151">
        <v>251810.14000000028</v>
      </c>
      <c r="DH96" s="151">
        <v>59660.81</v>
      </c>
      <c r="DI96" s="152">
        <v>251810.14</v>
      </c>
      <c r="DJ96" s="152">
        <v>59660.81</v>
      </c>
      <c r="DO96" s="166">
        <v>3302251</v>
      </c>
      <c r="DQ96" t="str">
        <f>_xlfn.XLOOKUP(A96,Adjustment!B:B,Adjustment!H:H,0,0)</f>
        <v>Agree</v>
      </c>
      <c r="DR96" s="151">
        <f t="shared" si="7"/>
        <v>2602299.9500000007</v>
      </c>
      <c r="DS96" s="151">
        <f t="shared" si="8"/>
        <v>2542511.1500000004</v>
      </c>
      <c r="DT96" s="151">
        <f t="shared" si="9"/>
        <v>59788.800000000279</v>
      </c>
      <c r="DU96" s="151">
        <f t="shared" si="10"/>
        <v>27939.809999999998</v>
      </c>
      <c r="DV96" s="151">
        <f t="shared" si="11"/>
        <v>0</v>
      </c>
      <c r="DW96" s="151">
        <f t="shared" si="12"/>
        <v>27939.809999999998</v>
      </c>
    </row>
    <row r="97" spans="1:127" hidden="1">
      <c r="A97" s="166">
        <v>3302254</v>
      </c>
      <c r="B97" s="175" t="s">
        <v>784</v>
      </c>
      <c r="C97" s="167" t="s">
        <v>226</v>
      </c>
      <c r="D97" s="178"/>
      <c r="E97" s="17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70"/>
      <c r="R97" s="170"/>
      <c r="S97" s="170"/>
      <c r="T97" s="170"/>
      <c r="U97" s="170"/>
      <c r="V97" s="170"/>
      <c r="W97" s="171"/>
      <c r="X97" s="171">
        <v>-488212.78</v>
      </c>
      <c r="Y97" s="171">
        <v>-21230</v>
      </c>
      <c r="Z97" s="172">
        <v>3032210.22</v>
      </c>
      <c r="AA97" s="172">
        <v>0</v>
      </c>
      <c r="AB97" s="172">
        <v>246832.5</v>
      </c>
      <c r="AC97" s="172">
        <v>0</v>
      </c>
      <c r="AD97" s="172">
        <v>372480</v>
      </c>
      <c r="AE97" s="172">
        <v>6513.86</v>
      </c>
      <c r="AF97" s="172">
        <v>0</v>
      </c>
      <c r="AG97" s="172">
        <v>0</v>
      </c>
      <c r="AH97" s="172">
        <v>123373.63000000003</v>
      </c>
      <c r="AI97" s="172">
        <v>0</v>
      </c>
      <c r="AJ97" s="172">
        <v>0</v>
      </c>
      <c r="AK97" s="172">
        <v>0</v>
      </c>
      <c r="AL97" s="172">
        <v>0</v>
      </c>
      <c r="AM97" s="172">
        <v>0</v>
      </c>
      <c r="AN97" s="172">
        <v>0</v>
      </c>
      <c r="AO97" s="172">
        <v>0</v>
      </c>
      <c r="AP97" s="172">
        <v>0</v>
      </c>
      <c r="AQ97" s="172">
        <v>0</v>
      </c>
      <c r="AR97" s="172">
        <v>0</v>
      </c>
      <c r="AS97" s="172">
        <v>63087.18</v>
      </c>
      <c r="AT97" s="172">
        <v>81689</v>
      </c>
      <c r="AU97" s="172">
        <v>1559730.98</v>
      </c>
      <c r="AV97" s="172">
        <v>0</v>
      </c>
      <c r="AW97" s="172">
        <v>816438.22</v>
      </c>
      <c r="AX97" s="172">
        <v>0</v>
      </c>
      <c r="AY97" s="172">
        <v>325890.28999999998</v>
      </c>
      <c r="AZ97" s="172">
        <v>0</v>
      </c>
      <c r="BA97" s="172">
        <v>100963.12</v>
      </c>
      <c r="BB97" s="172">
        <v>577407.21</v>
      </c>
      <c r="BC97" s="172">
        <v>0</v>
      </c>
      <c r="BD97" s="172">
        <v>0</v>
      </c>
      <c r="BE97" s="172">
        <v>0</v>
      </c>
      <c r="BF97" s="172">
        <v>2642.82</v>
      </c>
      <c r="BG97" s="172">
        <v>0</v>
      </c>
      <c r="BH97" s="172">
        <v>0</v>
      </c>
      <c r="BI97" s="172">
        <v>0</v>
      </c>
      <c r="BJ97" s="172">
        <v>143203.43</v>
      </c>
      <c r="BK97" s="172">
        <v>1482.23</v>
      </c>
      <c r="BL97" s="172">
        <v>0</v>
      </c>
      <c r="BM97" s="172">
        <v>657705.68999999994</v>
      </c>
      <c r="BN97" s="172">
        <v>0</v>
      </c>
      <c r="BO97" s="172">
        <v>0</v>
      </c>
      <c r="BP97" s="172">
        <v>54184.78</v>
      </c>
      <c r="BQ97" s="172">
        <v>11968</v>
      </c>
      <c r="BR97" s="172">
        <v>7068</v>
      </c>
      <c r="BS97" s="172">
        <v>56044.79</v>
      </c>
      <c r="BT97" s="172">
        <v>312262.71999999997</v>
      </c>
      <c r="BU97" s="172">
        <v>0</v>
      </c>
      <c r="BV97" s="172">
        <v>33719.660000000003</v>
      </c>
      <c r="BW97" s="172">
        <v>200036.76</v>
      </c>
      <c r="BX97" s="172">
        <v>0</v>
      </c>
      <c r="BY97" s="172">
        <v>21230</v>
      </c>
      <c r="BZ97" s="172">
        <v>0</v>
      </c>
      <c r="CA97" s="172">
        <v>0</v>
      </c>
      <c r="CB97" s="172">
        <v>10547.5</v>
      </c>
      <c r="CC97" s="172">
        <v>0</v>
      </c>
      <c r="CD97" s="172">
        <v>21230</v>
      </c>
      <c r="CE97" s="172">
        <v>0</v>
      </c>
      <c r="CF97" s="172">
        <v>0</v>
      </c>
      <c r="CG97" s="172">
        <v>10547.5</v>
      </c>
      <c r="CH97" s="172">
        <v>0</v>
      </c>
      <c r="CI97" s="172">
        <v>0</v>
      </c>
      <c r="CJ97" s="172">
        <v>-1444005.09</v>
      </c>
      <c r="CK97" s="172"/>
      <c r="CL97" s="172">
        <v>0</v>
      </c>
      <c r="CM97" s="172">
        <v>0</v>
      </c>
      <c r="CN97" s="172">
        <v>0</v>
      </c>
      <c r="CO97" s="172">
        <v>0</v>
      </c>
      <c r="CP97" s="177"/>
      <c r="CQ97" s="151">
        <v>-1444005.09</v>
      </c>
      <c r="CR97" s="151">
        <v>0</v>
      </c>
      <c r="CS97" s="152">
        <v>-1422775.09</v>
      </c>
      <c r="CT97" s="152">
        <v>-21230</v>
      </c>
      <c r="CU97" s="152">
        <v>-21230</v>
      </c>
      <c r="CV97" s="151">
        <v>-21230</v>
      </c>
      <c r="CW97" s="151">
        <v>-1444005.09</v>
      </c>
      <c r="CX97" s="153">
        <v>0</v>
      </c>
      <c r="CY97" s="151">
        <v>0</v>
      </c>
      <c r="CZ97" s="151">
        <v>0.2099999999627471</v>
      </c>
      <c r="DA97" s="151">
        <v>0</v>
      </c>
      <c r="DB97" s="152">
        <v>-21230</v>
      </c>
      <c r="DD97" s="151">
        <v>0</v>
      </c>
      <c r="DG97" s="151">
        <v>-1444005.09</v>
      </c>
      <c r="DH97" s="151">
        <v>0</v>
      </c>
      <c r="DI97" s="152">
        <v>-1422775.09</v>
      </c>
      <c r="DJ97" s="152">
        <v>-21230</v>
      </c>
      <c r="DO97" s="166">
        <v>3302254</v>
      </c>
      <c r="DQ97" t="str">
        <f>_xlfn.XLOOKUP(A97,Adjustment!B:B,Adjustment!H:H,0,0)</f>
        <v>Agree</v>
      </c>
      <c r="DR97" s="151">
        <f t="shared" si="7"/>
        <v>3926186.39</v>
      </c>
      <c r="DS97" s="151">
        <f t="shared" si="8"/>
        <v>4881978.7</v>
      </c>
      <c r="DT97" s="151">
        <f t="shared" si="9"/>
        <v>-955792.31</v>
      </c>
      <c r="DU97" s="151">
        <f t="shared" si="10"/>
        <v>31777.5</v>
      </c>
      <c r="DV97" s="151">
        <f t="shared" si="11"/>
        <v>10547.5</v>
      </c>
      <c r="DW97" s="151">
        <f t="shared" si="12"/>
        <v>21230</v>
      </c>
    </row>
    <row r="98" spans="1:127">
      <c r="A98" s="166">
        <v>3302278</v>
      </c>
      <c r="B98" s="175" t="s">
        <v>785</v>
      </c>
      <c r="C98" s="167" t="s">
        <v>786</v>
      </c>
      <c r="D98" s="178"/>
      <c r="E98" s="17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70"/>
      <c r="R98" s="170"/>
      <c r="S98" s="170"/>
      <c r="T98" s="170"/>
      <c r="U98" s="170"/>
      <c r="V98" s="170"/>
      <c r="W98" s="171">
        <v>348021.13</v>
      </c>
      <c r="X98" s="171"/>
      <c r="Y98" s="171">
        <v>-25230</v>
      </c>
      <c r="Z98" s="172">
        <v>2178992.52</v>
      </c>
      <c r="AA98" s="172">
        <v>0</v>
      </c>
      <c r="AB98" s="172">
        <v>185645.9</v>
      </c>
      <c r="AC98" s="172">
        <v>0</v>
      </c>
      <c r="AD98" s="172">
        <v>320101</v>
      </c>
      <c r="AE98" s="172">
        <v>0</v>
      </c>
      <c r="AF98" s="172">
        <v>0</v>
      </c>
      <c r="AG98" s="172">
        <v>0</v>
      </c>
      <c r="AH98" s="172">
        <v>0</v>
      </c>
      <c r="AI98" s="172">
        <v>0</v>
      </c>
      <c r="AJ98" s="172">
        <v>0</v>
      </c>
      <c r="AK98" s="172">
        <v>0</v>
      </c>
      <c r="AL98" s="172">
        <v>12947.07</v>
      </c>
      <c r="AM98" s="172">
        <v>0</v>
      </c>
      <c r="AN98" s="172">
        <v>0</v>
      </c>
      <c r="AO98" s="172">
        <v>0</v>
      </c>
      <c r="AP98" s="172">
        <v>0</v>
      </c>
      <c r="AQ98" s="172">
        <v>0</v>
      </c>
      <c r="AR98" s="172">
        <v>0</v>
      </c>
      <c r="AS98" s="172">
        <v>21711.37</v>
      </c>
      <c r="AT98" s="172">
        <v>53552</v>
      </c>
      <c r="AU98" s="172">
        <v>1861959.8599999999</v>
      </c>
      <c r="AV98" s="172">
        <v>0</v>
      </c>
      <c r="AW98" s="172">
        <v>0</v>
      </c>
      <c r="AX98" s="172">
        <v>52693.17</v>
      </c>
      <c r="AY98" s="172">
        <v>198509.41</v>
      </c>
      <c r="AZ98" s="172">
        <v>0</v>
      </c>
      <c r="BA98" s="172">
        <v>52300.49</v>
      </c>
      <c r="BB98" s="172">
        <v>2069.25</v>
      </c>
      <c r="BC98" s="172">
        <v>0</v>
      </c>
      <c r="BD98" s="172">
        <v>0</v>
      </c>
      <c r="BE98" s="172">
        <v>0</v>
      </c>
      <c r="BF98" s="172">
        <v>29375.23</v>
      </c>
      <c r="BG98" s="172">
        <v>0</v>
      </c>
      <c r="BH98" s="172">
        <v>4937.3100000000004</v>
      </c>
      <c r="BI98" s="172">
        <v>0</v>
      </c>
      <c r="BJ98" s="172">
        <v>94832.4</v>
      </c>
      <c r="BK98" s="172">
        <v>0</v>
      </c>
      <c r="BL98" s="172">
        <v>8301.14</v>
      </c>
      <c r="BM98" s="172">
        <v>0</v>
      </c>
      <c r="BN98" s="172">
        <v>11.33</v>
      </c>
      <c r="BO98" s="172">
        <v>468.78</v>
      </c>
      <c r="BP98" s="172">
        <v>60128.09</v>
      </c>
      <c r="BQ98" s="172">
        <v>9020</v>
      </c>
      <c r="BR98" s="172">
        <v>5630</v>
      </c>
      <c r="BS98" s="172">
        <v>170991.29</v>
      </c>
      <c r="BT98" s="172">
        <v>36576.36</v>
      </c>
      <c r="BU98" s="172">
        <v>1620</v>
      </c>
      <c r="BV98" s="172">
        <v>147364.31</v>
      </c>
      <c r="BW98" s="172">
        <v>0</v>
      </c>
      <c r="BX98" s="172">
        <v>0</v>
      </c>
      <c r="BY98" s="172">
        <v>30967.41</v>
      </c>
      <c r="BZ98" s="172">
        <v>0</v>
      </c>
      <c r="CA98" s="172">
        <v>0</v>
      </c>
      <c r="CB98" s="172">
        <v>8511.25</v>
      </c>
      <c r="CC98" s="172">
        <v>17803.34</v>
      </c>
      <c r="CD98" s="172">
        <v>30967.41</v>
      </c>
      <c r="CE98" s="172">
        <v>0</v>
      </c>
      <c r="CF98" s="172">
        <v>0</v>
      </c>
      <c r="CG98" s="172">
        <v>0</v>
      </c>
      <c r="CH98" s="172">
        <v>32052</v>
      </c>
      <c r="CI98" s="172"/>
      <c r="CJ98" s="172">
        <v>353215.1599999998</v>
      </c>
      <c r="CK98" s="172"/>
      <c r="CL98" s="172">
        <v>0</v>
      </c>
      <c r="CM98" s="172">
        <v>0</v>
      </c>
      <c r="CN98" s="172">
        <v>0</v>
      </c>
      <c r="CO98" s="172">
        <v>0</v>
      </c>
      <c r="CP98" s="177"/>
      <c r="CQ98" s="151">
        <v>353215.1599999998</v>
      </c>
      <c r="CR98" s="151">
        <v>0</v>
      </c>
      <c r="CS98" s="152">
        <v>384182.57</v>
      </c>
      <c r="CT98" s="152">
        <v>-30967.41</v>
      </c>
      <c r="CU98" s="152">
        <v>-30967.410000000207</v>
      </c>
      <c r="CV98" s="151">
        <v>-30967.41</v>
      </c>
      <c r="CW98" s="151">
        <v>353215.16000000003</v>
      </c>
      <c r="CX98" s="153">
        <v>17803.34</v>
      </c>
      <c r="CY98" s="151">
        <v>17803.34</v>
      </c>
      <c r="CZ98" s="151">
        <v>0</v>
      </c>
      <c r="DA98" s="151">
        <v>-602755.96999999974</v>
      </c>
      <c r="DB98" s="152">
        <v>-30967.41</v>
      </c>
      <c r="DD98" s="151">
        <v>-2.0736479200422764E-10</v>
      </c>
      <c r="DG98" s="151">
        <v>353215.1599999998</v>
      </c>
      <c r="DH98" s="151">
        <v>0</v>
      </c>
      <c r="DI98" s="152">
        <v>384182.57</v>
      </c>
      <c r="DJ98" s="152">
        <v>-30967.41</v>
      </c>
      <c r="DO98" s="166">
        <v>3302278</v>
      </c>
      <c r="DQ98">
        <f>_xlfn.XLOOKUP(A98,Adjustment!B:B,Adjustment!H:H,0,0)</f>
        <v>0</v>
      </c>
      <c r="DR98" s="151">
        <f t="shared" si="7"/>
        <v>2772949.86</v>
      </c>
      <c r="DS98" s="151">
        <f t="shared" si="8"/>
        <v>2767755.83</v>
      </c>
      <c r="DT98" s="151">
        <f t="shared" si="9"/>
        <v>5194.0299999997951</v>
      </c>
      <c r="DU98" s="151">
        <f t="shared" si="10"/>
        <v>57282</v>
      </c>
      <c r="DV98" s="151">
        <f t="shared" si="11"/>
        <v>32052</v>
      </c>
      <c r="DW98" s="151">
        <f t="shared" si="12"/>
        <v>25230</v>
      </c>
    </row>
    <row r="99" spans="1:127">
      <c r="A99" s="166">
        <v>3302284</v>
      </c>
      <c r="B99" s="175" t="s">
        <v>787</v>
      </c>
      <c r="C99" s="167" t="s">
        <v>788</v>
      </c>
      <c r="D99" s="178"/>
      <c r="E99" s="17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70"/>
      <c r="R99" s="170"/>
      <c r="S99" s="170"/>
      <c r="T99" s="170"/>
      <c r="U99" s="170"/>
      <c r="V99" s="170"/>
      <c r="W99" s="171"/>
      <c r="X99" s="171">
        <v>-23271.53</v>
      </c>
      <c r="Y99" s="171">
        <v>-7912.95</v>
      </c>
      <c r="Z99" s="172">
        <v>1228377.8899999999</v>
      </c>
      <c r="AA99" s="172">
        <v>0</v>
      </c>
      <c r="AB99" s="172">
        <v>13650</v>
      </c>
      <c r="AC99" s="172">
        <v>0</v>
      </c>
      <c r="AD99" s="172">
        <v>151321.5</v>
      </c>
      <c r="AE99" s="172">
        <v>0</v>
      </c>
      <c r="AF99" s="172">
        <v>0</v>
      </c>
      <c r="AG99" s="172">
        <v>0</v>
      </c>
      <c r="AH99" s="172">
        <v>20487.77</v>
      </c>
      <c r="AI99" s="172">
        <v>0</v>
      </c>
      <c r="AJ99" s="172">
        <v>0</v>
      </c>
      <c r="AK99" s="172">
        <v>0</v>
      </c>
      <c r="AL99" s="172">
        <v>0</v>
      </c>
      <c r="AM99" s="172">
        <v>4092.08</v>
      </c>
      <c r="AN99" s="172">
        <v>0</v>
      </c>
      <c r="AO99" s="172">
        <v>0</v>
      </c>
      <c r="AP99" s="172">
        <v>0</v>
      </c>
      <c r="AQ99" s="172">
        <v>0</v>
      </c>
      <c r="AR99" s="172">
        <v>0</v>
      </c>
      <c r="AS99" s="172">
        <v>14037.38</v>
      </c>
      <c r="AT99" s="172">
        <v>35663</v>
      </c>
      <c r="AU99" s="172">
        <v>435293.8</v>
      </c>
      <c r="AV99" s="172">
        <v>3585.43</v>
      </c>
      <c r="AW99" s="172">
        <v>229175.02</v>
      </c>
      <c r="AX99" s="172">
        <v>41422.839999999997</v>
      </c>
      <c r="AY99" s="172">
        <v>86762.37</v>
      </c>
      <c r="AZ99" s="172">
        <v>0</v>
      </c>
      <c r="BA99" s="172">
        <v>27767.4</v>
      </c>
      <c r="BB99" s="172">
        <v>98.24</v>
      </c>
      <c r="BC99" s="172">
        <v>0</v>
      </c>
      <c r="BD99" s="172">
        <v>0</v>
      </c>
      <c r="BE99" s="172">
        <v>0</v>
      </c>
      <c r="BF99" s="172">
        <v>29112.69</v>
      </c>
      <c r="BG99" s="172">
        <v>1407.88</v>
      </c>
      <c r="BH99" s="172">
        <v>24859.11</v>
      </c>
      <c r="BI99" s="172">
        <v>2240.75</v>
      </c>
      <c r="BJ99" s="172">
        <v>47865.33</v>
      </c>
      <c r="BK99" s="172">
        <v>0</v>
      </c>
      <c r="BL99" s="172">
        <v>8025.54</v>
      </c>
      <c r="BM99" s="172">
        <v>41272.82</v>
      </c>
      <c r="BN99" s="172">
        <v>0</v>
      </c>
      <c r="BO99" s="172">
        <v>575</v>
      </c>
      <c r="BP99" s="172">
        <v>51836.66</v>
      </c>
      <c r="BQ99" s="172">
        <v>4935</v>
      </c>
      <c r="BR99" s="172">
        <v>5200.32</v>
      </c>
      <c r="BS99" s="172">
        <v>64520.54</v>
      </c>
      <c r="BT99" s="172">
        <v>130323.02</v>
      </c>
      <c r="BU99" s="172">
        <v>0</v>
      </c>
      <c r="BV99" s="172">
        <v>65205.07</v>
      </c>
      <c r="BW99" s="172">
        <v>0</v>
      </c>
      <c r="BX99" s="172">
        <v>0</v>
      </c>
      <c r="BY99" s="172">
        <v>8160.95</v>
      </c>
      <c r="BZ99" s="172">
        <v>0</v>
      </c>
      <c r="CA99" s="172">
        <v>0</v>
      </c>
      <c r="CB99" s="172">
        <v>6227.5</v>
      </c>
      <c r="CC99" s="172">
        <v>0</v>
      </c>
      <c r="CD99" s="172">
        <v>8160.95</v>
      </c>
      <c r="CE99" s="172">
        <v>0</v>
      </c>
      <c r="CF99" s="172">
        <v>0</v>
      </c>
      <c r="CG99" s="172">
        <v>6227.5</v>
      </c>
      <c r="CH99" s="172">
        <v>248</v>
      </c>
      <c r="CI99" s="172">
        <v>0</v>
      </c>
      <c r="CJ99" s="172">
        <v>134712.31000000008</v>
      </c>
      <c r="CK99" s="172"/>
      <c r="CL99" s="172">
        <v>0</v>
      </c>
      <c r="CM99" s="172">
        <v>0</v>
      </c>
      <c r="CN99" s="172">
        <v>0</v>
      </c>
      <c r="CO99" s="172">
        <v>0</v>
      </c>
      <c r="CP99" s="177"/>
      <c r="CQ99" s="151">
        <v>134712.31000000008</v>
      </c>
      <c r="CR99" s="151">
        <v>0</v>
      </c>
      <c r="CS99" s="152">
        <v>142873.26</v>
      </c>
      <c r="CT99" s="152">
        <v>-8160.95</v>
      </c>
      <c r="CU99" s="152">
        <v>-8160.9499999999243</v>
      </c>
      <c r="CV99" s="151">
        <v>-8160.95</v>
      </c>
      <c r="CW99" s="151">
        <v>134712.31</v>
      </c>
      <c r="CX99" s="153">
        <v>0</v>
      </c>
      <c r="CY99" s="151">
        <v>0</v>
      </c>
      <c r="CZ99" s="151">
        <v>102.47000000000116</v>
      </c>
      <c r="DA99" s="151">
        <v>0</v>
      </c>
      <c r="DB99" s="152">
        <v>-8160.95</v>
      </c>
      <c r="DD99" s="151">
        <v>7.5488060247153044E-11</v>
      </c>
      <c r="DG99" s="151">
        <v>134712.31000000008</v>
      </c>
      <c r="DH99" s="151">
        <v>0</v>
      </c>
      <c r="DI99" s="152">
        <v>142873.26</v>
      </c>
      <c r="DJ99" s="152">
        <v>-8160.95</v>
      </c>
      <c r="DO99" s="166">
        <v>3302284</v>
      </c>
      <c r="DQ99">
        <f>_xlfn.XLOOKUP(A99,Adjustment!B:B,Adjustment!H:H,0,0)</f>
        <v>0</v>
      </c>
      <c r="DR99" s="151">
        <f t="shared" si="7"/>
        <v>1467629.6199999999</v>
      </c>
      <c r="DS99" s="151">
        <f t="shared" si="8"/>
        <v>1309645.7799999998</v>
      </c>
      <c r="DT99" s="151">
        <f t="shared" si="9"/>
        <v>157983.84000000008</v>
      </c>
      <c r="DU99" s="151">
        <f t="shared" si="10"/>
        <v>14388.45</v>
      </c>
      <c r="DV99" s="151">
        <f t="shared" si="11"/>
        <v>6475.5</v>
      </c>
      <c r="DW99" s="151">
        <f t="shared" si="12"/>
        <v>7912.9500000000007</v>
      </c>
    </row>
    <row r="100" spans="1:127" hidden="1">
      <c r="A100" s="166">
        <v>3302289</v>
      </c>
      <c r="B100" s="175" t="s">
        <v>789</v>
      </c>
      <c r="C100" s="167" t="s">
        <v>271</v>
      </c>
      <c r="D100" s="178"/>
      <c r="E100" s="17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70"/>
      <c r="R100" s="170"/>
      <c r="S100" s="170"/>
      <c r="T100" s="170"/>
      <c r="U100" s="170"/>
      <c r="V100" s="170"/>
      <c r="W100" s="171"/>
      <c r="X100" s="171">
        <v>-62892.26</v>
      </c>
      <c r="Y100" s="171">
        <v>-6390.58</v>
      </c>
      <c r="Z100" s="172">
        <v>2026572.54</v>
      </c>
      <c r="AA100" s="172">
        <v>0</v>
      </c>
      <c r="AB100" s="172">
        <v>112526.26</v>
      </c>
      <c r="AC100" s="172">
        <v>0</v>
      </c>
      <c r="AD100" s="172">
        <v>188345.5</v>
      </c>
      <c r="AE100" s="172">
        <v>400</v>
      </c>
      <c r="AF100" s="172">
        <v>0</v>
      </c>
      <c r="AG100" s="172">
        <v>0</v>
      </c>
      <c r="AH100" s="172">
        <v>97635.199999999604</v>
      </c>
      <c r="AI100" s="172">
        <v>0</v>
      </c>
      <c r="AJ100" s="172">
        <v>0</v>
      </c>
      <c r="AK100" s="172">
        <v>0</v>
      </c>
      <c r="AL100" s="172">
        <v>23603.72</v>
      </c>
      <c r="AM100" s="172">
        <v>0</v>
      </c>
      <c r="AN100" s="172">
        <v>0</v>
      </c>
      <c r="AO100" s="172">
        <v>0</v>
      </c>
      <c r="AP100" s="172">
        <v>0</v>
      </c>
      <c r="AQ100" s="172">
        <v>0</v>
      </c>
      <c r="AR100" s="172">
        <v>0</v>
      </c>
      <c r="AS100" s="172">
        <v>20156.810000000001</v>
      </c>
      <c r="AT100" s="172">
        <v>73719</v>
      </c>
      <c r="AU100" s="172">
        <v>1052169.8</v>
      </c>
      <c r="AV100" s="172">
        <v>0</v>
      </c>
      <c r="AW100" s="172">
        <v>284961.62</v>
      </c>
      <c r="AX100" s="172">
        <v>34346.559999999998</v>
      </c>
      <c r="AY100" s="172">
        <v>217709.56</v>
      </c>
      <c r="AZ100" s="172">
        <v>2394.96</v>
      </c>
      <c r="BA100" s="172">
        <v>0</v>
      </c>
      <c r="BB100" s="172">
        <v>616.24</v>
      </c>
      <c r="BC100" s="172">
        <v>5074.96</v>
      </c>
      <c r="BD100" s="172">
        <v>0</v>
      </c>
      <c r="BE100" s="172">
        <v>0</v>
      </c>
      <c r="BF100" s="172">
        <v>13127.83</v>
      </c>
      <c r="BG100" s="172">
        <v>7092.81</v>
      </c>
      <c r="BH100" s="172">
        <v>8185.72</v>
      </c>
      <c r="BI100" s="172">
        <v>11278.41</v>
      </c>
      <c r="BJ100" s="172">
        <v>53881.97</v>
      </c>
      <c r="BK100" s="172">
        <v>0</v>
      </c>
      <c r="BL100" s="172">
        <v>7157.32</v>
      </c>
      <c r="BM100" s="172">
        <v>128839.98</v>
      </c>
      <c r="BN100" s="172">
        <v>9271.82</v>
      </c>
      <c r="BO100" s="172">
        <v>198.75</v>
      </c>
      <c r="BP100" s="172">
        <v>68268.52</v>
      </c>
      <c r="BQ100" s="172">
        <v>9020</v>
      </c>
      <c r="BR100" s="172">
        <v>51.35</v>
      </c>
      <c r="BS100" s="172">
        <v>83418.67</v>
      </c>
      <c r="BT100" s="172">
        <v>288667.88</v>
      </c>
      <c r="BU100" s="172">
        <v>380</v>
      </c>
      <c r="BV100" s="172">
        <v>155299.85999999999</v>
      </c>
      <c r="BW100" s="172">
        <v>0</v>
      </c>
      <c r="BX100" s="172">
        <v>0</v>
      </c>
      <c r="BY100" s="172">
        <v>28397.200000000001</v>
      </c>
      <c r="BZ100" s="172">
        <v>0</v>
      </c>
      <c r="CA100" s="172">
        <v>0</v>
      </c>
      <c r="CB100" s="172">
        <v>8455</v>
      </c>
      <c r="CC100" s="172">
        <v>0</v>
      </c>
      <c r="CD100" s="172">
        <v>28397.200000000001</v>
      </c>
      <c r="CE100" s="172">
        <v>0</v>
      </c>
      <c r="CF100" s="172">
        <v>0</v>
      </c>
      <c r="CG100" s="172">
        <v>8455</v>
      </c>
      <c r="CH100" s="172">
        <v>22006.62</v>
      </c>
      <c r="CI100" s="172">
        <v>0</v>
      </c>
      <c r="CJ100" s="172">
        <v>10254.979999999756</v>
      </c>
      <c r="CK100" s="172"/>
      <c r="CL100" s="172">
        <v>0</v>
      </c>
      <c r="CM100" s="172">
        <v>0</v>
      </c>
      <c r="CN100" s="172">
        <v>0</v>
      </c>
      <c r="CO100" s="172">
        <v>0</v>
      </c>
      <c r="CP100" s="177"/>
      <c r="CQ100" s="151">
        <v>10254.979999999756</v>
      </c>
      <c r="CR100" s="151">
        <v>0</v>
      </c>
      <c r="CS100" s="152">
        <v>38652.18</v>
      </c>
      <c r="CT100" s="152">
        <v>-28397.200000000001</v>
      </c>
      <c r="CU100" s="152">
        <v>-28397.200000000244</v>
      </c>
      <c r="CV100" s="151">
        <v>-28397.200000000001</v>
      </c>
      <c r="CW100" s="151">
        <v>10254.98</v>
      </c>
      <c r="CX100" s="153">
        <v>0</v>
      </c>
      <c r="CY100" s="151">
        <v>0</v>
      </c>
      <c r="CZ100" s="151">
        <v>41396.730000000382</v>
      </c>
      <c r="DA100" s="151">
        <v>0</v>
      </c>
      <c r="DB100" s="152">
        <v>-28397.200000000001</v>
      </c>
      <c r="DD100" s="151">
        <v>-2.4374458007514477E-10</v>
      </c>
      <c r="DG100" s="151">
        <v>10254.979999999756</v>
      </c>
      <c r="DH100" s="151">
        <v>0</v>
      </c>
      <c r="DI100" s="152">
        <v>38652.18</v>
      </c>
      <c r="DJ100" s="152">
        <v>-28397.200000000001</v>
      </c>
      <c r="DO100" s="166">
        <v>3302289</v>
      </c>
      <c r="DQ100" t="str">
        <f>_xlfn.XLOOKUP(A100,Adjustment!B:B,Adjustment!H:H,0,0)</f>
        <v>Agree</v>
      </c>
      <c r="DR100" s="151">
        <f t="shared" si="7"/>
        <v>2542959.0299999998</v>
      </c>
      <c r="DS100" s="151">
        <f t="shared" si="8"/>
        <v>2469811.79</v>
      </c>
      <c r="DT100" s="151">
        <f t="shared" si="9"/>
        <v>73147.239999999758</v>
      </c>
      <c r="DU100" s="151">
        <f t="shared" si="10"/>
        <v>36852.199999999997</v>
      </c>
      <c r="DV100" s="151">
        <f t="shared" si="11"/>
        <v>30461.62</v>
      </c>
      <c r="DW100" s="151">
        <f t="shared" si="12"/>
        <v>6390.5799999999981</v>
      </c>
    </row>
    <row r="101" spans="1:127" hidden="1">
      <c r="A101" s="166">
        <v>3302293</v>
      </c>
      <c r="B101" s="175" t="s">
        <v>790</v>
      </c>
      <c r="C101" s="167" t="s">
        <v>791</v>
      </c>
      <c r="D101" s="178"/>
      <c r="E101" s="17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70"/>
      <c r="R101" s="170"/>
      <c r="S101" s="170"/>
      <c r="T101" s="170"/>
      <c r="U101" s="170"/>
      <c r="V101" s="170"/>
      <c r="W101" s="171">
        <v>896189.94</v>
      </c>
      <c r="X101" s="171"/>
      <c r="Y101" s="171">
        <v>159909.9</v>
      </c>
      <c r="Z101" s="172">
        <v>3272804.87</v>
      </c>
      <c r="AA101" s="172">
        <v>0</v>
      </c>
      <c r="AB101" s="172">
        <v>22397.200000000001</v>
      </c>
      <c r="AC101" s="172">
        <v>0</v>
      </c>
      <c r="AD101" s="172">
        <v>352445.5</v>
      </c>
      <c r="AE101" s="172">
        <v>10456.93</v>
      </c>
      <c r="AF101" s="172">
        <v>0</v>
      </c>
      <c r="AG101" s="172">
        <v>0</v>
      </c>
      <c r="AH101" s="172">
        <v>172256.85999999856</v>
      </c>
      <c r="AI101" s="172">
        <v>0</v>
      </c>
      <c r="AJ101" s="172">
        <v>0</v>
      </c>
      <c r="AK101" s="172">
        <v>0</v>
      </c>
      <c r="AL101" s="172">
        <v>0</v>
      </c>
      <c r="AM101" s="172">
        <v>0</v>
      </c>
      <c r="AN101" s="172">
        <v>0</v>
      </c>
      <c r="AO101" s="172">
        <v>0</v>
      </c>
      <c r="AP101" s="172">
        <v>0</v>
      </c>
      <c r="AQ101" s="172">
        <v>0</v>
      </c>
      <c r="AR101" s="172">
        <v>0</v>
      </c>
      <c r="AS101" s="172">
        <v>47702.38</v>
      </c>
      <c r="AT101" s="172">
        <v>84405</v>
      </c>
      <c r="AU101" s="172">
        <v>1606383.03</v>
      </c>
      <c r="AV101" s="172">
        <v>0</v>
      </c>
      <c r="AW101" s="172">
        <v>463372.51</v>
      </c>
      <c r="AX101" s="172">
        <v>141455.31</v>
      </c>
      <c r="AY101" s="172">
        <v>186025.27</v>
      </c>
      <c r="AZ101" s="172">
        <v>112223.82</v>
      </c>
      <c r="BA101" s="172">
        <v>155804.14000000001</v>
      </c>
      <c r="BB101" s="172">
        <v>99</v>
      </c>
      <c r="BC101" s="172">
        <v>15683.62</v>
      </c>
      <c r="BD101" s="172">
        <v>0</v>
      </c>
      <c r="BE101" s="172">
        <v>0</v>
      </c>
      <c r="BF101" s="172">
        <v>45195.040000000001</v>
      </c>
      <c r="BG101" s="172">
        <v>6086.46</v>
      </c>
      <c r="BH101" s="172">
        <v>8484.76</v>
      </c>
      <c r="BI101" s="172">
        <v>7219.41</v>
      </c>
      <c r="BJ101" s="172">
        <v>103862.01</v>
      </c>
      <c r="BK101" s="172">
        <v>39878.400000000001</v>
      </c>
      <c r="BL101" s="172">
        <v>2772.38</v>
      </c>
      <c r="BM101" s="172">
        <v>151780.74</v>
      </c>
      <c r="BN101" s="172">
        <v>51053.01</v>
      </c>
      <c r="BO101" s="172">
        <v>0</v>
      </c>
      <c r="BP101" s="172">
        <v>44653.53</v>
      </c>
      <c r="BQ101" s="172">
        <v>4895</v>
      </c>
      <c r="BR101" s="172">
        <v>11459.4</v>
      </c>
      <c r="BS101" s="172">
        <v>110269.28</v>
      </c>
      <c r="BT101" s="172">
        <v>243502.2</v>
      </c>
      <c r="BU101" s="172">
        <v>67794.25</v>
      </c>
      <c r="BV101" s="172">
        <v>275406.09000000003</v>
      </c>
      <c r="BW101" s="172">
        <v>0</v>
      </c>
      <c r="BX101" s="172">
        <v>0</v>
      </c>
      <c r="BY101" s="172">
        <v>0</v>
      </c>
      <c r="BZ101" s="172">
        <v>0</v>
      </c>
      <c r="CA101" s="172">
        <v>0</v>
      </c>
      <c r="CB101" s="172">
        <v>11085.25</v>
      </c>
      <c r="CC101" s="172">
        <v>23123.25</v>
      </c>
      <c r="CD101" s="172">
        <v>0</v>
      </c>
      <c r="CE101" s="172">
        <v>0</v>
      </c>
      <c r="CF101" s="172">
        <v>0</v>
      </c>
      <c r="CG101" s="172">
        <v>0</v>
      </c>
      <c r="CH101" s="172">
        <v>0</v>
      </c>
      <c r="CI101" s="172"/>
      <c r="CJ101" s="172">
        <v>1003300.02</v>
      </c>
      <c r="CK101" s="172"/>
      <c r="CL101" s="172">
        <v>194118.39999999999</v>
      </c>
      <c r="CM101" s="172">
        <v>0</v>
      </c>
      <c r="CN101" s="172">
        <v>0</v>
      </c>
      <c r="CO101" s="172">
        <v>0</v>
      </c>
      <c r="CP101" s="177"/>
      <c r="CQ101" s="151">
        <v>1003300.02</v>
      </c>
      <c r="CR101" s="151">
        <v>194118.39999999999</v>
      </c>
      <c r="CS101" s="152">
        <v>1003300.02</v>
      </c>
      <c r="CT101" s="152">
        <v>194118.39999999999</v>
      </c>
      <c r="CU101" s="152">
        <v>0</v>
      </c>
      <c r="CV101" s="151">
        <v>0</v>
      </c>
      <c r="CW101" s="151">
        <v>1197418.42</v>
      </c>
      <c r="CX101" s="153">
        <v>23123.25</v>
      </c>
      <c r="CY101" s="151">
        <v>23123.25</v>
      </c>
      <c r="CZ101" s="151">
        <v>4.0000001434236765E-2</v>
      </c>
      <c r="DA101" s="151">
        <v>0</v>
      </c>
      <c r="DD101" s="151">
        <v>0</v>
      </c>
      <c r="DG101" s="151">
        <v>1003300.02</v>
      </c>
      <c r="DH101" s="151">
        <v>194118.39999999999</v>
      </c>
      <c r="DI101" s="152">
        <v>1003300.02</v>
      </c>
      <c r="DJ101" s="152">
        <v>194118.39999999999</v>
      </c>
      <c r="DO101" s="166">
        <v>3302293</v>
      </c>
      <c r="DQ101">
        <f>_xlfn.XLOOKUP(A101,Adjustment!B:B,Adjustment!H:H,0,0)</f>
        <v>0</v>
      </c>
      <c r="DR101" s="151">
        <f t="shared" si="7"/>
        <v>3962468.7399999988</v>
      </c>
      <c r="DS101" s="151">
        <f t="shared" si="8"/>
        <v>3855358.6599999988</v>
      </c>
      <c r="DT101" s="151">
        <f t="shared" si="9"/>
        <v>107110.08000000007</v>
      </c>
      <c r="DU101" s="151">
        <f t="shared" si="10"/>
        <v>34208.5</v>
      </c>
      <c r="DV101" s="151">
        <f t="shared" si="11"/>
        <v>0</v>
      </c>
      <c r="DW101" s="151">
        <f t="shared" si="12"/>
        <v>34208.5</v>
      </c>
    </row>
    <row r="102" spans="1:127" hidden="1">
      <c r="A102" s="166">
        <v>3302294</v>
      </c>
      <c r="B102" s="175" t="s">
        <v>792</v>
      </c>
      <c r="C102" s="167" t="s">
        <v>296</v>
      </c>
      <c r="D102" s="178"/>
      <c r="E102" s="17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70"/>
      <c r="R102" s="170"/>
      <c r="S102" s="170"/>
      <c r="T102" s="170"/>
      <c r="U102" s="170"/>
      <c r="V102" s="170"/>
      <c r="W102" s="171">
        <v>654696.86</v>
      </c>
      <c r="X102" s="171"/>
      <c r="Y102" s="171">
        <v>-20834.240000000002</v>
      </c>
      <c r="Z102" s="172">
        <v>2227550.35</v>
      </c>
      <c r="AA102" s="172">
        <v>0</v>
      </c>
      <c r="AB102" s="172">
        <v>122140.42</v>
      </c>
      <c r="AC102" s="172">
        <v>0</v>
      </c>
      <c r="AD102" s="172">
        <v>264811</v>
      </c>
      <c r="AE102" s="172">
        <v>9770.7900000000009</v>
      </c>
      <c r="AF102" s="172">
        <v>0</v>
      </c>
      <c r="AG102" s="172">
        <v>0</v>
      </c>
      <c r="AH102" s="172">
        <v>39002.32</v>
      </c>
      <c r="AI102" s="172">
        <v>0</v>
      </c>
      <c r="AJ102" s="172">
        <v>0</v>
      </c>
      <c r="AK102" s="172">
        <v>0</v>
      </c>
      <c r="AL102" s="172">
        <v>0</v>
      </c>
      <c r="AM102" s="172">
        <v>0</v>
      </c>
      <c r="AN102" s="172">
        <v>0</v>
      </c>
      <c r="AO102" s="172">
        <v>0</v>
      </c>
      <c r="AP102" s="172">
        <v>0</v>
      </c>
      <c r="AQ102" s="172">
        <v>0</v>
      </c>
      <c r="AR102" s="172">
        <v>0</v>
      </c>
      <c r="AS102" s="172">
        <v>20548.78</v>
      </c>
      <c r="AT102" s="172">
        <v>65874</v>
      </c>
      <c r="AU102" s="172">
        <v>1012270.72</v>
      </c>
      <c r="AV102" s="172">
        <v>0</v>
      </c>
      <c r="AW102" s="172">
        <v>421825.54</v>
      </c>
      <c r="AX102" s="172">
        <v>63302.41</v>
      </c>
      <c r="AY102" s="172">
        <v>135823.31</v>
      </c>
      <c r="AZ102" s="172">
        <v>0</v>
      </c>
      <c r="BA102" s="172">
        <v>73421.149999999994</v>
      </c>
      <c r="BB102" s="172">
        <v>4658.53</v>
      </c>
      <c r="BC102" s="172">
        <v>8086.17</v>
      </c>
      <c r="BD102" s="172">
        <v>0</v>
      </c>
      <c r="BE102" s="172">
        <v>0</v>
      </c>
      <c r="BF102" s="172">
        <v>78407.199999999997</v>
      </c>
      <c r="BG102" s="172">
        <v>547.23</v>
      </c>
      <c r="BH102" s="172">
        <v>19569.55</v>
      </c>
      <c r="BI102" s="172">
        <v>2551</v>
      </c>
      <c r="BJ102" s="172">
        <v>73440.39</v>
      </c>
      <c r="BK102" s="172">
        <v>0</v>
      </c>
      <c r="BL102" s="172">
        <v>16979.23</v>
      </c>
      <c r="BM102" s="172">
        <v>58105.779999999788</v>
      </c>
      <c r="BN102" s="172">
        <v>125.98</v>
      </c>
      <c r="BO102" s="172">
        <v>9737</v>
      </c>
      <c r="BP102" s="172">
        <v>153995.26</v>
      </c>
      <c r="BQ102" s="172">
        <v>10566.86</v>
      </c>
      <c r="BR102" s="172">
        <v>2192</v>
      </c>
      <c r="BS102" s="172">
        <v>137249.45000000001</v>
      </c>
      <c r="BT102" s="172">
        <v>141571.41</v>
      </c>
      <c r="BU102" s="172">
        <v>126213.5</v>
      </c>
      <c r="BV102" s="172">
        <v>343868.19</v>
      </c>
      <c r="BW102" s="172">
        <v>0</v>
      </c>
      <c r="BX102" s="172">
        <v>0</v>
      </c>
      <c r="BY102" s="172">
        <v>33676.239999999998</v>
      </c>
      <c r="BZ102" s="172">
        <v>0</v>
      </c>
      <c r="CA102" s="172">
        <v>0</v>
      </c>
      <c r="CB102" s="172">
        <v>8691.25</v>
      </c>
      <c r="CC102" s="172">
        <v>0</v>
      </c>
      <c r="CD102" s="172">
        <v>33676.239999999998</v>
      </c>
      <c r="CE102" s="172">
        <v>0</v>
      </c>
      <c r="CF102" s="172">
        <v>0</v>
      </c>
      <c r="CG102" s="172">
        <v>8691.25</v>
      </c>
      <c r="CH102" s="172">
        <v>12842</v>
      </c>
      <c r="CI102" s="172">
        <v>0</v>
      </c>
      <c r="CJ102" s="172">
        <v>476210.42000000004</v>
      </c>
      <c r="CK102" s="172"/>
      <c r="CL102" s="172">
        <v>0</v>
      </c>
      <c r="CM102" s="172">
        <v>0</v>
      </c>
      <c r="CN102" s="172">
        <v>0</v>
      </c>
      <c r="CO102" s="172">
        <v>0</v>
      </c>
      <c r="CP102" s="177"/>
      <c r="CQ102" s="151">
        <v>476210.42000000004</v>
      </c>
      <c r="CR102" s="151">
        <v>0</v>
      </c>
      <c r="CS102" s="152">
        <v>509886.66</v>
      </c>
      <c r="CT102" s="152">
        <v>-33676.239999999998</v>
      </c>
      <c r="CU102" s="152">
        <v>-33676.239999999932</v>
      </c>
      <c r="CV102" s="151">
        <v>-33676.239999999998</v>
      </c>
      <c r="CW102" s="151">
        <v>476210.42</v>
      </c>
      <c r="CX102" s="153">
        <v>0</v>
      </c>
      <c r="CY102" s="151">
        <v>0</v>
      </c>
      <c r="CZ102" s="151">
        <v>0</v>
      </c>
      <c r="DA102" s="151">
        <v>-4.0000000211875886E-2</v>
      </c>
      <c r="DB102" s="152">
        <v>-33676.239999999998</v>
      </c>
      <c r="DD102" s="151">
        <v>6.5483618527650833E-11</v>
      </c>
      <c r="DG102" s="151">
        <v>476210.42000000004</v>
      </c>
      <c r="DH102" s="151">
        <v>0</v>
      </c>
      <c r="DI102" s="152">
        <v>509886.66</v>
      </c>
      <c r="DJ102" s="152">
        <v>-33676.239999999998</v>
      </c>
      <c r="DO102" s="166">
        <v>3302294</v>
      </c>
      <c r="DQ102" t="str">
        <f>_xlfn.XLOOKUP(A102,Adjustment!B:B,Adjustment!H:H,0,0)</f>
        <v>Agree</v>
      </c>
      <c r="DR102" s="151">
        <f t="shared" si="7"/>
        <v>2749697.6599999997</v>
      </c>
      <c r="DS102" s="151">
        <f t="shared" si="8"/>
        <v>2928184.0999999996</v>
      </c>
      <c r="DT102" s="151">
        <f t="shared" si="9"/>
        <v>-178486.43999999994</v>
      </c>
      <c r="DU102" s="151">
        <f t="shared" si="10"/>
        <v>42367.49</v>
      </c>
      <c r="DV102" s="151">
        <f t="shared" si="11"/>
        <v>21533.25</v>
      </c>
      <c r="DW102" s="151">
        <f t="shared" si="12"/>
        <v>20834.239999999998</v>
      </c>
    </row>
    <row r="103" spans="1:127" hidden="1">
      <c r="A103" s="166">
        <v>3302296</v>
      </c>
      <c r="B103" s="175" t="s">
        <v>793</v>
      </c>
      <c r="C103" s="167" t="s">
        <v>313</v>
      </c>
      <c r="D103" s="178"/>
      <c r="E103" s="17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70"/>
      <c r="R103" s="170"/>
      <c r="S103" s="170"/>
      <c r="T103" s="170"/>
      <c r="U103" s="170"/>
      <c r="V103" s="170"/>
      <c r="W103" s="171">
        <v>253331.79</v>
      </c>
      <c r="X103" s="171"/>
      <c r="Y103" s="171">
        <v>10659.11</v>
      </c>
      <c r="Z103" s="172">
        <v>1498439.59</v>
      </c>
      <c r="AA103" s="172">
        <v>0</v>
      </c>
      <c r="AB103" s="172">
        <v>30135</v>
      </c>
      <c r="AC103" s="172">
        <v>0</v>
      </c>
      <c r="AD103" s="172">
        <v>178900</v>
      </c>
      <c r="AE103" s="172">
        <v>3456.93</v>
      </c>
      <c r="AF103" s="172">
        <v>0</v>
      </c>
      <c r="AG103" s="172">
        <v>0</v>
      </c>
      <c r="AH103" s="172">
        <v>116254.39</v>
      </c>
      <c r="AI103" s="172">
        <v>0</v>
      </c>
      <c r="AJ103" s="172">
        <v>0</v>
      </c>
      <c r="AK103" s="172">
        <v>0</v>
      </c>
      <c r="AL103" s="172">
        <v>18997.57</v>
      </c>
      <c r="AM103" s="172">
        <v>0</v>
      </c>
      <c r="AN103" s="172">
        <v>0</v>
      </c>
      <c r="AO103" s="172">
        <v>0</v>
      </c>
      <c r="AP103" s="172">
        <v>0</v>
      </c>
      <c r="AQ103" s="172">
        <v>0</v>
      </c>
      <c r="AR103" s="172">
        <v>0</v>
      </c>
      <c r="AS103" s="172">
        <v>30151.88</v>
      </c>
      <c r="AT103" s="172">
        <v>54059</v>
      </c>
      <c r="AU103" s="172">
        <v>982647.31</v>
      </c>
      <c r="AV103" s="172">
        <v>0</v>
      </c>
      <c r="AW103" s="172">
        <v>131236.12</v>
      </c>
      <c r="AX103" s="172">
        <v>76912.06</v>
      </c>
      <c r="AY103" s="172">
        <v>131750.6</v>
      </c>
      <c r="AZ103" s="172">
        <v>6215.83</v>
      </c>
      <c r="BA103" s="172">
        <v>67761.53</v>
      </c>
      <c r="BB103" s="172">
        <v>1421.17</v>
      </c>
      <c r="BC103" s="172">
        <v>5735.5</v>
      </c>
      <c r="BD103" s="172">
        <v>0</v>
      </c>
      <c r="BE103" s="172">
        <v>0</v>
      </c>
      <c r="BF103" s="172">
        <v>51470.32</v>
      </c>
      <c r="BG103" s="172">
        <v>5208.32</v>
      </c>
      <c r="BH103" s="172">
        <v>2233.13</v>
      </c>
      <c r="BI103" s="172">
        <v>8736.18</v>
      </c>
      <c r="BJ103" s="172">
        <v>42686.42</v>
      </c>
      <c r="BK103" s="172">
        <v>30359.040000000001</v>
      </c>
      <c r="BL103" s="172">
        <v>7072.61</v>
      </c>
      <c r="BM103" s="172">
        <v>63982.62999999967</v>
      </c>
      <c r="BN103" s="172">
        <v>14698.19</v>
      </c>
      <c r="BO103" s="172">
        <v>0</v>
      </c>
      <c r="BP103" s="172">
        <v>4820.07</v>
      </c>
      <c r="BQ103" s="172">
        <v>4895</v>
      </c>
      <c r="BR103" s="172">
        <v>7732</v>
      </c>
      <c r="BS103" s="172">
        <v>69162.509999999995</v>
      </c>
      <c r="BT103" s="172">
        <v>112923.67</v>
      </c>
      <c r="BU103" s="172">
        <v>13751.87</v>
      </c>
      <c r="BV103" s="172">
        <v>101491.64</v>
      </c>
      <c r="BW103" s="172">
        <v>0</v>
      </c>
      <c r="BX103" s="172">
        <v>0</v>
      </c>
      <c r="BY103" s="172">
        <v>0</v>
      </c>
      <c r="BZ103" s="172">
        <v>0</v>
      </c>
      <c r="CA103" s="172">
        <v>0</v>
      </c>
      <c r="CB103" s="172">
        <v>7555</v>
      </c>
      <c r="CC103" s="172">
        <v>0</v>
      </c>
      <c r="CD103" s="172">
        <v>0</v>
      </c>
      <c r="CE103" s="172">
        <v>0</v>
      </c>
      <c r="CF103" s="172">
        <v>0</v>
      </c>
      <c r="CG103" s="172">
        <v>0</v>
      </c>
      <c r="CH103" s="172">
        <v>0</v>
      </c>
      <c r="CI103" s="172">
        <v>0</v>
      </c>
      <c r="CJ103" s="172">
        <v>238822.42999999991</v>
      </c>
      <c r="CK103" s="172"/>
      <c r="CL103" s="172">
        <v>18214.11</v>
      </c>
      <c r="CM103" s="172">
        <v>0</v>
      </c>
      <c r="CN103" s="172">
        <v>0</v>
      </c>
      <c r="CO103" s="172">
        <v>0</v>
      </c>
      <c r="CP103" s="177"/>
      <c r="CQ103" s="151">
        <v>238822.42999999991</v>
      </c>
      <c r="CR103" s="151">
        <v>18214.11</v>
      </c>
      <c r="CS103" s="152">
        <v>238822.43</v>
      </c>
      <c r="CT103" s="152">
        <v>18214.11</v>
      </c>
      <c r="CU103" s="152">
        <v>0</v>
      </c>
      <c r="CV103" s="151">
        <v>0</v>
      </c>
      <c r="CW103" s="151">
        <v>257036.53999999998</v>
      </c>
      <c r="CX103" s="153">
        <v>0</v>
      </c>
      <c r="CY103" s="151">
        <v>0</v>
      </c>
      <c r="CZ103" s="151">
        <v>0</v>
      </c>
      <c r="DA103" s="151">
        <v>-1.0000000329455361E-2</v>
      </c>
      <c r="DD103" s="151">
        <v>-7.2759576141834259E-11</v>
      </c>
      <c r="DG103" s="151">
        <v>238822.42999999991</v>
      </c>
      <c r="DH103" s="151">
        <v>18214.11</v>
      </c>
      <c r="DI103" s="152">
        <v>238822.43</v>
      </c>
      <c r="DJ103" s="152">
        <v>18214.11</v>
      </c>
      <c r="DO103" s="166">
        <v>3302296</v>
      </c>
      <c r="DQ103" t="str">
        <f>_xlfn.XLOOKUP(A103,Adjustment!B:B,Adjustment!H:H,0,0)</f>
        <v>Agree</v>
      </c>
      <c r="DR103" s="151">
        <f t="shared" si="7"/>
        <v>1930394.3599999999</v>
      </c>
      <c r="DS103" s="151">
        <f t="shared" si="8"/>
        <v>1944903.72</v>
      </c>
      <c r="DT103" s="151">
        <f t="shared" si="9"/>
        <v>-14509.360000000102</v>
      </c>
      <c r="DU103" s="151">
        <f t="shared" si="10"/>
        <v>7555</v>
      </c>
      <c r="DV103" s="151">
        <f t="shared" si="11"/>
        <v>0</v>
      </c>
      <c r="DW103" s="151">
        <f t="shared" si="12"/>
        <v>7555</v>
      </c>
    </row>
    <row r="104" spans="1:127" hidden="1">
      <c r="A104" s="166">
        <v>3302300</v>
      </c>
      <c r="B104" s="175" t="s">
        <v>794</v>
      </c>
      <c r="C104" s="167" t="s">
        <v>199</v>
      </c>
      <c r="D104" s="178"/>
      <c r="E104" s="17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70"/>
      <c r="R104" s="170"/>
      <c r="S104" s="170"/>
      <c r="T104" s="170"/>
      <c r="U104" s="170"/>
      <c r="V104" s="170"/>
      <c r="W104" s="171">
        <v>230362.38</v>
      </c>
      <c r="X104" s="171"/>
      <c r="Y104" s="171">
        <v>4.05</v>
      </c>
      <c r="Z104" s="172">
        <v>3577583.23</v>
      </c>
      <c r="AA104" s="172">
        <v>0</v>
      </c>
      <c r="AB104" s="172">
        <v>205995.42</v>
      </c>
      <c r="AC104" s="172">
        <v>0</v>
      </c>
      <c r="AD104" s="172">
        <v>389940</v>
      </c>
      <c r="AE104" s="172">
        <v>1200</v>
      </c>
      <c r="AF104" s="172">
        <v>0</v>
      </c>
      <c r="AG104" s="172">
        <v>0</v>
      </c>
      <c r="AH104" s="172">
        <v>112421.46</v>
      </c>
      <c r="AI104" s="172">
        <v>44046.53</v>
      </c>
      <c r="AJ104" s="172">
        <v>0</v>
      </c>
      <c r="AK104" s="172">
        <v>0</v>
      </c>
      <c r="AL104" s="172">
        <v>20964.45</v>
      </c>
      <c r="AM104" s="172">
        <v>0</v>
      </c>
      <c r="AN104" s="172">
        <v>0</v>
      </c>
      <c r="AO104" s="172">
        <v>0</v>
      </c>
      <c r="AP104" s="172">
        <v>0</v>
      </c>
      <c r="AQ104" s="172">
        <v>0</v>
      </c>
      <c r="AR104" s="172">
        <v>0</v>
      </c>
      <c r="AS104" s="172">
        <v>25740.26</v>
      </c>
      <c r="AT104" s="172">
        <v>93895</v>
      </c>
      <c r="AU104" s="172">
        <v>1946878</v>
      </c>
      <c r="AV104" s="172">
        <v>0</v>
      </c>
      <c r="AW104" s="172">
        <v>949245.36</v>
      </c>
      <c r="AX104" s="172">
        <v>0</v>
      </c>
      <c r="AY104" s="172">
        <v>221468.04</v>
      </c>
      <c r="AZ104" s="172">
        <v>144902.15</v>
      </c>
      <c r="BA104" s="172">
        <v>166990.76999999999</v>
      </c>
      <c r="BB104" s="172">
        <v>0</v>
      </c>
      <c r="BC104" s="172">
        <v>0</v>
      </c>
      <c r="BD104" s="172">
        <v>0</v>
      </c>
      <c r="BE104" s="172">
        <v>0</v>
      </c>
      <c r="BF104" s="172">
        <v>8838.7099999999991</v>
      </c>
      <c r="BG104" s="172">
        <v>0</v>
      </c>
      <c r="BH104" s="172">
        <v>0</v>
      </c>
      <c r="BI104" s="172">
        <v>22315.98</v>
      </c>
      <c r="BJ104" s="172">
        <v>128840.57</v>
      </c>
      <c r="BK104" s="172">
        <v>73646.83</v>
      </c>
      <c r="BL104" s="172">
        <v>4645.3500000000004</v>
      </c>
      <c r="BM104" s="172">
        <v>96800.290000000183</v>
      </c>
      <c r="BN104" s="172">
        <v>7927</v>
      </c>
      <c r="BO104" s="172">
        <v>0</v>
      </c>
      <c r="BP104" s="172">
        <v>141802.23000000001</v>
      </c>
      <c r="BQ104" s="172">
        <v>4895</v>
      </c>
      <c r="BR104" s="172">
        <v>9555</v>
      </c>
      <c r="BS104" s="172">
        <v>127241.85</v>
      </c>
      <c r="BT104" s="172">
        <v>161356.48000000001</v>
      </c>
      <c r="BU104" s="172">
        <v>0</v>
      </c>
      <c r="BV104" s="172">
        <v>351930.02</v>
      </c>
      <c r="BW104" s="172">
        <v>0</v>
      </c>
      <c r="BX104" s="172">
        <v>0</v>
      </c>
      <c r="BY104" s="172">
        <v>0</v>
      </c>
      <c r="BZ104" s="172">
        <v>0</v>
      </c>
      <c r="CA104" s="172">
        <v>0</v>
      </c>
      <c r="CB104" s="172">
        <v>11561.13</v>
      </c>
      <c r="CC104" s="172">
        <v>23430.17</v>
      </c>
      <c r="CD104" s="172">
        <v>0</v>
      </c>
      <c r="CE104" s="172">
        <v>0</v>
      </c>
      <c r="CF104" s="172">
        <v>0</v>
      </c>
      <c r="CG104" s="172">
        <v>0</v>
      </c>
      <c r="CH104" s="172">
        <v>0</v>
      </c>
      <c r="CI104" s="172"/>
      <c r="CJ104" s="172">
        <v>132869.09999999974</v>
      </c>
      <c r="CK104" s="172"/>
      <c r="CL104" s="172">
        <v>34995.35</v>
      </c>
      <c r="CM104" s="172">
        <v>0</v>
      </c>
      <c r="CN104" s="172">
        <v>0</v>
      </c>
      <c r="CO104" s="172">
        <v>0</v>
      </c>
      <c r="CP104" s="177"/>
      <c r="CQ104" s="151">
        <v>132869.09999999974</v>
      </c>
      <c r="CR104" s="151">
        <v>34995.35</v>
      </c>
      <c r="CS104" s="152">
        <v>132869.1</v>
      </c>
      <c r="CT104" s="152">
        <v>34995.35</v>
      </c>
      <c r="CU104" s="152">
        <v>-2.6193447411060333E-10</v>
      </c>
      <c r="CV104" s="151">
        <v>0</v>
      </c>
      <c r="CW104" s="151">
        <v>167864.45</v>
      </c>
      <c r="CX104" s="153">
        <v>23430.17</v>
      </c>
      <c r="CY104" s="151">
        <v>23430.17</v>
      </c>
      <c r="CZ104" s="151">
        <v>0</v>
      </c>
      <c r="DA104" s="151">
        <v>-1.9999999814899638E-2</v>
      </c>
      <c r="DD104" s="151">
        <v>-2.5465851649641991E-10</v>
      </c>
      <c r="DG104" s="151">
        <v>132869.09999999974</v>
      </c>
      <c r="DH104" s="151">
        <v>34995.35</v>
      </c>
      <c r="DI104" s="152">
        <v>132869.1</v>
      </c>
      <c r="DJ104" s="152">
        <v>34995.35</v>
      </c>
      <c r="DO104" s="166">
        <v>3302300</v>
      </c>
      <c r="DQ104" t="str">
        <f>_xlfn.XLOOKUP(A104,Adjustment!B:B,Adjustment!H:H,0,0)</f>
        <v>Agree</v>
      </c>
      <c r="DR104" s="151">
        <f t="shared" si="7"/>
        <v>4471786.3500000006</v>
      </c>
      <c r="DS104" s="151">
        <f t="shared" si="8"/>
        <v>4569279.6300000008</v>
      </c>
      <c r="DT104" s="151">
        <f t="shared" si="9"/>
        <v>-97493.280000000261</v>
      </c>
      <c r="DU104" s="151">
        <f t="shared" si="10"/>
        <v>34991.299999999996</v>
      </c>
      <c r="DV104" s="151">
        <f t="shared" si="11"/>
        <v>0</v>
      </c>
      <c r="DW104" s="151">
        <f t="shared" si="12"/>
        <v>34991.299999999996</v>
      </c>
    </row>
    <row r="105" spans="1:127" hidden="1">
      <c r="A105" s="166">
        <v>3302306</v>
      </c>
      <c r="B105" s="175" t="s">
        <v>795</v>
      </c>
      <c r="C105" s="167" t="s">
        <v>541</v>
      </c>
      <c r="D105" s="178"/>
      <c r="E105" s="17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70"/>
      <c r="R105" s="170"/>
      <c r="S105" s="170"/>
      <c r="T105" s="170"/>
      <c r="U105" s="170"/>
      <c r="V105" s="170"/>
      <c r="W105" s="171">
        <v>320072.21000000002</v>
      </c>
      <c r="X105" s="171"/>
      <c r="Y105" s="171">
        <v>-15754.81</v>
      </c>
      <c r="Z105" s="172">
        <v>1128499.06</v>
      </c>
      <c r="AA105" s="172">
        <v>0</v>
      </c>
      <c r="AB105" s="172">
        <v>21030</v>
      </c>
      <c r="AC105" s="172">
        <v>0</v>
      </c>
      <c r="AD105" s="172">
        <v>114945.5</v>
      </c>
      <c r="AE105" s="172">
        <v>0</v>
      </c>
      <c r="AF105" s="172">
        <v>0</v>
      </c>
      <c r="AG105" s="172">
        <v>0</v>
      </c>
      <c r="AH105" s="172">
        <v>92426.92</v>
      </c>
      <c r="AI105" s="172">
        <v>0</v>
      </c>
      <c r="AJ105" s="172">
        <v>0</v>
      </c>
      <c r="AK105" s="172">
        <v>0</v>
      </c>
      <c r="AL105" s="172">
        <v>319</v>
      </c>
      <c r="AM105" s="172">
        <v>160</v>
      </c>
      <c r="AN105" s="172">
        <v>0</v>
      </c>
      <c r="AO105" s="172">
        <v>0</v>
      </c>
      <c r="AP105" s="172">
        <v>0</v>
      </c>
      <c r="AQ105" s="172">
        <v>0</v>
      </c>
      <c r="AR105" s="172">
        <v>0</v>
      </c>
      <c r="AS105" s="172">
        <v>19408.759999999998</v>
      </c>
      <c r="AT105" s="172">
        <v>40825</v>
      </c>
      <c r="AU105" s="172">
        <v>671790.44</v>
      </c>
      <c r="AV105" s="172">
        <v>5021</v>
      </c>
      <c r="AW105" s="172">
        <v>243420.89</v>
      </c>
      <c r="AX105" s="172">
        <v>47503.01</v>
      </c>
      <c r="AY105" s="172">
        <v>123776.95</v>
      </c>
      <c r="AZ105" s="172">
        <v>0</v>
      </c>
      <c r="BA105" s="172">
        <v>24306.54</v>
      </c>
      <c r="BB105" s="172">
        <v>434.99</v>
      </c>
      <c r="BC105" s="172">
        <v>740</v>
      </c>
      <c r="BD105" s="172">
        <v>0</v>
      </c>
      <c r="BE105" s="172">
        <v>0</v>
      </c>
      <c r="BF105" s="172">
        <v>16848.84</v>
      </c>
      <c r="BG105" s="172">
        <v>1486.5</v>
      </c>
      <c r="BH105" s="172">
        <v>1264.3699999999999</v>
      </c>
      <c r="BI105" s="172">
        <v>3075.97</v>
      </c>
      <c r="BJ105" s="172">
        <v>28241.07</v>
      </c>
      <c r="BK105" s="172">
        <v>0</v>
      </c>
      <c r="BL105" s="172">
        <v>2524.96</v>
      </c>
      <c r="BM105" s="172">
        <v>29484.329999999369</v>
      </c>
      <c r="BN105" s="172">
        <v>889.8</v>
      </c>
      <c r="BO105" s="172">
        <v>72.12</v>
      </c>
      <c r="BP105" s="172">
        <v>23377.41</v>
      </c>
      <c r="BQ105" s="172">
        <v>4699</v>
      </c>
      <c r="BR105" s="172">
        <v>5570</v>
      </c>
      <c r="BS105" s="172">
        <v>63937.85</v>
      </c>
      <c r="BT105" s="172">
        <v>16342.37</v>
      </c>
      <c r="BU105" s="172">
        <v>0</v>
      </c>
      <c r="BV105" s="172">
        <v>103107.29</v>
      </c>
      <c r="BW105" s="172">
        <v>0</v>
      </c>
      <c r="BX105" s="172">
        <v>0</v>
      </c>
      <c r="BY105" s="172">
        <v>5949.33</v>
      </c>
      <c r="BZ105" s="172">
        <v>0</v>
      </c>
      <c r="CA105" s="172">
        <v>0</v>
      </c>
      <c r="CB105" s="172">
        <v>6250</v>
      </c>
      <c r="CC105" s="172">
        <v>13550.619999999997</v>
      </c>
      <c r="CD105" s="172">
        <v>5949.33</v>
      </c>
      <c r="CE105" s="172">
        <v>0</v>
      </c>
      <c r="CF105" s="172">
        <v>0</v>
      </c>
      <c r="CG105" s="172">
        <v>0</v>
      </c>
      <c r="CH105" s="172">
        <v>9995.14</v>
      </c>
      <c r="CI105" s="172"/>
      <c r="CJ105" s="172">
        <v>313821.42</v>
      </c>
      <c r="CK105" s="172"/>
      <c r="CL105" s="172">
        <v>0</v>
      </c>
      <c r="CM105" s="172">
        <v>0</v>
      </c>
      <c r="CN105" s="172">
        <v>0</v>
      </c>
      <c r="CO105" s="172">
        <v>0</v>
      </c>
      <c r="CP105" s="177"/>
      <c r="CQ105" s="151">
        <v>313821.42</v>
      </c>
      <c r="CR105" s="151">
        <v>0</v>
      </c>
      <c r="CS105" s="152">
        <v>319770.75</v>
      </c>
      <c r="CT105" s="152">
        <v>-5949.33</v>
      </c>
      <c r="CU105" s="152">
        <v>-5949.3300000000163</v>
      </c>
      <c r="CV105" s="151">
        <v>-5949.33</v>
      </c>
      <c r="CW105" s="151">
        <v>313821.42</v>
      </c>
      <c r="CX105" s="153">
        <v>13550.619999999997</v>
      </c>
      <c r="CY105" s="151">
        <v>13550.619999999997</v>
      </c>
      <c r="CZ105" s="151">
        <v>0</v>
      </c>
      <c r="DA105" s="151">
        <v>-13149.990000000631</v>
      </c>
      <c r="DB105" s="152">
        <v>-5949.33</v>
      </c>
      <c r="DD105" s="151">
        <v>-1.6370904631912708E-11</v>
      </c>
      <c r="DG105" s="151">
        <v>313821.42</v>
      </c>
      <c r="DH105" s="151">
        <v>0</v>
      </c>
      <c r="DI105" s="152">
        <v>319770.75</v>
      </c>
      <c r="DJ105" s="152">
        <v>-5949.33</v>
      </c>
      <c r="DO105" s="166">
        <v>3302306</v>
      </c>
      <c r="DQ105" t="str">
        <f>_xlfn.XLOOKUP(A105,Adjustment!B:B,Adjustment!H:H,0,0)</f>
        <v>Agree</v>
      </c>
      <c r="DR105" s="151">
        <f t="shared" si="7"/>
        <v>1417614.24</v>
      </c>
      <c r="DS105" s="151">
        <f t="shared" si="8"/>
        <v>1423865.03</v>
      </c>
      <c r="DT105" s="151">
        <f t="shared" si="9"/>
        <v>-6250.7900000000373</v>
      </c>
      <c r="DU105" s="151">
        <f t="shared" si="10"/>
        <v>25749.949999999997</v>
      </c>
      <c r="DV105" s="151">
        <f t="shared" si="11"/>
        <v>9995.14</v>
      </c>
      <c r="DW105" s="151">
        <f t="shared" si="12"/>
        <v>15754.809999999998</v>
      </c>
    </row>
    <row r="106" spans="1:127" hidden="1">
      <c r="A106" s="166">
        <v>3302308</v>
      </c>
      <c r="B106" s="175" t="s">
        <v>796</v>
      </c>
      <c r="C106" s="167" t="s">
        <v>546</v>
      </c>
      <c r="D106" s="178"/>
      <c r="E106" s="17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70"/>
      <c r="R106" s="170"/>
      <c r="S106" s="170"/>
      <c r="T106" s="170"/>
      <c r="U106" s="170"/>
      <c r="V106" s="170"/>
      <c r="W106" s="171">
        <v>459349.07</v>
      </c>
      <c r="X106" s="171"/>
      <c r="Y106" s="171">
        <v>17527.740000000002</v>
      </c>
      <c r="Z106" s="172">
        <v>2528563.61</v>
      </c>
      <c r="AA106" s="172">
        <v>0</v>
      </c>
      <c r="AB106" s="172">
        <v>111510.88</v>
      </c>
      <c r="AC106" s="172">
        <v>0</v>
      </c>
      <c r="AD106" s="172">
        <v>330285.5</v>
      </c>
      <c r="AE106" s="172">
        <v>6513.86</v>
      </c>
      <c r="AF106" s="172">
        <v>0</v>
      </c>
      <c r="AG106" s="172">
        <v>0</v>
      </c>
      <c r="AH106" s="172">
        <v>46618.239999999998</v>
      </c>
      <c r="AI106" s="172">
        <v>32861.75</v>
      </c>
      <c r="AJ106" s="172">
        <v>0</v>
      </c>
      <c r="AK106" s="172">
        <v>0</v>
      </c>
      <c r="AL106" s="172">
        <v>11970</v>
      </c>
      <c r="AM106" s="172">
        <v>1600</v>
      </c>
      <c r="AN106" s="172">
        <v>0</v>
      </c>
      <c r="AO106" s="172">
        <v>0</v>
      </c>
      <c r="AP106" s="172">
        <v>0</v>
      </c>
      <c r="AQ106" s="172">
        <v>0</v>
      </c>
      <c r="AR106" s="172">
        <v>0</v>
      </c>
      <c r="AS106" s="172">
        <v>35972</v>
      </c>
      <c r="AT106" s="172">
        <v>56233</v>
      </c>
      <c r="AU106" s="172">
        <v>1264679.97</v>
      </c>
      <c r="AV106" s="172">
        <v>0</v>
      </c>
      <c r="AW106" s="172">
        <v>617074.55000000005</v>
      </c>
      <c r="AX106" s="172">
        <v>96627.24</v>
      </c>
      <c r="AY106" s="172">
        <v>232562.3</v>
      </c>
      <c r="AZ106" s="172">
        <v>93261.759999999995</v>
      </c>
      <c r="BA106" s="172">
        <v>69498.06</v>
      </c>
      <c r="BB106" s="172">
        <v>353.66</v>
      </c>
      <c r="BC106" s="172">
        <v>8552.17</v>
      </c>
      <c r="BD106" s="172">
        <v>0</v>
      </c>
      <c r="BE106" s="172">
        <v>0</v>
      </c>
      <c r="BF106" s="172">
        <v>28979.89</v>
      </c>
      <c r="BG106" s="172">
        <v>6914.88</v>
      </c>
      <c r="BH106" s="172">
        <v>13745.29</v>
      </c>
      <c r="BI106" s="172">
        <v>8871.93</v>
      </c>
      <c r="BJ106" s="172">
        <v>63795.92</v>
      </c>
      <c r="BK106" s="172">
        <v>34990.080000000002</v>
      </c>
      <c r="BL106" s="172">
        <v>12961.62</v>
      </c>
      <c r="BM106" s="172">
        <v>76002.079999999682</v>
      </c>
      <c r="BN106" s="172">
        <v>24174</v>
      </c>
      <c r="BO106" s="172">
        <v>0</v>
      </c>
      <c r="BP106" s="172">
        <v>36969.61</v>
      </c>
      <c r="BQ106" s="172">
        <v>4895</v>
      </c>
      <c r="BR106" s="172">
        <v>0</v>
      </c>
      <c r="BS106" s="172">
        <v>70701.19</v>
      </c>
      <c r="BT106" s="172">
        <v>183417.47</v>
      </c>
      <c r="BU106" s="172">
        <v>25755.56</v>
      </c>
      <c r="BV106" s="172">
        <v>139747.46</v>
      </c>
      <c r="BW106" s="172">
        <v>0</v>
      </c>
      <c r="BX106" s="172">
        <v>0</v>
      </c>
      <c r="BY106" s="172">
        <v>0</v>
      </c>
      <c r="BZ106" s="172">
        <v>0</v>
      </c>
      <c r="CA106" s="172">
        <v>0</v>
      </c>
      <c r="CB106" s="172">
        <v>8851</v>
      </c>
      <c r="CC106" s="172">
        <v>0</v>
      </c>
      <c r="CD106" s="172">
        <v>0</v>
      </c>
      <c r="CE106" s="172">
        <v>0</v>
      </c>
      <c r="CF106" s="172">
        <v>0</v>
      </c>
      <c r="CG106" s="172">
        <v>0</v>
      </c>
      <c r="CH106" s="172">
        <v>8688</v>
      </c>
      <c r="CI106" s="172">
        <v>0</v>
      </c>
      <c r="CJ106" s="172">
        <v>506946.21999999991</v>
      </c>
      <c r="CK106" s="172"/>
      <c r="CL106" s="172">
        <v>17690.740000000002</v>
      </c>
      <c r="CM106" s="172">
        <v>0</v>
      </c>
      <c r="CN106" s="172">
        <v>0</v>
      </c>
      <c r="CO106" s="172">
        <v>0</v>
      </c>
      <c r="CP106" s="177"/>
      <c r="CQ106" s="151">
        <v>506946.21999999991</v>
      </c>
      <c r="CR106" s="151">
        <v>17690.740000000002</v>
      </c>
      <c r="CS106" s="152">
        <v>506946.22</v>
      </c>
      <c r="CT106" s="152">
        <v>17690.740000000002</v>
      </c>
      <c r="CU106" s="152">
        <v>0</v>
      </c>
      <c r="CV106" s="151">
        <v>0</v>
      </c>
      <c r="CW106" s="151">
        <v>524636.96</v>
      </c>
      <c r="CX106" s="153">
        <v>0</v>
      </c>
      <c r="CY106" s="151">
        <v>0</v>
      </c>
      <c r="CZ106" s="151">
        <v>0</v>
      </c>
      <c r="DA106" s="151">
        <v>-3.0000000318977982E-2</v>
      </c>
      <c r="DD106" s="151">
        <v>0</v>
      </c>
      <c r="DG106" s="151">
        <v>506946.21999999991</v>
      </c>
      <c r="DH106" s="151">
        <v>17690.740000000002</v>
      </c>
      <c r="DI106" s="152">
        <v>506946.22</v>
      </c>
      <c r="DJ106" s="152">
        <v>17690.740000000002</v>
      </c>
      <c r="DO106" s="166">
        <v>3302308</v>
      </c>
      <c r="DQ106" t="str">
        <f>_xlfn.XLOOKUP(A106,Adjustment!B:B,Adjustment!H:H,0,0)</f>
        <v>Agree</v>
      </c>
      <c r="DR106" s="151">
        <f t="shared" si="7"/>
        <v>3162128.84</v>
      </c>
      <c r="DS106" s="151">
        <f t="shared" si="8"/>
        <v>3114531.69</v>
      </c>
      <c r="DT106" s="151">
        <f t="shared" si="9"/>
        <v>47597.149999999907</v>
      </c>
      <c r="DU106" s="151">
        <f t="shared" si="10"/>
        <v>8851</v>
      </c>
      <c r="DV106" s="151">
        <f t="shared" si="11"/>
        <v>8688</v>
      </c>
      <c r="DW106" s="151">
        <f t="shared" si="12"/>
        <v>163</v>
      </c>
    </row>
    <row r="107" spans="1:127" hidden="1">
      <c r="A107" s="166">
        <v>3302312</v>
      </c>
      <c r="B107" s="175" t="s">
        <v>797</v>
      </c>
      <c r="C107" s="167" t="s">
        <v>251</v>
      </c>
      <c r="D107" s="178"/>
      <c r="E107" s="17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70"/>
      <c r="R107" s="170"/>
      <c r="S107" s="170"/>
      <c r="T107" s="170"/>
      <c r="U107" s="170"/>
      <c r="V107" s="170"/>
      <c r="W107" s="171">
        <v>10718.99</v>
      </c>
      <c r="X107" s="171"/>
      <c r="Y107" s="171">
        <v>17086.689999999999</v>
      </c>
      <c r="Z107" s="172">
        <v>1996024.4</v>
      </c>
      <c r="AA107" s="172">
        <v>0</v>
      </c>
      <c r="AB107" s="172">
        <v>234231.78</v>
      </c>
      <c r="AC107" s="172">
        <v>0</v>
      </c>
      <c r="AD107" s="172">
        <v>104291</v>
      </c>
      <c r="AE107" s="172">
        <v>6513.86</v>
      </c>
      <c r="AF107" s="172">
        <v>0</v>
      </c>
      <c r="AG107" s="172">
        <v>0</v>
      </c>
      <c r="AH107" s="172">
        <v>297978.63</v>
      </c>
      <c r="AI107" s="172">
        <v>43763.18</v>
      </c>
      <c r="AJ107" s="172">
        <v>0</v>
      </c>
      <c r="AK107" s="172">
        <v>0</v>
      </c>
      <c r="AL107" s="172">
        <v>33267.81</v>
      </c>
      <c r="AM107" s="172">
        <v>249.48</v>
      </c>
      <c r="AN107" s="172">
        <v>0</v>
      </c>
      <c r="AO107" s="172">
        <v>0</v>
      </c>
      <c r="AP107" s="172">
        <v>0</v>
      </c>
      <c r="AQ107" s="172">
        <v>0</v>
      </c>
      <c r="AR107" s="172">
        <v>0</v>
      </c>
      <c r="AS107" s="172">
        <v>7217.26</v>
      </c>
      <c r="AT107" s="172">
        <v>89771</v>
      </c>
      <c r="AU107" s="172">
        <v>1238145.68</v>
      </c>
      <c r="AV107" s="172">
        <v>0</v>
      </c>
      <c r="AW107" s="172">
        <v>543748.69999999995</v>
      </c>
      <c r="AX107" s="172">
        <v>112700.17</v>
      </c>
      <c r="AY107" s="172">
        <v>74229.929999999993</v>
      </c>
      <c r="AZ107" s="172">
        <v>66382.850000000006</v>
      </c>
      <c r="BA107" s="172">
        <v>124883.46</v>
      </c>
      <c r="BB107" s="172">
        <v>295</v>
      </c>
      <c r="BC107" s="172">
        <v>11152.12</v>
      </c>
      <c r="BD107" s="172">
        <v>0</v>
      </c>
      <c r="BE107" s="172">
        <v>0</v>
      </c>
      <c r="BF107" s="172">
        <v>59186.16</v>
      </c>
      <c r="BG107" s="172">
        <v>981.6</v>
      </c>
      <c r="BH107" s="172">
        <v>1013.26</v>
      </c>
      <c r="BI107" s="172">
        <v>4819.0200000000004</v>
      </c>
      <c r="BJ107" s="172">
        <v>65947.28</v>
      </c>
      <c r="BK107" s="172">
        <v>29329.919999999998</v>
      </c>
      <c r="BL107" s="172">
        <v>1371.66</v>
      </c>
      <c r="BM107" s="172">
        <v>87956.599999999133</v>
      </c>
      <c r="BN107" s="172">
        <v>1583.73</v>
      </c>
      <c r="BO107" s="172">
        <v>0</v>
      </c>
      <c r="BP107" s="172">
        <v>29909.919999999998</v>
      </c>
      <c r="BQ107" s="172">
        <v>4895</v>
      </c>
      <c r="BR107" s="172">
        <v>77696.27</v>
      </c>
      <c r="BS107" s="172">
        <v>67230.789999999994</v>
      </c>
      <c r="BT107" s="172">
        <v>274519.24</v>
      </c>
      <c r="BU107" s="172">
        <v>0</v>
      </c>
      <c r="BV107" s="172">
        <v>116207.98</v>
      </c>
      <c r="BW107" s="172">
        <v>0</v>
      </c>
      <c r="BX107" s="172">
        <v>0</v>
      </c>
      <c r="BY107" s="172">
        <v>0</v>
      </c>
      <c r="BZ107" s="172">
        <v>0</v>
      </c>
      <c r="CA107" s="172">
        <v>0</v>
      </c>
      <c r="CB107" s="172">
        <v>8736.25</v>
      </c>
      <c r="CC107" s="172">
        <v>14638.860000000004</v>
      </c>
      <c r="CD107" s="172">
        <v>0</v>
      </c>
      <c r="CE107" s="172">
        <v>0</v>
      </c>
      <c r="CF107" s="172">
        <v>0</v>
      </c>
      <c r="CG107" s="172">
        <v>0</v>
      </c>
      <c r="CH107" s="172">
        <v>0</v>
      </c>
      <c r="CI107" s="172"/>
      <c r="CJ107" s="172">
        <v>-170158.94999999995</v>
      </c>
      <c r="CK107" s="172"/>
      <c r="CL107" s="172">
        <v>40461.800000000003</v>
      </c>
      <c r="CM107" s="172">
        <v>0</v>
      </c>
      <c r="CN107" s="172">
        <v>0</v>
      </c>
      <c r="CO107" s="172">
        <v>0</v>
      </c>
      <c r="CP107" s="177"/>
      <c r="CQ107" s="151">
        <v>-170158.94999999995</v>
      </c>
      <c r="CR107" s="151">
        <v>40461.800000000003</v>
      </c>
      <c r="CS107" s="152">
        <v>-170158.95</v>
      </c>
      <c r="CT107" s="152">
        <v>40461.800000000003</v>
      </c>
      <c r="CU107" s="152">
        <v>0</v>
      </c>
      <c r="CV107" s="151">
        <v>0</v>
      </c>
      <c r="CW107" s="151">
        <v>-129697.15000000001</v>
      </c>
      <c r="CX107" s="153">
        <v>7356.9500000000044</v>
      </c>
      <c r="CY107" s="151">
        <v>7356.9500000000044</v>
      </c>
      <c r="CZ107" s="151">
        <v>0</v>
      </c>
      <c r="DA107" s="151">
        <v>-8.7311491370201111E-10</v>
      </c>
      <c r="DD107" s="151">
        <v>5.8207660913467407E-11</v>
      </c>
      <c r="DG107" s="151">
        <v>-170158.94999999995</v>
      </c>
      <c r="DH107" s="151">
        <v>40461.800000000003</v>
      </c>
      <c r="DI107" s="152">
        <v>-170158.95</v>
      </c>
      <c r="DJ107" s="152">
        <v>40461.800000000003</v>
      </c>
      <c r="DO107" s="166">
        <v>3302312</v>
      </c>
      <c r="DQ107" t="str">
        <f>_xlfn.XLOOKUP(A107,Adjustment!B:B,Adjustment!H:H,0,0)</f>
        <v>Agree</v>
      </c>
      <c r="DR107" s="151">
        <f t="shared" si="7"/>
        <v>2813308.3999999994</v>
      </c>
      <c r="DS107" s="151">
        <f t="shared" si="8"/>
        <v>2994186.3399999994</v>
      </c>
      <c r="DT107" s="151">
        <f t="shared" si="9"/>
        <v>-180877.93999999994</v>
      </c>
      <c r="DU107" s="151">
        <f t="shared" si="10"/>
        <v>23375.110000000004</v>
      </c>
      <c r="DV107" s="151">
        <f t="shared" si="11"/>
        <v>0</v>
      </c>
      <c r="DW107" s="151">
        <f t="shared" si="12"/>
        <v>23375.110000000004</v>
      </c>
    </row>
    <row r="108" spans="1:127" hidden="1">
      <c r="A108" s="166">
        <v>3302314</v>
      </c>
      <c r="B108" s="175" t="s">
        <v>798</v>
      </c>
      <c r="C108" s="167" t="s">
        <v>564</v>
      </c>
      <c r="D108" s="178"/>
      <c r="E108" s="17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70"/>
      <c r="R108" s="170"/>
      <c r="S108" s="170"/>
      <c r="T108" s="170"/>
      <c r="U108" s="170"/>
      <c r="V108" s="170"/>
      <c r="W108" s="171">
        <v>117488.84</v>
      </c>
      <c r="X108" s="171"/>
      <c r="Y108" s="171">
        <v>-19569.63</v>
      </c>
      <c r="Z108" s="172">
        <v>1058736.97</v>
      </c>
      <c r="AA108" s="172">
        <v>0</v>
      </c>
      <c r="AB108" s="172">
        <v>40705.93</v>
      </c>
      <c r="AC108" s="172">
        <v>0</v>
      </c>
      <c r="AD108" s="172">
        <v>70536</v>
      </c>
      <c r="AE108" s="172">
        <v>400</v>
      </c>
      <c r="AF108" s="172">
        <v>0</v>
      </c>
      <c r="AG108" s="172">
        <v>0</v>
      </c>
      <c r="AH108" s="172">
        <v>98366.97000000035</v>
      </c>
      <c r="AI108" s="172">
        <v>0</v>
      </c>
      <c r="AJ108" s="172">
        <v>0</v>
      </c>
      <c r="AK108" s="172">
        <v>0</v>
      </c>
      <c r="AL108" s="172">
        <v>17697.400000000001</v>
      </c>
      <c r="AM108" s="172">
        <v>77</v>
      </c>
      <c r="AN108" s="172">
        <v>0</v>
      </c>
      <c r="AO108" s="172">
        <v>0</v>
      </c>
      <c r="AP108" s="172">
        <v>0</v>
      </c>
      <c r="AQ108" s="172">
        <v>0</v>
      </c>
      <c r="AR108" s="172">
        <v>0</v>
      </c>
      <c r="AS108" s="172">
        <v>11019.15</v>
      </c>
      <c r="AT108" s="172">
        <v>52641</v>
      </c>
      <c r="AU108" s="172">
        <v>626767.57999999996</v>
      </c>
      <c r="AV108" s="172">
        <v>0</v>
      </c>
      <c r="AW108" s="172">
        <v>180103.65</v>
      </c>
      <c r="AX108" s="172">
        <v>47019.66</v>
      </c>
      <c r="AY108" s="172">
        <v>68007.25</v>
      </c>
      <c r="AZ108" s="172">
        <v>0</v>
      </c>
      <c r="BA108" s="172">
        <v>40910.339999999997</v>
      </c>
      <c r="BB108" s="172">
        <v>539.78</v>
      </c>
      <c r="BC108" s="172">
        <v>2805.5</v>
      </c>
      <c r="BD108" s="172">
        <v>0</v>
      </c>
      <c r="BE108" s="172">
        <v>0</v>
      </c>
      <c r="BF108" s="172">
        <v>3202.63</v>
      </c>
      <c r="BG108" s="172">
        <v>1215.94</v>
      </c>
      <c r="BH108" s="172">
        <v>1637.53</v>
      </c>
      <c r="BI108" s="172">
        <v>5366.81</v>
      </c>
      <c r="BJ108" s="172">
        <v>35893.32</v>
      </c>
      <c r="BK108" s="172">
        <v>0</v>
      </c>
      <c r="BL108" s="172">
        <v>3313.24</v>
      </c>
      <c r="BM108" s="172">
        <v>92910.77</v>
      </c>
      <c r="BN108" s="172">
        <v>778.15</v>
      </c>
      <c r="BO108" s="172">
        <v>16764.14</v>
      </c>
      <c r="BP108" s="172">
        <v>18437.84</v>
      </c>
      <c r="BQ108" s="172">
        <v>4895</v>
      </c>
      <c r="BR108" s="172">
        <v>4290.8</v>
      </c>
      <c r="BS108" s="172">
        <v>40626.370000000003</v>
      </c>
      <c r="BT108" s="172">
        <v>67849.710000000006</v>
      </c>
      <c r="BU108" s="172">
        <v>0</v>
      </c>
      <c r="BV108" s="172">
        <v>69473.05</v>
      </c>
      <c r="BW108" s="172">
        <v>0</v>
      </c>
      <c r="BX108" s="172">
        <v>0</v>
      </c>
      <c r="BY108" s="172">
        <v>30986.63</v>
      </c>
      <c r="BZ108" s="172">
        <v>0</v>
      </c>
      <c r="CA108" s="172">
        <v>0</v>
      </c>
      <c r="CB108" s="172">
        <v>6345.63</v>
      </c>
      <c r="CC108" s="172">
        <v>0</v>
      </c>
      <c r="CD108" s="172">
        <v>30986.63</v>
      </c>
      <c r="CE108" s="172">
        <v>0</v>
      </c>
      <c r="CF108" s="172">
        <v>0</v>
      </c>
      <c r="CG108" s="172">
        <v>6345.63</v>
      </c>
      <c r="CH108" s="172">
        <v>11417</v>
      </c>
      <c r="CI108" s="172">
        <v>0</v>
      </c>
      <c r="CJ108" s="172">
        <v>103873.57000000021</v>
      </c>
      <c r="CK108" s="172"/>
      <c r="CL108" s="172">
        <v>0</v>
      </c>
      <c r="CM108" s="172">
        <v>0</v>
      </c>
      <c r="CN108" s="172">
        <v>0</v>
      </c>
      <c r="CO108" s="172">
        <v>0</v>
      </c>
      <c r="CP108" s="177"/>
      <c r="CQ108" s="151">
        <v>103873.57000000021</v>
      </c>
      <c r="CR108" s="151">
        <v>0</v>
      </c>
      <c r="CS108" s="152">
        <v>134860.20000000001</v>
      </c>
      <c r="CT108" s="152">
        <v>-30986.63</v>
      </c>
      <c r="CU108" s="152">
        <v>-30986.629999999801</v>
      </c>
      <c r="CV108" s="151">
        <v>-30986.63</v>
      </c>
      <c r="CW108" s="151">
        <v>103873.57</v>
      </c>
      <c r="CX108" s="153">
        <v>0</v>
      </c>
      <c r="CY108" s="151">
        <v>0</v>
      </c>
      <c r="CZ108" s="151">
        <v>50052.51999999964</v>
      </c>
      <c r="DA108" s="151">
        <v>0</v>
      </c>
      <c r="DB108" s="152">
        <v>-30986.63</v>
      </c>
      <c r="DD108" s="151">
        <v>2.0008883439004421E-10</v>
      </c>
      <c r="DG108" s="151">
        <v>103873.57000000021</v>
      </c>
      <c r="DH108" s="151">
        <v>0</v>
      </c>
      <c r="DI108" s="152">
        <v>134860.20000000001</v>
      </c>
      <c r="DJ108" s="152">
        <v>-30986.63</v>
      </c>
      <c r="DO108" s="166">
        <v>3302314</v>
      </c>
      <c r="DQ108" t="str">
        <f>_xlfn.XLOOKUP(A108,Adjustment!B:B,Adjustment!H:H,0,0)</f>
        <v>Agree</v>
      </c>
      <c r="DR108" s="151">
        <f t="shared" si="7"/>
        <v>1350180.4200000002</v>
      </c>
      <c r="DS108" s="151">
        <f t="shared" si="8"/>
        <v>1363795.69</v>
      </c>
      <c r="DT108" s="151">
        <f t="shared" si="9"/>
        <v>-13615.269999999786</v>
      </c>
      <c r="DU108" s="151">
        <f t="shared" si="10"/>
        <v>37332.26</v>
      </c>
      <c r="DV108" s="151">
        <f t="shared" si="11"/>
        <v>17762.63</v>
      </c>
      <c r="DW108" s="151">
        <f t="shared" si="12"/>
        <v>19569.63</v>
      </c>
    </row>
    <row r="109" spans="1:127" hidden="1">
      <c r="A109" s="166">
        <v>3302317</v>
      </c>
      <c r="B109" s="175" t="s">
        <v>799</v>
      </c>
      <c r="C109" s="167" t="s">
        <v>800</v>
      </c>
      <c r="D109" s="178"/>
      <c r="E109" s="17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70"/>
      <c r="R109" s="170"/>
      <c r="S109" s="170"/>
      <c r="T109" s="170"/>
      <c r="U109" s="170"/>
      <c r="V109" s="170"/>
      <c r="W109" s="171">
        <v>89747.87</v>
      </c>
      <c r="X109" s="171"/>
      <c r="Y109" s="171">
        <v>-1170.28</v>
      </c>
      <c r="Z109" s="172">
        <v>1709711.3600000001</v>
      </c>
      <c r="AA109" s="172">
        <v>0</v>
      </c>
      <c r="AB109" s="172">
        <v>144953.91</v>
      </c>
      <c r="AC109" s="172">
        <v>0</v>
      </c>
      <c r="AD109" s="172">
        <v>148365.5</v>
      </c>
      <c r="AE109" s="172">
        <v>200</v>
      </c>
      <c r="AF109" s="172">
        <v>0</v>
      </c>
      <c r="AG109" s="172">
        <v>0</v>
      </c>
      <c r="AH109" s="172">
        <v>45022.45</v>
      </c>
      <c r="AI109" s="172">
        <v>0</v>
      </c>
      <c r="AJ109" s="172">
        <v>0</v>
      </c>
      <c r="AK109" s="172">
        <v>0</v>
      </c>
      <c r="AL109" s="172">
        <v>147.5</v>
      </c>
      <c r="AM109" s="172">
        <v>216.3</v>
      </c>
      <c r="AN109" s="172">
        <v>0</v>
      </c>
      <c r="AO109" s="172">
        <v>0</v>
      </c>
      <c r="AP109" s="172">
        <v>0</v>
      </c>
      <c r="AQ109" s="172">
        <v>0</v>
      </c>
      <c r="AR109" s="172">
        <v>0</v>
      </c>
      <c r="AS109" s="172">
        <v>10613.56</v>
      </c>
      <c r="AT109" s="172">
        <v>89178</v>
      </c>
      <c r="AU109" s="172">
        <v>861889.99</v>
      </c>
      <c r="AV109" s="172">
        <v>0</v>
      </c>
      <c r="AW109" s="172">
        <v>391211.21</v>
      </c>
      <c r="AX109" s="172">
        <v>64509.06</v>
      </c>
      <c r="AY109" s="172">
        <v>147001.04999999999</v>
      </c>
      <c r="AZ109" s="172">
        <v>0</v>
      </c>
      <c r="BA109" s="172">
        <v>57920.74</v>
      </c>
      <c r="BB109" s="172">
        <v>2000</v>
      </c>
      <c r="BC109" s="172">
        <v>3542</v>
      </c>
      <c r="BD109" s="172">
        <v>0</v>
      </c>
      <c r="BE109" s="172">
        <v>0</v>
      </c>
      <c r="BF109" s="172">
        <v>10893.78</v>
      </c>
      <c r="BG109" s="172">
        <v>1554.4</v>
      </c>
      <c r="BH109" s="172">
        <v>4831.08</v>
      </c>
      <c r="BI109" s="172">
        <v>12564.08</v>
      </c>
      <c r="BJ109" s="172">
        <v>80895.100000000006</v>
      </c>
      <c r="BK109" s="172">
        <v>0</v>
      </c>
      <c r="BL109" s="172">
        <v>1346.49</v>
      </c>
      <c r="BM109" s="172">
        <v>35359.730000000003</v>
      </c>
      <c r="BN109" s="172">
        <v>0</v>
      </c>
      <c r="BO109" s="172">
        <v>552.91999999999996</v>
      </c>
      <c r="BP109" s="172">
        <v>58663.96</v>
      </c>
      <c r="BQ109" s="172">
        <v>4895</v>
      </c>
      <c r="BR109" s="172">
        <v>770</v>
      </c>
      <c r="BS109" s="172">
        <v>123336.76</v>
      </c>
      <c r="BT109" s="172">
        <v>228169.56</v>
      </c>
      <c r="BU109" s="172">
        <v>0</v>
      </c>
      <c r="BV109" s="172">
        <v>57622.69</v>
      </c>
      <c r="BW109" s="172">
        <v>0</v>
      </c>
      <c r="BX109" s="172">
        <v>0</v>
      </c>
      <c r="BY109" s="172">
        <v>0</v>
      </c>
      <c r="BZ109" s="172">
        <v>0</v>
      </c>
      <c r="CA109" s="172">
        <v>0</v>
      </c>
      <c r="CB109" s="172">
        <v>7591</v>
      </c>
      <c r="CC109" s="172">
        <v>16266.739999999998</v>
      </c>
      <c r="CD109" s="172">
        <v>0</v>
      </c>
      <c r="CE109" s="172">
        <v>0</v>
      </c>
      <c r="CF109" s="172">
        <v>0</v>
      </c>
      <c r="CG109" s="172">
        <v>0</v>
      </c>
      <c r="CH109" s="172">
        <v>9557.91</v>
      </c>
      <c r="CI109" s="172"/>
      <c r="CJ109" s="172">
        <v>88626.849999999977</v>
      </c>
      <c r="CK109" s="172"/>
      <c r="CL109" s="172">
        <v>13129.549999999997</v>
      </c>
      <c r="CM109" s="172">
        <v>0</v>
      </c>
      <c r="CN109" s="172">
        <v>0</v>
      </c>
      <c r="CO109" s="172">
        <v>0</v>
      </c>
      <c r="CP109" s="177"/>
      <c r="CQ109" s="151">
        <v>88626.849999999977</v>
      </c>
      <c r="CR109" s="151">
        <v>13129.549999999997</v>
      </c>
      <c r="CS109" s="152">
        <v>88626.85</v>
      </c>
      <c r="CT109" s="152">
        <v>13129.55</v>
      </c>
      <c r="CU109" s="152">
        <v>0</v>
      </c>
      <c r="CV109" s="151">
        <v>0</v>
      </c>
      <c r="CW109" s="151">
        <v>101756.40000000001</v>
      </c>
      <c r="CX109" s="153">
        <v>16266.739999999998</v>
      </c>
      <c r="CY109" s="151">
        <v>16266.739999999998</v>
      </c>
      <c r="CZ109" s="151">
        <v>0</v>
      </c>
      <c r="DA109" s="151">
        <v>0</v>
      </c>
      <c r="DD109" s="151">
        <v>-2.5465851649641991E-11</v>
      </c>
      <c r="DG109" s="151">
        <v>88626.849999999977</v>
      </c>
      <c r="DH109" s="151">
        <v>13129.549999999997</v>
      </c>
      <c r="DI109" s="152">
        <v>88626.85</v>
      </c>
      <c r="DJ109" s="152">
        <v>13129.55</v>
      </c>
      <c r="DO109" s="166">
        <v>3302317</v>
      </c>
      <c r="DQ109">
        <f>_xlfn.XLOOKUP(A109,Adjustment!B:B,Adjustment!H:H,0,0)</f>
        <v>0</v>
      </c>
      <c r="DR109" s="151">
        <f t="shared" si="7"/>
        <v>2148408.58</v>
      </c>
      <c r="DS109" s="151">
        <f t="shared" si="8"/>
        <v>2149529.6000000001</v>
      </c>
      <c r="DT109" s="151">
        <f t="shared" si="9"/>
        <v>-1121.0200000000186</v>
      </c>
      <c r="DU109" s="151">
        <f t="shared" si="10"/>
        <v>23857.739999999998</v>
      </c>
      <c r="DV109" s="151">
        <f t="shared" si="11"/>
        <v>9557.91</v>
      </c>
      <c r="DW109" s="151">
        <f t="shared" si="12"/>
        <v>14299.829999999998</v>
      </c>
    </row>
    <row r="110" spans="1:127" hidden="1">
      <c r="A110" s="166">
        <v>3302321</v>
      </c>
      <c r="B110" s="175" t="s">
        <v>801</v>
      </c>
      <c r="C110" s="167" t="s">
        <v>357</v>
      </c>
      <c r="D110" s="178"/>
      <c r="E110" s="17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70"/>
      <c r="R110" s="170"/>
      <c r="S110" s="170"/>
      <c r="T110" s="170"/>
      <c r="U110" s="170"/>
      <c r="V110" s="170"/>
      <c r="W110" s="171">
        <v>271692</v>
      </c>
      <c r="X110" s="171"/>
      <c r="Y110" s="171">
        <v>-150.35</v>
      </c>
      <c r="Z110" s="172">
        <v>1132376.5900000001</v>
      </c>
      <c r="AA110" s="172">
        <v>0</v>
      </c>
      <c r="AB110" s="172">
        <v>84471.25</v>
      </c>
      <c r="AC110" s="172">
        <v>0</v>
      </c>
      <c r="AD110" s="172">
        <v>170550</v>
      </c>
      <c r="AE110" s="172">
        <v>5656.93</v>
      </c>
      <c r="AF110" s="172">
        <v>0</v>
      </c>
      <c r="AG110" s="172">
        <v>0</v>
      </c>
      <c r="AH110" s="172">
        <v>54372.370000000243</v>
      </c>
      <c r="AI110" s="172">
        <v>0</v>
      </c>
      <c r="AJ110" s="172">
        <v>0</v>
      </c>
      <c r="AK110" s="172">
        <v>0</v>
      </c>
      <c r="AL110" s="172">
        <v>1015</v>
      </c>
      <c r="AM110" s="172">
        <v>5741.5</v>
      </c>
      <c r="AN110" s="172">
        <v>0</v>
      </c>
      <c r="AO110" s="172">
        <v>0</v>
      </c>
      <c r="AP110" s="172">
        <v>0</v>
      </c>
      <c r="AQ110" s="172">
        <v>0</v>
      </c>
      <c r="AR110" s="172">
        <v>0</v>
      </c>
      <c r="AS110" s="172">
        <v>20833.28</v>
      </c>
      <c r="AT110" s="172">
        <v>25366</v>
      </c>
      <c r="AU110" s="172">
        <v>530648.03</v>
      </c>
      <c r="AV110" s="172">
        <v>0</v>
      </c>
      <c r="AW110" s="172">
        <v>286967.55</v>
      </c>
      <c r="AX110" s="172">
        <v>0</v>
      </c>
      <c r="AY110" s="172">
        <v>128846.92</v>
      </c>
      <c r="AZ110" s="172">
        <v>0</v>
      </c>
      <c r="BA110" s="172">
        <v>42633.74</v>
      </c>
      <c r="BB110" s="172">
        <v>251.04</v>
      </c>
      <c r="BC110" s="172">
        <v>3074</v>
      </c>
      <c r="BD110" s="172">
        <v>0</v>
      </c>
      <c r="BE110" s="172">
        <v>0</v>
      </c>
      <c r="BF110" s="172">
        <v>4504.29</v>
      </c>
      <c r="BG110" s="172">
        <v>1465.24</v>
      </c>
      <c r="BH110" s="172">
        <v>2573.21</v>
      </c>
      <c r="BI110" s="172">
        <v>3594.74</v>
      </c>
      <c r="BJ110" s="172">
        <v>35813.949999999997</v>
      </c>
      <c r="BK110" s="172">
        <v>0</v>
      </c>
      <c r="BL110" s="172">
        <v>2392.91</v>
      </c>
      <c r="BM110" s="172">
        <v>72509.37</v>
      </c>
      <c r="BN110" s="172">
        <v>761</v>
      </c>
      <c r="BO110" s="172">
        <v>251.65</v>
      </c>
      <c r="BP110" s="172">
        <v>22449.63</v>
      </c>
      <c r="BQ110" s="172">
        <v>4895</v>
      </c>
      <c r="BR110" s="172">
        <v>1535</v>
      </c>
      <c r="BS110" s="172">
        <v>83285.59</v>
      </c>
      <c r="BT110" s="172">
        <v>111520.35</v>
      </c>
      <c r="BU110" s="172">
        <v>0</v>
      </c>
      <c r="BV110" s="172">
        <v>98295.75</v>
      </c>
      <c r="BW110" s="172">
        <v>0</v>
      </c>
      <c r="BX110" s="172">
        <v>0</v>
      </c>
      <c r="BY110" s="172">
        <v>14292.73</v>
      </c>
      <c r="BZ110" s="172">
        <v>0</v>
      </c>
      <c r="CA110" s="172">
        <v>0</v>
      </c>
      <c r="CB110" s="172">
        <v>6317.5</v>
      </c>
      <c r="CC110" s="172">
        <v>0</v>
      </c>
      <c r="CD110" s="172">
        <v>14292.73</v>
      </c>
      <c r="CE110" s="172">
        <v>0</v>
      </c>
      <c r="CF110" s="172">
        <v>0</v>
      </c>
      <c r="CG110" s="172">
        <v>6317.5</v>
      </c>
      <c r="CH110" s="172">
        <v>14142.38</v>
      </c>
      <c r="CI110" s="172">
        <v>0</v>
      </c>
      <c r="CJ110" s="172">
        <v>319513.23000000021</v>
      </c>
      <c r="CK110" s="172"/>
      <c r="CL110" s="172">
        <v>2.1884716261411086E-12</v>
      </c>
      <c r="CM110" s="172">
        <v>0</v>
      </c>
      <c r="CN110" s="172">
        <v>0</v>
      </c>
      <c r="CO110" s="172">
        <v>0</v>
      </c>
      <c r="CP110" s="177"/>
      <c r="CQ110" s="151">
        <v>319513.23000000021</v>
      </c>
      <c r="CR110" s="151">
        <v>2.1884716261411086E-12</v>
      </c>
      <c r="CS110" s="152">
        <v>333805.96000000002</v>
      </c>
      <c r="CT110" s="152">
        <v>-14292.73</v>
      </c>
      <c r="CU110" s="152">
        <v>-14292.729999999807</v>
      </c>
      <c r="CV110" s="151">
        <v>-14292.730000000001</v>
      </c>
      <c r="CW110" s="151">
        <v>319513.23000000004</v>
      </c>
      <c r="CX110" s="153">
        <v>0</v>
      </c>
      <c r="CY110" s="151">
        <v>0</v>
      </c>
      <c r="CZ110" s="151">
        <v>27900.299999999756</v>
      </c>
      <c r="DA110" s="151">
        <v>0</v>
      </c>
      <c r="DB110" s="152">
        <v>-14292.73</v>
      </c>
      <c r="DD110" s="151">
        <v>1.9281287677586079E-10</v>
      </c>
      <c r="DG110" s="151">
        <v>319513.23000000021</v>
      </c>
      <c r="DH110" s="151">
        <v>2.1884716261411086E-12</v>
      </c>
      <c r="DI110" s="152">
        <v>333805.96000000002</v>
      </c>
      <c r="DJ110" s="152">
        <v>-14292.73</v>
      </c>
      <c r="DO110" s="166">
        <v>3302321</v>
      </c>
      <c r="DQ110" t="str">
        <f>_xlfn.XLOOKUP(A110,Adjustment!B:B,Adjustment!H:H,0,0)</f>
        <v>Agree</v>
      </c>
      <c r="DR110" s="151">
        <f t="shared" si="7"/>
        <v>1500382.9200000004</v>
      </c>
      <c r="DS110" s="151">
        <f t="shared" si="8"/>
        <v>1452561.6900000002</v>
      </c>
      <c r="DT110" s="151">
        <f t="shared" si="9"/>
        <v>47821.230000000214</v>
      </c>
      <c r="DU110" s="151">
        <f t="shared" si="10"/>
        <v>20610.23</v>
      </c>
      <c r="DV110" s="151">
        <f t="shared" si="11"/>
        <v>20459.879999999997</v>
      </c>
      <c r="DW110" s="151">
        <f t="shared" si="12"/>
        <v>150.35000000000218</v>
      </c>
    </row>
    <row r="111" spans="1:127" hidden="1">
      <c r="A111" s="166">
        <v>3302401</v>
      </c>
      <c r="B111" s="175" t="s">
        <v>802</v>
      </c>
      <c r="C111" s="167" t="s">
        <v>234</v>
      </c>
      <c r="D111" s="178"/>
      <c r="E111" s="17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70"/>
      <c r="R111" s="170"/>
      <c r="S111" s="170"/>
      <c r="T111" s="170"/>
      <c r="U111" s="170"/>
      <c r="V111" s="170"/>
      <c r="W111" s="171">
        <v>170358.93</v>
      </c>
      <c r="X111" s="171"/>
      <c r="Y111" s="171">
        <v>33608.629999999997</v>
      </c>
      <c r="Z111" s="172">
        <v>1738020.8</v>
      </c>
      <c r="AA111" s="172">
        <v>0</v>
      </c>
      <c r="AB111" s="172">
        <v>41781.699999999997</v>
      </c>
      <c r="AC111" s="172">
        <v>0</v>
      </c>
      <c r="AD111" s="172">
        <v>113985.5</v>
      </c>
      <c r="AE111" s="172">
        <v>2113.86</v>
      </c>
      <c r="AF111" s="172">
        <v>0</v>
      </c>
      <c r="AG111" s="172">
        <v>0</v>
      </c>
      <c r="AH111" s="172">
        <v>354010.40999999945</v>
      </c>
      <c r="AI111" s="172">
        <v>0</v>
      </c>
      <c r="AJ111" s="172">
        <v>0</v>
      </c>
      <c r="AK111" s="172">
        <v>0</v>
      </c>
      <c r="AL111" s="172">
        <v>52143.73</v>
      </c>
      <c r="AM111" s="172">
        <v>500</v>
      </c>
      <c r="AN111" s="172">
        <v>0</v>
      </c>
      <c r="AO111" s="172">
        <v>0</v>
      </c>
      <c r="AP111" s="172">
        <v>0</v>
      </c>
      <c r="AQ111" s="172">
        <v>0</v>
      </c>
      <c r="AR111" s="172">
        <v>0</v>
      </c>
      <c r="AS111" s="172">
        <v>11848.1</v>
      </c>
      <c r="AT111" s="172">
        <v>19750</v>
      </c>
      <c r="AU111" s="172">
        <v>1200097.3600000001</v>
      </c>
      <c r="AV111" s="172">
        <v>0</v>
      </c>
      <c r="AW111" s="172">
        <v>476242.12</v>
      </c>
      <c r="AX111" s="172">
        <v>26083.75</v>
      </c>
      <c r="AY111" s="172">
        <v>80063.23</v>
      </c>
      <c r="AZ111" s="172">
        <v>0</v>
      </c>
      <c r="BA111" s="172">
        <v>64378.58</v>
      </c>
      <c r="BB111" s="172">
        <v>1826</v>
      </c>
      <c r="BC111" s="172">
        <v>2812.79</v>
      </c>
      <c r="BD111" s="172">
        <v>0</v>
      </c>
      <c r="BE111" s="172">
        <v>0</v>
      </c>
      <c r="BF111" s="172">
        <v>35702.870000000003</v>
      </c>
      <c r="BG111" s="172">
        <v>1684.7</v>
      </c>
      <c r="BH111" s="172">
        <v>50802.75</v>
      </c>
      <c r="BI111" s="172">
        <v>8869.3799999999992</v>
      </c>
      <c r="BJ111" s="172">
        <v>111799.5</v>
      </c>
      <c r="BK111" s="172">
        <v>20435.919999999998</v>
      </c>
      <c r="BL111" s="172">
        <v>8376.1</v>
      </c>
      <c r="BM111" s="172">
        <v>129905.01</v>
      </c>
      <c r="BN111" s="172">
        <v>2024</v>
      </c>
      <c r="BO111" s="172">
        <v>0</v>
      </c>
      <c r="BP111" s="172">
        <v>0</v>
      </c>
      <c r="BQ111" s="172">
        <v>4895</v>
      </c>
      <c r="BR111" s="172">
        <v>3945.6</v>
      </c>
      <c r="BS111" s="172">
        <v>14015.34</v>
      </c>
      <c r="BT111" s="172">
        <v>46360.71</v>
      </c>
      <c r="BU111" s="172">
        <v>0</v>
      </c>
      <c r="BV111" s="172">
        <v>147277.57</v>
      </c>
      <c r="BW111" s="172">
        <v>0</v>
      </c>
      <c r="BX111" s="172">
        <v>0</v>
      </c>
      <c r="BY111" s="172">
        <v>0</v>
      </c>
      <c r="BZ111" s="172">
        <v>0</v>
      </c>
      <c r="CA111" s="172">
        <v>0</v>
      </c>
      <c r="CB111" s="172">
        <v>8140</v>
      </c>
      <c r="CC111" s="172">
        <v>17362.020000000004</v>
      </c>
      <c r="CD111" s="172">
        <v>0</v>
      </c>
      <c r="CE111" s="172">
        <v>0</v>
      </c>
      <c r="CF111" s="172">
        <v>0</v>
      </c>
      <c r="CG111" s="172">
        <v>0</v>
      </c>
      <c r="CH111" s="172">
        <v>0</v>
      </c>
      <c r="CI111" s="172"/>
      <c r="CJ111" s="172">
        <v>66914.749999999825</v>
      </c>
      <c r="CK111" s="172"/>
      <c r="CL111" s="172">
        <v>59110.65</v>
      </c>
      <c r="CM111" s="172">
        <v>0</v>
      </c>
      <c r="CN111" s="172">
        <v>0</v>
      </c>
      <c r="CO111" s="172">
        <v>0</v>
      </c>
      <c r="CP111" s="177"/>
      <c r="CQ111" s="151">
        <v>66914.749999999825</v>
      </c>
      <c r="CR111" s="151">
        <v>59110.65</v>
      </c>
      <c r="CS111" s="152">
        <v>66914.75</v>
      </c>
      <c r="CT111" s="152">
        <v>59110.65</v>
      </c>
      <c r="CU111" s="152">
        <v>-1.7462298274040222E-10</v>
      </c>
      <c r="CV111" s="151">
        <v>0</v>
      </c>
      <c r="CW111" s="151">
        <v>126025.4</v>
      </c>
      <c r="CX111" s="153">
        <v>17362.020000000004</v>
      </c>
      <c r="CY111" s="151">
        <v>17362.020000000004</v>
      </c>
      <c r="CZ111" s="151">
        <v>3.0000000551808625E-2</v>
      </c>
      <c r="DA111" s="151">
        <v>0</v>
      </c>
      <c r="DD111" s="151">
        <v>-1.8189894035458565E-10</v>
      </c>
      <c r="DG111" s="151">
        <v>66914.749999999825</v>
      </c>
      <c r="DH111" s="151">
        <v>59110.65</v>
      </c>
      <c r="DI111" s="152">
        <v>66914.75</v>
      </c>
      <c r="DJ111" s="152">
        <v>59110.65</v>
      </c>
      <c r="DO111" s="166">
        <v>3302401</v>
      </c>
      <c r="DQ111" t="str">
        <f>_xlfn.XLOOKUP(A111,Adjustment!B:B,Adjustment!H:H,0,0)</f>
        <v>Agree</v>
      </c>
      <c r="DR111" s="151">
        <f t="shared" si="7"/>
        <v>2334154.0999999996</v>
      </c>
      <c r="DS111" s="151">
        <f t="shared" si="8"/>
        <v>2437598.2799999998</v>
      </c>
      <c r="DT111" s="151">
        <f t="shared" si="9"/>
        <v>-103444.18000000017</v>
      </c>
      <c r="DU111" s="151">
        <f t="shared" si="10"/>
        <v>25502.020000000004</v>
      </c>
      <c r="DV111" s="151">
        <f t="shared" si="11"/>
        <v>0</v>
      </c>
      <c r="DW111" s="151">
        <f t="shared" si="12"/>
        <v>25502.020000000004</v>
      </c>
    </row>
    <row r="112" spans="1:127" hidden="1">
      <c r="A112" s="166">
        <v>3302402</v>
      </c>
      <c r="B112" s="175" t="s">
        <v>803</v>
      </c>
      <c r="C112" s="167" t="s">
        <v>230</v>
      </c>
      <c r="D112" s="178"/>
      <c r="E112" s="17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70"/>
      <c r="R112" s="170"/>
      <c r="S112" s="170"/>
      <c r="T112" s="170"/>
      <c r="U112" s="170"/>
      <c r="V112" s="170"/>
      <c r="W112" s="171">
        <v>190786.68</v>
      </c>
      <c r="X112" s="171"/>
      <c r="Y112" s="171">
        <v>8217.83</v>
      </c>
      <c r="Z112" s="172">
        <v>1451192.35</v>
      </c>
      <c r="AA112" s="172">
        <v>0</v>
      </c>
      <c r="AB112" s="172">
        <v>512912.11</v>
      </c>
      <c r="AC112" s="172">
        <v>0</v>
      </c>
      <c r="AD112" s="172">
        <v>66041.5</v>
      </c>
      <c r="AE112" s="172">
        <v>6580</v>
      </c>
      <c r="AF112" s="172">
        <v>0</v>
      </c>
      <c r="AG112" s="172">
        <v>0</v>
      </c>
      <c r="AH112" s="172">
        <v>111226.73</v>
      </c>
      <c r="AI112" s="172">
        <v>3541.65</v>
      </c>
      <c r="AJ112" s="172">
        <v>0</v>
      </c>
      <c r="AK112" s="172">
        <v>0</v>
      </c>
      <c r="AL112" s="172">
        <v>5354.11</v>
      </c>
      <c r="AM112" s="172">
        <v>1436.82</v>
      </c>
      <c r="AN112" s="172">
        <v>0</v>
      </c>
      <c r="AO112" s="172">
        <v>0</v>
      </c>
      <c r="AP112" s="172">
        <v>0</v>
      </c>
      <c r="AQ112" s="172">
        <v>0</v>
      </c>
      <c r="AR112" s="172">
        <v>0</v>
      </c>
      <c r="AS112" s="172">
        <v>11726.1</v>
      </c>
      <c r="AT112" s="172">
        <v>126781</v>
      </c>
      <c r="AU112" s="172">
        <v>1146141.8500000001</v>
      </c>
      <c r="AV112" s="172">
        <v>0</v>
      </c>
      <c r="AW112" s="172">
        <v>522929.04</v>
      </c>
      <c r="AX112" s="172">
        <v>17727.5</v>
      </c>
      <c r="AY112" s="172">
        <v>65909.19</v>
      </c>
      <c r="AZ112" s="172">
        <v>0</v>
      </c>
      <c r="BA112" s="172">
        <v>58646.89</v>
      </c>
      <c r="BB112" s="172">
        <v>525</v>
      </c>
      <c r="BC112" s="172">
        <v>4393.82</v>
      </c>
      <c r="BD112" s="172">
        <v>0</v>
      </c>
      <c r="BE112" s="172">
        <v>0</v>
      </c>
      <c r="BF112" s="172">
        <v>30437.7</v>
      </c>
      <c r="BG112" s="172">
        <v>0</v>
      </c>
      <c r="BH112" s="172">
        <v>32520.41</v>
      </c>
      <c r="BI112" s="172">
        <v>5445.63</v>
      </c>
      <c r="BJ112" s="172">
        <v>43993.94</v>
      </c>
      <c r="BK112" s="172">
        <v>17552.330000000002</v>
      </c>
      <c r="BL112" s="172">
        <v>9580.2199999999993</v>
      </c>
      <c r="BM112" s="172">
        <v>33866.149999999747</v>
      </c>
      <c r="BN112" s="172">
        <v>104</v>
      </c>
      <c r="BO112" s="172">
        <v>0</v>
      </c>
      <c r="BP112" s="172">
        <v>25799.53</v>
      </c>
      <c r="BQ112" s="172">
        <v>4895</v>
      </c>
      <c r="BR112" s="172">
        <v>0</v>
      </c>
      <c r="BS112" s="172">
        <v>88605.24</v>
      </c>
      <c r="BT112" s="172">
        <v>148201.1</v>
      </c>
      <c r="BU112" s="172">
        <v>0</v>
      </c>
      <c r="BV112" s="172">
        <v>164164.57</v>
      </c>
      <c r="BW112" s="172">
        <v>0</v>
      </c>
      <c r="BX112" s="172">
        <v>0</v>
      </c>
      <c r="BY112" s="172">
        <v>0</v>
      </c>
      <c r="BZ112" s="172">
        <v>0</v>
      </c>
      <c r="CA112" s="172">
        <v>0</v>
      </c>
      <c r="CB112" s="172">
        <v>7512.25</v>
      </c>
      <c r="CC112" s="172">
        <v>16166.44</v>
      </c>
      <c r="CD112" s="172">
        <v>0</v>
      </c>
      <c r="CE112" s="172">
        <v>0</v>
      </c>
      <c r="CF112" s="172">
        <v>0</v>
      </c>
      <c r="CG112" s="172">
        <v>0</v>
      </c>
      <c r="CH112" s="172">
        <v>0</v>
      </c>
      <c r="CI112" s="172"/>
      <c r="CJ112" s="172">
        <v>66139.940000000235</v>
      </c>
      <c r="CK112" s="172"/>
      <c r="CL112" s="172">
        <v>31896.520000000004</v>
      </c>
      <c r="CM112" s="172">
        <v>0</v>
      </c>
      <c r="CN112" s="172">
        <v>0</v>
      </c>
      <c r="CO112" s="172">
        <v>0</v>
      </c>
      <c r="CP112" s="177"/>
      <c r="CQ112" s="151">
        <v>66139.940000000235</v>
      </c>
      <c r="CR112" s="151">
        <v>31896.520000000004</v>
      </c>
      <c r="CS112" s="152">
        <v>66139.94</v>
      </c>
      <c r="CT112" s="152">
        <v>31896.52</v>
      </c>
      <c r="CU112" s="152">
        <v>2.3283064365386963E-10</v>
      </c>
      <c r="CV112" s="151">
        <v>0</v>
      </c>
      <c r="CW112" s="151">
        <v>98036.46</v>
      </c>
      <c r="CX112" s="153">
        <v>16166.44</v>
      </c>
      <c r="CY112" s="151">
        <v>16166.44</v>
      </c>
      <c r="CZ112" s="151">
        <v>0</v>
      </c>
      <c r="DA112" s="151">
        <v>-2.0000000251457095E-2</v>
      </c>
      <c r="DD112" s="151">
        <v>2.3646862246096134E-10</v>
      </c>
      <c r="DG112" s="151">
        <v>66139.940000000235</v>
      </c>
      <c r="DH112" s="151">
        <v>31896.520000000004</v>
      </c>
      <c r="DI112" s="152">
        <v>66139.94</v>
      </c>
      <c r="DJ112" s="152">
        <v>31896.52</v>
      </c>
      <c r="DO112" s="166">
        <v>3302402</v>
      </c>
      <c r="DQ112" t="str">
        <f>_xlfn.XLOOKUP(A112,Adjustment!B:B,Adjustment!H:H,0,0)</f>
        <v>Agree</v>
      </c>
      <c r="DR112" s="151">
        <f t="shared" si="7"/>
        <v>2296792.3699999996</v>
      </c>
      <c r="DS112" s="151">
        <f t="shared" si="8"/>
        <v>2421439.1099999994</v>
      </c>
      <c r="DT112" s="151">
        <f t="shared" si="9"/>
        <v>-124646.73999999976</v>
      </c>
      <c r="DU112" s="151">
        <f t="shared" si="10"/>
        <v>23678.690000000002</v>
      </c>
      <c r="DV112" s="151">
        <f t="shared" si="11"/>
        <v>0</v>
      </c>
      <c r="DW112" s="151">
        <f t="shared" si="12"/>
        <v>23678.690000000002</v>
      </c>
    </row>
    <row r="113" spans="1:127">
      <c r="A113" s="166">
        <v>3302406</v>
      </c>
      <c r="B113" s="175" t="s">
        <v>804</v>
      </c>
      <c r="C113" s="167" t="s">
        <v>805</v>
      </c>
      <c r="D113" s="178"/>
      <c r="E113" s="17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70"/>
      <c r="R113" s="170"/>
      <c r="S113" s="170"/>
      <c r="T113" s="170"/>
      <c r="U113" s="170"/>
      <c r="V113" s="170"/>
      <c r="W113" s="171">
        <v>280296.32000000001</v>
      </c>
      <c r="X113" s="171"/>
      <c r="Y113" s="171">
        <v>-74347.41</v>
      </c>
      <c r="Z113" s="172">
        <v>1197041.29</v>
      </c>
      <c r="AA113" s="172">
        <v>0</v>
      </c>
      <c r="AB113" s="172">
        <v>33632</v>
      </c>
      <c r="AC113" s="172">
        <v>0</v>
      </c>
      <c r="AD113" s="172">
        <v>153851</v>
      </c>
      <c r="AE113" s="172">
        <v>1056.98</v>
      </c>
      <c r="AF113" s="172">
        <v>0</v>
      </c>
      <c r="AG113" s="172">
        <v>0</v>
      </c>
      <c r="AH113" s="172">
        <v>0</v>
      </c>
      <c r="AI113" s="172">
        <v>0</v>
      </c>
      <c r="AJ113" s="172">
        <v>0</v>
      </c>
      <c r="AK113" s="172">
        <v>0</v>
      </c>
      <c r="AL113" s="172">
        <v>49470.53</v>
      </c>
      <c r="AM113" s="172">
        <v>0</v>
      </c>
      <c r="AN113" s="172">
        <v>0</v>
      </c>
      <c r="AO113" s="172">
        <v>0</v>
      </c>
      <c r="AP113" s="172">
        <v>0</v>
      </c>
      <c r="AQ113" s="172">
        <v>0</v>
      </c>
      <c r="AR113" s="172">
        <v>0</v>
      </c>
      <c r="AS113" s="172">
        <v>25366.880000000001</v>
      </c>
      <c r="AT113" s="172">
        <v>36468</v>
      </c>
      <c r="AU113" s="172">
        <v>74206.939999999769</v>
      </c>
      <c r="AV113" s="172">
        <v>0</v>
      </c>
      <c r="AW113" s="172">
        <v>0</v>
      </c>
      <c r="AX113" s="172">
        <v>0</v>
      </c>
      <c r="AY113" s="172">
        <v>0</v>
      </c>
      <c r="AZ113" s="172">
        <v>0</v>
      </c>
      <c r="BA113" s="172">
        <v>0</v>
      </c>
      <c r="BB113" s="172">
        <v>0</v>
      </c>
      <c r="BC113" s="172">
        <v>0</v>
      </c>
      <c r="BD113" s="172">
        <v>0</v>
      </c>
      <c r="BE113" s="172">
        <v>0</v>
      </c>
      <c r="BF113" s="172">
        <v>220</v>
      </c>
      <c r="BG113" s="172">
        <v>1452.9</v>
      </c>
      <c r="BH113" s="172">
        <v>0</v>
      </c>
      <c r="BI113" s="172">
        <v>0</v>
      </c>
      <c r="BJ113" s="172">
        <v>36005.93</v>
      </c>
      <c r="BK113" s="172">
        <v>0</v>
      </c>
      <c r="BL113" s="172">
        <v>1811.94</v>
      </c>
      <c r="BM113" s="172">
        <v>4172.8599999999997</v>
      </c>
      <c r="BN113" s="172">
        <v>0</v>
      </c>
      <c r="BO113" s="172">
        <v>0</v>
      </c>
      <c r="BP113" s="172">
        <v>1424097.86</v>
      </c>
      <c r="BQ113" s="172">
        <v>4895</v>
      </c>
      <c r="BR113" s="172">
        <v>0</v>
      </c>
      <c r="BS113" s="172">
        <v>5374.96</v>
      </c>
      <c r="BT113" s="172">
        <v>0</v>
      </c>
      <c r="BU113" s="172">
        <v>2250</v>
      </c>
      <c r="BV113" s="172">
        <v>4926.08</v>
      </c>
      <c r="BW113" s="172">
        <v>0</v>
      </c>
      <c r="BX113" s="172">
        <v>0</v>
      </c>
      <c r="BY113" s="172">
        <v>53911.24</v>
      </c>
      <c r="BZ113" s="172">
        <v>0</v>
      </c>
      <c r="CA113" s="172">
        <v>0</v>
      </c>
      <c r="CB113" s="172">
        <v>6283.75</v>
      </c>
      <c r="CC113" s="172">
        <v>14152.420000000006</v>
      </c>
      <c r="CD113" s="172">
        <v>53911.24</v>
      </c>
      <c r="CE113" s="172">
        <v>0</v>
      </c>
      <c r="CF113" s="172">
        <v>0</v>
      </c>
      <c r="CG113" s="172">
        <v>0</v>
      </c>
      <c r="CH113" s="172">
        <v>0</v>
      </c>
      <c r="CI113" s="172"/>
      <c r="CJ113" s="172">
        <v>163857.28999999998</v>
      </c>
      <c r="CK113" s="172"/>
      <c r="CL113" s="172">
        <v>0</v>
      </c>
      <c r="CM113" s="172">
        <v>0</v>
      </c>
      <c r="CN113" s="172">
        <v>0</v>
      </c>
      <c r="CO113" s="172">
        <v>0</v>
      </c>
      <c r="CP113" s="177"/>
      <c r="CQ113" s="151">
        <v>163857.28999999998</v>
      </c>
      <c r="CR113" s="151">
        <v>0</v>
      </c>
      <c r="CS113" s="152">
        <v>217768.53</v>
      </c>
      <c r="CT113" s="152">
        <v>-53911.24</v>
      </c>
      <c r="CU113" s="152">
        <v>-53911.24000000002</v>
      </c>
      <c r="CV113" s="151">
        <v>-53911.24</v>
      </c>
      <c r="CW113" s="151">
        <v>163857.29</v>
      </c>
      <c r="CX113" s="153">
        <v>14152.420000000006</v>
      </c>
      <c r="CY113" s="151">
        <v>14152.420000000006</v>
      </c>
      <c r="CZ113" s="151">
        <v>2.9999999766005203E-2</v>
      </c>
      <c r="DA113" s="151">
        <v>0</v>
      </c>
      <c r="DB113" s="152">
        <v>-53911.24</v>
      </c>
      <c r="DD113" s="151">
        <v>0</v>
      </c>
      <c r="DG113" s="151">
        <v>163857.28999999998</v>
      </c>
      <c r="DH113" s="151">
        <v>0</v>
      </c>
      <c r="DI113" s="152">
        <v>217768.53</v>
      </c>
      <c r="DJ113" s="152">
        <v>-53911.24</v>
      </c>
      <c r="DO113" s="166">
        <v>3302406</v>
      </c>
      <c r="DQ113">
        <f>_xlfn.XLOOKUP(A113,Adjustment!B:B,Adjustment!H:H,0,0)</f>
        <v>0</v>
      </c>
      <c r="DR113" s="151">
        <f t="shared" si="7"/>
        <v>1496886.68</v>
      </c>
      <c r="DS113" s="151">
        <f t="shared" si="8"/>
        <v>1613325.71</v>
      </c>
      <c r="DT113" s="151">
        <f t="shared" si="9"/>
        <v>-116439.03000000003</v>
      </c>
      <c r="DU113" s="151">
        <f t="shared" si="10"/>
        <v>74347.41</v>
      </c>
      <c r="DV113" s="151">
        <f t="shared" si="11"/>
        <v>0</v>
      </c>
      <c r="DW113" s="151">
        <f t="shared" si="12"/>
        <v>74347.41</v>
      </c>
    </row>
    <row r="114" spans="1:127" hidden="1">
      <c r="A114" s="166">
        <v>3302412</v>
      </c>
      <c r="B114" s="175" t="s">
        <v>806</v>
      </c>
      <c r="C114" s="167" t="s">
        <v>807</v>
      </c>
      <c r="D114" s="178"/>
      <c r="E114" s="17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70"/>
      <c r="R114" s="170"/>
      <c r="S114" s="170"/>
      <c r="T114" s="170"/>
      <c r="U114" s="170"/>
      <c r="V114" s="170"/>
      <c r="W114" s="171">
        <v>465046.82</v>
      </c>
      <c r="X114" s="171"/>
      <c r="Y114" s="171">
        <v>34391.61</v>
      </c>
      <c r="Z114" s="172">
        <v>1983636.16</v>
      </c>
      <c r="AA114" s="172">
        <v>0</v>
      </c>
      <c r="AB114" s="172">
        <v>46111.4</v>
      </c>
      <c r="AC114" s="172">
        <v>0</v>
      </c>
      <c r="AD114" s="172">
        <v>142525.5</v>
      </c>
      <c r="AE114" s="172">
        <v>9113.86</v>
      </c>
      <c r="AF114" s="172">
        <v>0</v>
      </c>
      <c r="AG114" s="172">
        <v>0</v>
      </c>
      <c r="AH114" s="172">
        <v>387371.79999999987</v>
      </c>
      <c r="AI114" s="172">
        <v>0</v>
      </c>
      <c r="AJ114" s="172">
        <v>0</v>
      </c>
      <c r="AK114" s="172">
        <v>0</v>
      </c>
      <c r="AL114" s="172">
        <v>24007.99</v>
      </c>
      <c r="AM114" s="172">
        <v>0</v>
      </c>
      <c r="AN114" s="172">
        <v>0</v>
      </c>
      <c r="AO114" s="172">
        <v>0</v>
      </c>
      <c r="AP114" s="172">
        <v>0</v>
      </c>
      <c r="AQ114" s="172">
        <v>0</v>
      </c>
      <c r="AR114" s="172">
        <v>0</v>
      </c>
      <c r="AS114" s="172">
        <v>17556.04</v>
      </c>
      <c r="AT114" s="172">
        <v>83087</v>
      </c>
      <c r="AU114" s="172">
        <v>1353002.14</v>
      </c>
      <c r="AV114" s="172">
        <v>0</v>
      </c>
      <c r="AW114" s="172">
        <v>168640.08</v>
      </c>
      <c r="AX114" s="172">
        <v>76718.8</v>
      </c>
      <c r="AY114" s="172">
        <v>111069.32</v>
      </c>
      <c r="AZ114" s="172">
        <v>0</v>
      </c>
      <c r="BA114" s="172">
        <v>85453.81</v>
      </c>
      <c r="BB114" s="172">
        <v>3120.81</v>
      </c>
      <c r="BC114" s="172">
        <v>5246.45</v>
      </c>
      <c r="BD114" s="172">
        <v>0</v>
      </c>
      <c r="BE114" s="172">
        <v>0</v>
      </c>
      <c r="BF114" s="172">
        <v>57781.43</v>
      </c>
      <c r="BG114" s="172">
        <v>2095</v>
      </c>
      <c r="BH114" s="172">
        <v>7031.89</v>
      </c>
      <c r="BI114" s="172">
        <v>6838.41</v>
      </c>
      <c r="BJ114" s="172">
        <v>53331.32</v>
      </c>
      <c r="BK114" s="172">
        <v>31130.880000000001</v>
      </c>
      <c r="BL114" s="172">
        <v>1873.01</v>
      </c>
      <c r="BM114" s="172">
        <v>42071.14</v>
      </c>
      <c r="BN114" s="172">
        <v>6323.52</v>
      </c>
      <c r="BO114" s="172">
        <v>1059.48</v>
      </c>
      <c r="BP114" s="172">
        <v>125982.49</v>
      </c>
      <c r="BQ114" s="172">
        <v>4895</v>
      </c>
      <c r="BR114" s="172">
        <v>1456.05</v>
      </c>
      <c r="BS114" s="172">
        <v>84790.62</v>
      </c>
      <c r="BT114" s="172">
        <v>152326.46</v>
      </c>
      <c r="BU114" s="172">
        <v>24662.880000000001</v>
      </c>
      <c r="BV114" s="172">
        <v>182208.24</v>
      </c>
      <c r="BW114" s="172">
        <v>0</v>
      </c>
      <c r="BX114" s="172">
        <v>0</v>
      </c>
      <c r="BY114" s="172">
        <v>0</v>
      </c>
      <c r="BZ114" s="172">
        <v>0</v>
      </c>
      <c r="CA114" s="172">
        <v>0</v>
      </c>
      <c r="CB114" s="172">
        <v>8747.5</v>
      </c>
      <c r="CC114" s="172">
        <v>18405.14</v>
      </c>
      <c r="CD114" s="172">
        <v>0</v>
      </c>
      <c r="CE114" s="172">
        <v>0</v>
      </c>
      <c r="CF114" s="172">
        <v>0</v>
      </c>
      <c r="CG114" s="172">
        <v>0</v>
      </c>
      <c r="CH114" s="172">
        <v>0</v>
      </c>
      <c r="CI114" s="172"/>
      <c r="CJ114" s="172">
        <v>569347.34000000008</v>
      </c>
      <c r="CK114" s="172"/>
      <c r="CL114" s="172">
        <v>61544.25</v>
      </c>
      <c r="CM114" s="172">
        <v>0</v>
      </c>
      <c r="CN114" s="172">
        <v>0</v>
      </c>
      <c r="CO114" s="172">
        <v>0</v>
      </c>
      <c r="CP114" s="177"/>
      <c r="CQ114" s="151">
        <v>569347.34000000008</v>
      </c>
      <c r="CR114" s="151">
        <v>61544.25</v>
      </c>
      <c r="CS114" s="152">
        <v>569347.34</v>
      </c>
      <c r="CT114" s="152">
        <v>61544.25</v>
      </c>
      <c r="CU114" s="152">
        <v>0</v>
      </c>
      <c r="CV114" s="151">
        <v>0</v>
      </c>
      <c r="CW114" s="151">
        <v>630891.59</v>
      </c>
      <c r="CX114" s="153">
        <v>18405.14</v>
      </c>
      <c r="CY114" s="151">
        <v>18405.14</v>
      </c>
      <c r="CZ114" s="151">
        <v>2.0000000135041773E-2</v>
      </c>
      <c r="DA114" s="151">
        <v>0</v>
      </c>
      <c r="DD114" s="151">
        <v>1.1641532182693481E-10</v>
      </c>
      <c r="DG114" s="151">
        <v>569347.34000000008</v>
      </c>
      <c r="DH114" s="151">
        <v>61544.25</v>
      </c>
      <c r="DI114" s="152">
        <v>569347.34</v>
      </c>
      <c r="DJ114" s="152">
        <v>61544.25</v>
      </c>
      <c r="DO114" s="166">
        <v>3302412</v>
      </c>
      <c r="DQ114">
        <f>_xlfn.XLOOKUP(A114,Adjustment!B:B,Adjustment!H:H,0,0)</f>
        <v>0</v>
      </c>
      <c r="DR114" s="151">
        <f t="shared" si="7"/>
        <v>2693409.7499999995</v>
      </c>
      <c r="DS114" s="151">
        <f t="shared" si="8"/>
        <v>2589109.2299999995</v>
      </c>
      <c r="DT114" s="151">
        <f t="shared" si="9"/>
        <v>104300.52000000002</v>
      </c>
      <c r="DU114" s="151">
        <f t="shared" si="10"/>
        <v>27152.639999999999</v>
      </c>
      <c r="DV114" s="151">
        <f t="shared" si="11"/>
        <v>0</v>
      </c>
      <c r="DW114" s="151">
        <f t="shared" si="12"/>
        <v>27152.639999999999</v>
      </c>
    </row>
    <row r="115" spans="1:127" hidden="1">
      <c r="A115" s="166">
        <v>3302416</v>
      </c>
      <c r="B115" s="175" t="s">
        <v>808</v>
      </c>
      <c r="C115" s="167" t="s">
        <v>398</v>
      </c>
      <c r="D115" s="178"/>
      <c r="E115" s="17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70"/>
      <c r="R115" s="170"/>
      <c r="S115" s="170"/>
      <c r="T115" s="170"/>
      <c r="U115" s="170"/>
      <c r="V115" s="170"/>
      <c r="W115" s="171"/>
      <c r="X115" s="171">
        <v>-24451.439999999999</v>
      </c>
      <c r="Y115" s="171">
        <v>15992.27</v>
      </c>
      <c r="Z115" s="172">
        <v>1720302.15</v>
      </c>
      <c r="AA115" s="172">
        <v>0</v>
      </c>
      <c r="AB115" s="172">
        <v>45008.33</v>
      </c>
      <c r="AC115" s="172">
        <v>0</v>
      </c>
      <c r="AD115" s="172">
        <v>61380</v>
      </c>
      <c r="AE115" s="172">
        <v>13370.79</v>
      </c>
      <c r="AF115" s="172">
        <v>1200</v>
      </c>
      <c r="AG115" s="172">
        <v>0</v>
      </c>
      <c r="AH115" s="172">
        <v>229248.51</v>
      </c>
      <c r="AI115" s="172">
        <v>56120.55</v>
      </c>
      <c r="AJ115" s="172">
        <v>0</v>
      </c>
      <c r="AK115" s="172">
        <v>0</v>
      </c>
      <c r="AL115" s="172">
        <v>38983.620000000003</v>
      </c>
      <c r="AM115" s="172">
        <v>28526.93</v>
      </c>
      <c r="AN115" s="172">
        <v>0</v>
      </c>
      <c r="AO115" s="172">
        <v>0</v>
      </c>
      <c r="AP115" s="172">
        <v>0</v>
      </c>
      <c r="AQ115" s="172">
        <v>0</v>
      </c>
      <c r="AR115" s="172">
        <v>0</v>
      </c>
      <c r="AS115" s="172">
        <v>5860.12</v>
      </c>
      <c r="AT115" s="172">
        <v>93285</v>
      </c>
      <c r="AU115" s="172">
        <v>965241.15</v>
      </c>
      <c r="AV115" s="172">
        <v>0</v>
      </c>
      <c r="AW115" s="172">
        <v>427757.2</v>
      </c>
      <c r="AX115" s="172">
        <v>42212.160000000003</v>
      </c>
      <c r="AY115" s="172">
        <v>147637.78</v>
      </c>
      <c r="AZ115" s="172">
        <v>0</v>
      </c>
      <c r="BA115" s="172">
        <v>45127.85</v>
      </c>
      <c r="BB115" s="172">
        <v>696</v>
      </c>
      <c r="BC115" s="172">
        <v>8256.61</v>
      </c>
      <c r="BD115" s="172">
        <v>0</v>
      </c>
      <c r="BE115" s="172">
        <v>0</v>
      </c>
      <c r="BF115" s="172">
        <v>42716.81</v>
      </c>
      <c r="BG115" s="172">
        <v>2244.11</v>
      </c>
      <c r="BH115" s="172">
        <v>40555.370000000003</v>
      </c>
      <c r="BI115" s="172">
        <v>4846.5200000000004</v>
      </c>
      <c r="BJ115" s="172">
        <v>41405.519999999997</v>
      </c>
      <c r="BK115" s="172">
        <v>31645.439999999999</v>
      </c>
      <c r="BL115" s="172">
        <v>2190.94</v>
      </c>
      <c r="BM115" s="172">
        <v>62907.110000000583</v>
      </c>
      <c r="BN115" s="172">
        <v>7163.74</v>
      </c>
      <c r="BO115" s="172">
        <v>9004.4</v>
      </c>
      <c r="BP115" s="172">
        <v>50874.49</v>
      </c>
      <c r="BQ115" s="172">
        <v>4895</v>
      </c>
      <c r="BR115" s="172">
        <v>0</v>
      </c>
      <c r="BS115" s="172">
        <v>139378.38</v>
      </c>
      <c r="BT115" s="172">
        <v>91047.360000000001</v>
      </c>
      <c r="BU115" s="172">
        <v>27674.05</v>
      </c>
      <c r="BV115" s="172">
        <v>59766.6</v>
      </c>
      <c r="BW115" s="172">
        <v>0</v>
      </c>
      <c r="BX115" s="172">
        <v>0</v>
      </c>
      <c r="BY115" s="172">
        <v>0</v>
      </c>
      <c r="BZ115" s="172">
        <v>0</v>
      </c>
      <c r="CA115" s="172">
        <v>0</v>
      </c>
      <c r="CB115" s="172">
        <v>7780</v>
      </c>
      <c r="CC115" s="172">
        <v>16158.42</v>
      </c>
      <c r="CD115" s="172">
        <v>0</v>
      </c>
      <c r="CE115" s="172">
        <v>0</v>
      </c>
      <c r="CF115" s="172">
        <v>0</v>
      </c>
      <c r="CG115" s="172">
        <v>0</v>
      </c>
      <c r="CH115" s="172">
        <v>34172.18</v>
      </c>
      <c r="CI115" s="172"/>
      <c r="CJ115" s="172">
        <v>13589.969999999685</v>
      </c>
      <c r="CK115" s="172"/>
      <c r="CL115" s="172">
        <v>5758.5099999999984</v>
      </c>
      <c r="CM115" s="172">
        <v>0</v>
      </c>
      <c r="CN115" s="172">
        <v>0</v>
      </c>
      <c r="CO115" s="172">
        <v>0</v>
      </c>
      <c r="CP115" s="177"/>
      <c r="CQ115" s="151">
        <v>13589.969999999685</v>
      </c>
      <c r="CR115" s="151">
        <v>5758.5099999999984</v>
      </c>
      <c r="CS115" s="152">
        <v>13589.97</v>
      </c>
      <c r="CT115" s="152">
        <v>5758.51</v>
      </c>
      <c r="CU115" s="152">
        <v>-3.1468516681343317E-10</v>
      </c>
      <c r="CV115" s="151">
        <v>0</v>
      </c>
      <c r="CW115" s="151">
        <v>19348.48</v>
      </c>
      <c r="CX115" s="153">
        <v>16158.42</v>
      </c>
      <c r="CY115" s="151">
        <v>16158.42</v>
      </c>
      <c r="CZ115" s="151">
        <v>0</v>
      </c>
      <c r="DA115" s="151">
        <v>-3.9999999420615495E-2</v>
      </c>
      <c r="DD115" s="151">
        <v>-3.1650415621697903E-10</v>
      </c>
      <c r="DG115" s="151">
        <v>13589.969999999685</v>
      </c>
      <c r="DH115" s="151">
        <v>5758.5099999999984</v>
      </c>
      <c r="DI115" s="152">
        <v>13589.97</v>
      </c>
      <c r="DJ115" s="152">
        <v>5758.51</v>
      </c>
      <c r="DO115" s="166">
        <v>3302416</v>
      </c>
      <c r="DQ115" t="str">
        <f>_xlfn.XLOOKUP(A115,Adjustment!B:B,Adjustment!H:H,0,0)</f>
        <v>Agree</v>
      </c>
      <c r="DR115" s="151">
        <f t="shared" si="7"/>
        <v>2293286.0000000005</v>
      </c>
      <c r="DS115" s="151">
        <f t="shared" si="8"/>
        <v>2255244.5900000008</v>
      </c>
      <c r="DT115" s="151">
        <f t="shared" si="9"/>
        <v>38041.409999999683</v>
      </c>
      <c r="DU115" s="151">
        <f t="shared" si="10"/>
        <v>23938.42</v>
      </c>
      <c r="DV115" s="151">
        <f t="shared" si="11"/>
        <v>34172.18</v>
      </c>
      <c r="DW115" s="151">
        <f t="shared" si="12"/>
        <v>-10233.760000000002</v>
      </c>
    </row>
    <row r="116" spans="1:127" hidden="1">
      <c r="A116" s="166">
        <v>3302420</v>
      </c>
      <c r="B116" s="175" t="s">
        <v>809</v>
      </c>
      <c r="C116" s="167" t="s">
        <v>385</v>
      </c>
      <c r="D116" s="178"/>
      <c r="E116" s="17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70"/>
      <c r="R116" s="170"/>
      <c r="S116" s="170"/>
      <c r="T116" s="170"/>
      <c r="U116" s="170"/>
      <c r="V116" s="170"/>
      <c r="W116" s="171">
        <v>307460.06</v>
      </c>
      <c r="X116" s="171"/>
      <c r="Y116" s="171">
        <v>-34993.07</v>
      </c>
      <c r="Z116" s="172">
        <v>1908972.54</v>
      </c>
      <c r="AA116" s="172">
        <v>0</v>
      </c>
      <c r="AB116" s="172">
        <v>97056.19</v>
      </c>
      <c r="AC116" s="172">
        <v>0</v>
      </c>
      <c r="AD116" s="172">
        <v>29056.5</v>
      </c>
      <c r="AE116" s="172">
        <v>9456.93</v>
      </c>
      <c r="AF116" s="172">
        <v>0</v>
      </c>
      <c r="AG116" s="172">
        <v>0</v>
      </c>
      <c r="AH116" s="172">
        <v>211870.27999999968</v>
      </c>
      <c r="AI116" s="172">
        <v>0</v>
      </c>
      <c r="AJ116" s="172">
        <v>0</v>
      </c>
      <c r="AK116" s="172">
        <v>0</v>
      </c>
      <c r="AL116" s="172">
        <v>84966.24</v>
      </c>
      <c r="AM116" s="172">
        <v>1071.5</v>
      </c>
      <c r="AN116" s="172">
        <v>0</v>
      </c>
      <c r="AO116" s="172">
        <v>0</v>
      </c>
      <c r="AP116" s="172">
        <v>0</v>
      </c>
      <c r="AQ116" s="172">
        <v>0</v>
      </c>
      <c r="AR116" s="172">
        <v>0</v>
      </c>
      <c r="AS116" s="172">
        <v>4728.62</v>
      </c>
      <c r="AT116" s="172">
        <v>99423</v>
      </c>
      <c r="AU116" s="172">
        <v>1054292.67</v>
      </c>
      <c r="AV116" s="172">
        <v>0</v>
      </c>
      <c r="AW116" s="172">
        <v>275941.61</v>
      </c>
      <c r="AX116" s="172">
        <v>40450.17</v>
      </c>
      <c r="AY116" s="172">
        <v>238952.18</v>
      </c>
      <c r="AZ116" s="172">
        <v>0</v>
      </c>
      <c r="BA116" s="172">
        <v>183901.37</v>
      </c>
      <c r="BB116" s="172">
        <v>288.32</v>
      </c>
      <c r="BC116" s="172">
        <v>8211.1</v>
      </c>
      <c r="BD116" s="172">
        <v>0</v>
      </c>
      <c r="BE116" s="172">
        <v>0</v>
      </c>
      <c r="BF116" s="172">
        <v>1787.51</v>
      </c>
      <c r="BG116" s="172">
        <v>69.23</v>
      </c>
      <c r="BH116" s="172">
        <v>42771.41</v>
      </c>
      <c r="BI116" s="172">
        <v>4305.1499999999996</v>
      </c>
      <c r="BJ116" s="172">
        <v>71572.05</v>
      </c>
      <c r="BK116" s="172">
        <v>0</v>
      </c>
      <c r="BL116" s="172">
        <v>18716.68</v>
      </c>
      <c r="BM116" s="172">
        <v>126937.03</v>
      </c>
      <c r="BN116" s="172">
        <v>20771.099999999999</v>
      </c>
      <c r="BO116" s="172">
        <v>489.54</v>
      </c>
      <c r="BP116" s="172">
        <v>51588.58</v>
      </c>
      <c r="BQ116" s="172">
        <v>9020</v>
      </c>
      <c r="BR116" s="172">
        <v>0</v>
      </c>
      <c r="BS116" s="172">
        <v>94265.38</v>
      </c>
      <c r="BT116" s="172">
        <v>55908.18</v>
      </c>
      <c r="BU116" s="172">
        <v>750</v>
      </c>
      <c r="BV116" s="172">
        <v>68991.429999999993</v>
      </c>
      <c r="BW116" s="172">
        <v>0</v>
      </c>
      <c r="BX116" s="172">
        <v>0</v>
      </c>
      <c r="BY116" s="172">
        <v>57403.92</v>
      </c>
      <c r="BZ116" s="172">
        <v>0</v>
      </c>
      <c r="CA116" s="172">
        <v>0</v>
      </c>
      <c r="CB116" s="172">
        <v>8725</v>
      </c>
      <c r="CC116" s="172">
        <v>17843.460000000006</v>
      </c>
      <c r="CD116" s="172">
        <v>57403.92</v>
      </c>
      <c r="CE116" s="172">
        <v>0</v>
      </c>
      <c r="CF116" s="172">
        <v>0</v>
      </c>
      <c r="CG116" s="172">
        <v>0</v>
      </c>
      <c r="CH116" s="172">
        <v>48979.31</v>
      </c>
      <c r="CI116" s="172"/>
      <c r="CJ116" s="172">
        <v>326677.24999999994</v>
      </c>
      <c r="CK116" s="172"/>
      <c r="CL116" s="172">
        <v>0</v>
      </c>
      <c r="CM116" s="172">
        <v>0</v>
      </c>
      <c r="CN116" s="172">
        <v>0</v>
      </c>
      <c r="CO116" s="172">
        <v>0</v>
      </c>
      <c r="CP116" s="177"/>
      <c r="CQ116" s="151">
        <v>326677.24999999994</v>
      </c>
      <c r="CR116" s="151">
        <v>0</v>
      </c>
      <c r="CS116" s="152">
        <v>384081.17</v>
      </c>
      <c r="CT116" s="152">
        <v>-57403.92</v>
      </c>
      <c r="CU116" s="152">
        <v>-57403.920000000042</v>
      </c>
      <c r="CV116" s="151">
        <v>-57403.92</v>
      </c>
      <c r="CW116" s="151">
        <v>326677.25</v>
      </c>
      <c r="CX116" s="153">
        <v>17843.460000000006</v>
      </c>
      <c r="CY116" s="151">
        <v>17843.460000000006</v>
      </c>
      <c r="CZ116" s="151">
        <v>6439.960000000312</v>
      </c>
      <c r="DA116" s="151">
        <v>0</v>
      </c>
      <c r="DB116" s="152">
        <v>-57403.92</v>
      </c>
      <c r="DD116" s="151">
        <v>0</v>
      </c>
      <c r="DG116" s="151">
        <v>326677.24999999994</v>
      </c>
      <c r="DH116" s="151">
        <v>0</v>
      </c>
      <c r="DI116" s="152">
        <v>384081.17</v>
      </c>
      <c r="DJ116" s="152">
        <v>-57403.92</v>
      </c>
      <c r="DO116" s="166">
        <v>3302420</v>
      </c>
      <c r="DQ116" t="str">
        <f>_xlfn.XLOOKUP(A116,Adjustment!B:B,Adjustment!H:H,0,0)</f>
        <v>Agree</v>
      </c>
      <c r="DR116" s="151">
        <f t="shared" si="7"/>
        <v>2446601.7999999998</v>
      </c>
      <c r="DS116" s="151">
        <f t="shared" si="8"/>
        <v>2427384.61</v>
      </c>
      <c r="DT116" s="151">
        <f t="shared" si="9"/>
        <v>19217.189999999944</v>
      </c>
      <c r="DU116" s="151">
        <f t="shared" si="10"/>
        <v>83972.38</v>
      </c>
      <c r="DV116" s="151">
        <f t="shared" si="11"/>
        <v>48979.31</v>
      </c>
      <c r="DW116" s="151">
        <f t="shared" si="12"/>
        <v>34993.070000000007</v>
      </c>
    </row>
    <row r="117" spans="1:127">
      <c r="A117" s="166">
        <v>3302425</v>
      </c>
      <c r="B117" s="175" t="s">
        <v>810</v>
      </c>
      <c r="C117" s="167" t="s">
        <v>811</v>
      </c>
      <c r="D117" s="178"/>
      <c r="E117" s="17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70"/>
      <c r="R117" s="170"/>
      <c r="S117" s="170"/>
      <c r="T117" s="170"/>
      <c r="U117" s="170"/>
      <c r="V117" s="170"/>
      <c r="W117" s="171"/>
      <c r="X117" s="171">
        <v>-196845.94</v>
      </c>
      <c r="Y117" s="171">
        <v>-41598.5</v>
      </c>
      <c r="Z117" s="172">
        <v>1030849.8</v>
      </c>
      <c r="AA117" s="172">
        <v>0</v>
      </c>
      <c r="AB117" s="172">
        <v>32550</v>
      </c>
      <c r="AC117" s="172">
        <v>0</v>
      </c>
      <c r="AD117" s="172">
        <v>50480</v>
      </c>
      <c r="AE117" s="172">
        <v>0</v>
      </c>
      <c r="AF117" s="172">
        <v>0</v>
      </c>
      <c r="AG117" s="172">
        <v>0</v>
      </c>
      <c r="AH117" s="172">
        <v>74180.019999999597</v>
      </c>
      <c r="AI117" s="172">
        <v>0</v>
      </c>
      <c r="AJ117" s="172">
        <v>0</v>
      </c>
      <c r="AK117" s="172">
        <v>0</v>
      </c>
      <c r="AL117" s="172">
        <v>13309.4</v>
      </c>
      <c r="AM117" s="172">
        <v>0</v>
      </c>
      <c r="AN117" s="172">
        <v>0</v>
      </c>
      <c r="AO117" s="172">
        <v>0</v>
      </c>
      <c r="AP117" s="172">
        <v>0</v>
      </c>
      <c r="AQ117" s="172">
        <v>0</v>
      </c>
      <c r="AR117" s="172">
        <v>0</v>
      </c>
      <c r="AS117" s="172">
        <v>7829.72</v>
      </c>
      <c r="AT117" s="172">
        <v>58789</v>
      </c>
      <c r="AU117" s="172">
        <v>663586.81999999995</v>
      </c>
      <c r="AV117" s="172">
        <v>0</v>
      </c>
      <c r="AW117" s="172">
        <v>208722.59</v>
      </c>
      <c r="AX117" s="172">
        <v>45478.94</v>
      </c>
      <c r="AY117" s="172">
        <v>63295.56</v>
      </c>
      <c r="AZ117" s="172">
        <v>0</v>
      </c>
      <c r="BA117" s="172">
        <v>52067.57</v>
      </c>
      <c r="BB117" s="172">
        <v>70.2</v>
      </c>
      <c r="BC117" s="172">
        <v>3393.74</v>
      </c>
      <c r="BD117" s="172">
        <v>0</v>
      </c>
      <c r="BE117" s="172">
        <v>0</v>
      </c>
      <c r="BF117" s="172">
        <v>44048.12</v>
      </c>
      <c r="BG117" s="172">
        <v>10953.42</v>
      </c>
      <c r="BH117" s="172">
        <v>30171.16</v>
      </c>
      <c r="BI117" s="172">
        <v>2841.24</v>
      </c>
      <c r="BJ117" s="172">
        <v>43577.18</v>
      </c>
      <c r="BK117" s="172">
        <v>0</v>
      </c>
      <c r="BL117" s="172">
        <v>6356.97</v>
      </c>
      <c r="BM117" s="172">
        <v>65472.84</v>
      </c>
      <c r="BN117" s="172">
        <v>4022.26</v>
      </c>
      <c r="BO117" s="172">
        <v>57419.24</v>
      </c>
      <c r="BP117" s="172">
        <v>15466.94</v>
      </c>
      <c r="BQ117" s="172">
        <v>4895</v>
      </c>
      <c r="BR117" s="172">
        <v>0</v>
      </c>
      <c r="BS117" s="172">
        <v>71766.19</v>
      </c>
      <c r="BT117" s="172">
        <v>1592</v>
      </c>
      <c r="BU117" s="172">
        <v>3648</v>
      </c>
      <c r="BV117" s="172">
        <v>36904.86</v>
      </c>
      <c r="BW117" s="172">
        <v>0</v>
      </c>
      <c r="BX117" s="172">
        <v>0</v>
      </c>
      <c r="BY117" s="172">
        <v>5598.5</v>
      </c>
      <c r="BZ117" s="172">
        <v>0</v>
      </c>
      <c r="CA117" s="172">
        <v>0</v>
      </c>
      <c r="CB117" s="172">
        <v>6351.25</v>
      </c>
      <c r="CC117" s="172">
        <v>29648.75</v>
      </c>
      <c r="CD117" s="172">
        <v>5598.5</v>
      </c>
      <c r="CE117" s="172">
        <v>0</v>
      </c>
      <c r="CF117" s="172">
        <v>0</v>
      </c>
      <c r="CG117" s="172">
        <v>0</v>
      </c>
      <c r="CH117" s="172">
        <v>0</v>
      </c>
      <c r="CI117" s="172"/>
      <c r="CJ117" s="172">
        <v>-370207.34000000014</v>
      </c>
      <c r="CK117" s="172"/>
      <c r="CL117" s="172">
        <v>0</v>
      </c>
      <c r="CM117" s="172">
        <v>0</v>
      </c>
      <c r="CN117" s="172">
        <v>0</v>
      </c>
      <c r="CO117" s="172">
        <v>0</v>
      </c>
      <c r="CP117" s="177"/>
      <c r="CQ117" s="151">
        <v>-370207.34000000014</v>
      </c>
      <c r="CR117" s="151">
        <v>0</v>
      </c>
      <c r="CS117" s="152">
        <v>-364608.84</v>
      </c>
      <c r="CT117" s="152">
        <v>-5598.5</v>
      </c>
      <c r="CU117" s="152">
        <v>-5598.5000000001164</v>
      </c>
      <c r="CV117" s="151">
        <v>-5598.5</v>
      </c>
      <c r="CW117" s="151">
        <v>-370207.34</v>
      </c>
      <c r="CX117" s="153">
        <v>29648.75</v>
      </c>
      <c r="CY117" s="151">
        <v>29648.75</v>
      </c>
      <c r="CZ117" s="151">
        <v>19.060000000405125</v>
      </c>
      <c r="DA117" s="151">
        <v>0</v>
      </c>
      <c r="DB117" s="152">
        <v>-5598.5</v>
      </c>
      <c r="DD117" s="151">
        <v>-1.1641532182693481E-10</v>
      </c>
      <c r="DG117" s="151">
        <v>-370207.34000000014</v>
      </c>
      <c r="DH117" s="151">
        <v>0</v>
      </c>
      <c r="DI117" s="152">
        <v>-364608.84</v>
      </c>
      <c r="DJ117" s="152">
        <v>-5598.5</v>
      </c>
      <c r="DO117" s="166">
        <v>3302425</v>
      </c>
      <c r="DQ117">
        <f>_xlfn.XLOOKUP(A117,Adjustment!B:B,Adjustment!H:H,0,0)</f>
        <v>0</v>
      </c>
      <c r="DR117" s="151">
        <f t="shared" si="7"/>
        <v>1267987.9399999995</v>
      </c>
      <c r="DS117" s="151">
        <f t="shared" si="8"/>
        <v>1441349.3399999996</v>
      </c>
      <c r="DT117" s="151">
        <f t="shared" si="9"/>
        <v>-173361.40000000014</v>
      </c>
      <c r="DU117" s="151">
        <f t="shared" si="10"/>
        <v>41598.5</v>
      </c>
      <c r="DV117" s="151">
        <f t="shared" si="11"/>
        <v>0</v>
      </c>
      <c r="DW117" s="151">
        <f t="shared" si="12"/>
        <v>41598.5</v>
      </c>
    </row>
    <row r="118" spans="1:127">
      <c r="A118" s="166">
        <v>3302435</v>
      </c>
      <c r="B118" s="175" t="s">
        <v>812</v>
      </c>
      <c r="C118" s="167" t="s">
        <v>813</v>
      </c>
      <c r="D118" s="178"/>
      <c r="E118" s="17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70"/>
      <c r="R118" s="170"/>
      <c r="S118" s="170"/>
      <c r="T118" s="170"/>
      <c r="U118" s="170"/>
      <c r="V118" s="170"/>
      <c r="W118" s="171">
        <v>455303.04</v>
      </c>
      <c r="X118" s="171"/>
      <c r="Y118" s="171">
        <v>-14483.81</v>
      </c>
      <c r="Z118" s="172">
        <v>2443835.66</v>
      </c>
      <c r="AA118" s="172">
        <v>0</v>
      </c>
      <c r="AB118" s="172">
        <v>125181.38</v>
      </c>
      <c r="AC118" s="172">
        <v>0</v>
      </c>
      <c r="AD118" s="172">
        <v>324465</v>
      </c>
      <c r="AE118" s="172">
        <v>2000</v>
      </c>
      <c r="AF118" s="172">
        <v>0</v>
      </c>
      <c r="AG118" s="172">
        <v>0</v>
      </c>
      <c r="AH118" s="172">
        <v>7531.05</v>
      </c>
      <c r="AI118" s="172">
        <v>0</v>
      </c>
      <c r="AJ118" s="172">
        <v>0</v>
      </c>
      <c r="AK118" s="172">
        <v>0</v>
      </c>
      <c r="AL118" s="172">
        <v>0</v>
      </c>
      <c r="AM118" s="172">
        <v>0</v>
      </c>
      <c r="AN118" s="172">
        <v>0</v>
      </c>
      <c r="AO118" s="172">
        <v>0</v>
      </c>
      <c r="AP118" s="172">
        <v>0</v>
      </c>
      <c r="AQ118" s="172">
        <v>0</v>
      </c>
      <c r="AR118" s="172">
        <v>0</v>
      </c>
      <c r="AS118" s="172">
        <v>19535.009999999998</v>
      </c>
      <c r="AT118" s="172">
        <v>57913</v>
      </c>
      <c r="AU118" s="172">
        <v>1112073.05</v>
      </c>
      <c r="AV118" s="172">
        <v>0</v>
      </c>
      <c r="AW118" s="172">
        <v>506716.73</v>
      </c>
      <c r="AX118" s="172">
        <v>107275.15</v>
      </c>
      <c r="AY118" s="172">
        <v>212641.82</v>
      </c>
      <c r="AZ118" s="172">
        <v>66755.240000000005</v>
      </c>
      <c r="BA118" s="172">
        <v>97053.64</v>
      </c>
      <c r="BB118" s="172">
        <v>0</v>
      </c>
      <c r="BC118" s="172">
        <v>1494.16</v>
      </c>
      <c r="BD118" s="172">
        <v>0</v>
      </c>
      <c r="BE118" s="172">
        <v>0</v>
      </c>
      <c r="BF118" s="172">
        <v>25673.79</v>
      </c>
      <c r="BG118" s="172">
        <v>1210.27</v>
      </c>
      <c r="BH118" s="172">
        <v>10461.19</v>
      </c>
      <c r="BI118" s="172">
        <v>20951.560000000001</v>
      </c>
      <c r="BJ118" s="172">
        <v>115858.78</v>
      </c>
      <c r="BK118" s="172">
        <v>0</v>
      </c>
      <c r="BL118" s="172">
        <v>4977.6000000000004</v>
      </c>
      <c r="BM118" s="172">
        <v>110612.59999999963</v>
      </c>
      <c r="BN118" s="172">
        <v>22536.71</v>
      </c>
      <c r="BO118" s="172">
        <v>5090.38</v>
      </c>
      <c r="BP118" s="172">
        <v>58548.65</v>
      </c>
      <c r="BQ118" s="172">
        <v>9020</v>
      </c>
      <c r="BR118" s="172">
        <v>9442.7000000000007</v>
      </c>
      <c r="BS118" s="172">
        <v>61136.47</v>
      </c>
      <c r="BT118" s="172">
        <v>396437.86</v>
      </c>
      <c r="BU118" s="172">
        <v>750</v>
      </c>
      <c r="BV118" s="172">
        <v>156099.69</v>
      </c>
      <c r="BW118" s="172">
        <v>0</v>
      </c>
      <c r="BX118" s="172">
        <v>0</v>
      </c>
      <c r="BY118" s="172">
        <v>21598.080000000002</v>
      </c>
      <c r="BZ118" s="172">
        <v>0</v>
      </c>
      <c r="CA118" s="172">
        <v>0</v>
      </c>
      <c r="CB118" s="172">
        <v>8698</v>
      </c>
      <c r="CC118" s="172">
        <v>18555.589999999997</v>
      </c>
      <c r="CD118" s="172">
        <v>21598.080000000002</v>
      </c>
      <c r="CE118" s="172">
        <v>0</v>
      </c>
      <c r="CF118" s="172">
        <v>0</v>
      </c>
      <c r="CG118" s="172">
        <v>0</v>
      </c>
      <c r="CH118" s="172">
        <v>34367.86</v>
      </c>
      <c r="CI118" s="172"/>
      <c r="CJ118" s="172">
        <v>301348.01999999996</v>
      </c>
      <c r="CK118" s="172"/>
      <c r="CL118" s="172">
        <v>0</v>
      </c>
      <c r="CM118" s="172">
        <v>0</v>
      </c>
      <c r="CN118" s="172">
        <v>0</v>
      </c>
      <c r="CO118" s="172">
        <v>0</v>
      </c>
      <c r="CP118" s="177"/>
      <c r="CQ118" s="151">
        <v>301348.01999999996</v>
      </c>
      <c r="CR118" s="151">
        <v>0</v>
      </c>
      <c r="CS118" s="152">
        <v>322946.09999999998</v>
      </c>
      <c r="CT118" s="152">
        <v>-21598.080000000002</v>
      </c>
      <c r="CU118" s="152">
        <v>-21598.080000000016</v>
      </c>
      <c r="CV118" s="151">
        <v>-21598.080000000002</v>
      </c>
      <c r="CW118" s="151">
        <v>301348.01999999996</v>
      </c>
      <c r="CX118" s="153">
        <v>18555.589999999997</v>
      </c>
      <c r="CY118" s="151">
        <v>18555.589999999997</v>
      </c>
      <c r="CZ118" s="151">
        <v>0</v>
      </c>
      <c r="DA118" s="151">
        <v>-1399.9600000003702</v>
      </c>
      <c r="DB118" s="152">
        <v>-21598.080000000002</v>
      </c>
      <c r="DD118" s="151">
        <v>0</v>
      </c>
      <c r="DG118" s="151">
        <v>301348.01999999996</v>
      </c>
      <c r="DH118" s="151">
        <v>0</v>
      </c>
      <c r="DI118" s="152">
        <v>322946.09999999998</v>
      </c>
      <c r="DJ118" s="152">
        <v>-21598.080000000002</v>
      </c>
      <c r="DO118" s="166">
        <v>3302435</v>
      </c>
      <c r="DQ118">
        <f>_xlfn.XLOOKUP(A118,Adjustment!B:B,Adjustment!H:H,0,0)</f>
        <v>0</v>
      </c>
      <c r="DR118" s="151">
        <f t="shared" si="7"/>
        <v>2980461.0999999996</v>
      </c>
      <c r="DS118" s="151">
        <f t="shared" si="8"/>
        <v>3134416.1199999996</v>
      </c>
      <c r="DT118" s="151">
        <f t="shared" si="9"/>
        <v>-153955.02000000002</v>
      </c>
      <c r="DU118" s="151">
        <f t="shared" si="10"/>
        <v>48851.67</v>
      </c>
      <c r="DV118" s="151">
        <f t="shared" si="11"/>
        <v>34367.86</v>
      </c>
      <c r="DW118" s="151">
        <f t="shared" si="12"/>
        <v>14483.809999999998</v>
      </c>
    </row>
    <row r="119" spans="1:127">
      <c r="A119" s="166">
        <v>3302441</v>
      </c>
      <c r="B119" s="175" t="s">
        <v>814</v>
      </c>
      <c r="C119" s="167" t="s">
        <v>815</v>
      </c>
      <c r="D119" s="178"/>
      <c r="E119" s="17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70"/>
      <c r="R119" s="170"/>
      <c r="S119" s="170"/>
      <c r="T119" s="170"/>
      <c r="U119" s="170"/>
      <c r="V119" s="170"/>
      <c r="W119" s="171">
        <v>490734</v>
      </c>
      <c r="X119" s="171"/>
      <c r="Y119" s="171">
        <v>-4857.1000000000004</v>
      </c>
      <c r="Z119" s="172">
        <v>2024975.18</v>
      </c>
      <c r="AA119" s="172">
        <v>0</v>
      </c>
      <c r="AB119" s="172">
        <v>25200</v>
      </c>
      <c r="AC119" s="172">
        <v>0</v>
      </c>
      <c r="AD119" s="172">
        <v>308461</v>
      </c>
      <c r="AE119" s="172">
        <v>1200</v>
      </c>
      <c r="AF119" s="172">
        <v>1200</v>
      </c>
      <c r="AG119" s="172">
        <v>0</v>
      </c>
      <c r="AH119" s="172">
        <v>157368.05000000013</v>
      </c>
      <c r="AI119" s="172">
        <v>0</v>
      </c>
      <c r="AJ119" s="172">
        <v>0</v>
      </c>
      <c r="AK119" s="172">
        <v>0</v>
      </c>
      <c r="AL119" s="172">
        <v>30416.49</v>
      </c>
      <c r="AM119" s="172">
        <v>0</v>
      </c>
      <c r="AN119" s="172">
        <v>0</v>
      </c>
      <c r="AO119" s="172">
        <v>0</v>
      </c>
      <c r="AP119" s="172">
        <v>0</v>
      </c>
      <c r="AQ119" s="172">
        <v>0</v>
      </c>
      <c r="AR119" s="172">
        <v>0</v>
      </c>
      <c r="AS119" s="172">
        <v>29965.599999999999</v>
      </c>
      <c r="AT119" s="172">
        <v>36698</v>
      </c>
      <c r="AU119" s="172">
        <v>1201035.1299999999</v>
      </c>
      <c r="AV119" s="172">
        <v>0</v>
      </c>
      <c r="AW119" s="172">
        <v>416465.75</v>
      </c>
      <c r="AX119" s="172">
        <v>49082.76</v>
      </c>
      <c r="AY119" s="172">
        <v>194814.68</v>
      </c>
      <c r="AZ119" s="172">
        <v>0</v>
      </c>
      <c r="BA119" s="172">
        <v>160457.43</v>
      </c>
      <c r="BB119" s="172">
        <v>1326.57</v>
      </c>
      <c r="BC119" s="172">
        <v>7514.51</v>
      </c>
      <c r="BD119" s="172">
        <v>0</v>
      </c>
      <c r="BE119" s="172">
        <v>0</v>
      </c>
      <c r="BF119" s="172">
        <v>56454.5</v>
      </c>
      <c r="BG119" s="172">
        <v>3115</v>
      </c>
      <c r="BH119" s="172">
        <v>3131.62</v>
      </c>
      <c r="BI119" s="172">
        <v>4870.01</v>
      </c>
      <c r="BJ119" s="172">
        <v>101641.25</v>
      </c>
      <c r="BK119" s="172">
        <v>0</v>
      </c>
      <c r="BL119" s="172">
        <v>21620.62</v>
      </c>
      <c r="BM119" s="172">
        <v>131321.81</v>
      </c>
      <c r="BN119" s="172">
        <v>1018.99</v>
      </c>
      <c r="BO119" s="172">
        <v>7433.19</v>
      </c>
      <c r="BP119" s="172">
        <v>109430.03</v>
      </c>
      <c r="BQ119" s="172">
        <v>4895</v>
      </c>
      <c r="BR119" s="172">
        <v>0</v>
      </c>
      <c r="BS119" s="172">
        <v>75511.14</v>
      </c>
      <c r="BT119" s="172">
        <v>115134.49</v>
      </c>
      <c r="BU119" s="172">
        <v>0</v>
      </c>
      <c r="BV119" s="172">
        <v>62725.11</v>
      </c>
      <c r="BW119" s="172">
        <v>0</v>
      </c>
      <c r="BX119" s="172">
        <v>0</v>
      </c>
      <c r="BY119" s="172">
        <v>4857.1000000000004</v>
      </c>
      <c r="BZ119" s="172">
        <v>0</v>
      </c>
      <c r="CA119" s="172">
        <v>0</v>
      </c>
      <c r="CB119" s="172">
        <v>8178.25</v>
      </c>
      <c r="CC119" s="172">
        <v>0</v>
      </c>
      <c r="CD119" s="172">
        <v>4857.1000000000004</v>
      </c>
      <c r="CE119" s="172">
        <v>0</v>
      </c>
      <c r="CF119" s="172">
        <v>0</v>
      </c>
      <c r="CG119" s="172">
        <v>8178.25</v>
      </c>
      <c r="CH119" s="172">
        <v>0</v>
      </c>
      <c r="CI119" s="172">
        <v>0</v>
      </c>
      <c r="CJ119" s="172">
        <v>372361.62999999989</v>
      </c>
      <c r="CK119" s="172"/>
      <c r="CL119" s="172">
        <v>0</v>
      </c>
      <c r="CM119" s="172">
        <v>0</v>
      </c>
      <c r="CN119" s="172">
        <v>0</v>
      </c>
      <c r="CO119" s="172">
        <v>0</v>
      </c>
      <c r="CP119" s="177"/>
      <c r="CQ119" s="151">
        <v>372361.62999999989</v>
      </c>
      <c r="CR119" s="151">
        <v>0</v>
      </c>
      <c r="CS119" s="152">
        <v>377218.73</v>
      </c>
      <c r="CT119" s="152">
        <v>-4857.1000000000004</v>
      </c>
      <c r="CU119" s="152">
        <v>-4857.1000000000931</v>
      </c>
      <c r="CV119" s="151">
        <v>-4857.1000000000004</v>
      </c>
      <c r="CW119" s="151">
        <v>372361.63</v>
      </c>
      <c r="CX119" s="153">
        <v>0</v>
      </c>
      <c r="CY119" s="151">
        <v>0</v>
      </c>
      <c r="CZ119" s="151">
        <v>3461.1099999998696</v>
      </c>
      <c r="DA119" s="151">
        <v>0</v>
      </c>
      <c r="DB119" s="152">
        <v>-4857.1000000000004</v>
      </c>
      <c r="DD119" s="151">
        <v>-9.276845958083868E-11</v>
      </c>
      <c r="DG119" s="151">
        <v>372361.62999999989</v>
      </c>
      <c r="DH119" s="151">
        <v>0</v>
      </c>
      <c r="DI119" s="152">
        <v>377218.73</v>
      </c>
      <c r="DJ119" s="152">
        <v>-4857.1000000000004</v>
      </c>
      <c r="DO119" s="166">
        <v>3302441</v>
      </c>
      <c r="DQ119">
        <f>_xlfn.XLOOKUP(A119,Adjustment!B:B,Adjustment!H:H,0,0)</f>
        <v>0</v>
      </c>
      <c r="DR119" s="151">
        <f t="shared" si="7"/>
        <v>2615484.3200000003</v>
      </c>
      <c r="DS119" s="151">
        <f t="shared" si="8"/>
        <v>2733856.6900000004</v>
      </c>
      <c r="DT119" s="151">
        <f t="shared" si="9"/>
        <v>-118372.37000000011</v>
      </c>
      <c r="DU119" s="151">
        <f t="shared" si="10"/>
        <v>13035.35</v>
      </c>
      <c r="DV119" s="151">
        <f t="shared" si="11"/>
        <v>8178.25</v>
      </c>
      <c r="DW119" s="151">
        <f t="shared" si="12"/>
        <v>4857.1000000000004</v>
      </c>
    </row>
    <row r="120" spans="1:127" hidden="1">
      <c r="A120" s="166">
        <v>3302445</v>
      </c>
      <c r="B120" s="175" t="s">
        <v>816</v>
      </c>
      <c r="C120" s="167" t="s">
        <v>559</v>
      </c>
      <c r="D120" s="178"/>
      <c r="E120" s="17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70"/>
      <c r="R120" s="170"/>
      <c r="S120" s="170"/>
      <c r="T120" s="170"/>
      <c r="U120" s="170"/>
      <c r="V120" s="170"/>
      <c r="W120" s="171">
        <v>2840.28</v>
      </c>
      <c r="X120" s="171"/>
      <c r="Y120" s="171">
        <v>-14033.14</v>
      </c>
      <c r="Z120" s="172">
        <v>1241781.03</v>
      </c>
      <c r="AA120" s="172">
        <v>0</v>
      </c>
      <c r="AB120" s="172">
        <v>43851.67</v>
      </c>
      <c r="AC120" s="172">
        <v>0</v>
      </c>
      <c r="AD120" s="172">
        <v>205156.5</v>
      </c>
      <c r="AE120" s="172">
        <v>800</v>
      </c>
      <c r="AF120" s="172">
        <v>0</v>
      </c>
      <c r="AG120" s="172">
        <v>0</v>
      </c>
      <c r="AH120" s="172">
        <v>13976.6</v>
      </c>
      <c r="AI120" s="172">
        <v>0</v>
      </c>
      <c r="AJ120" s="172">
        <v>0</v>
      </c>
      <c r="AK120" s="172">
        <v>0</v>
      </c>
      <c r="AL120" s="172">
        <v>2179</v>
      </c>
      <c r="AM120" s="172">
        <v>0</v>
      </c>
      <c r="AN120" s="172">
        <v>0</v>
      </c>
      <c r="AO120" s="172">
        <v>0</v>
      </c>
      <c r="AP120" s="172">
        <v>0</v>
      </c>
      <c r="AQ120" s="172">
        <v>0</v>
      </c>
      <c r="AR120" s="172">
        <v>0</v>
      </c>
      <c r="AS120" s="172">
        <v>25139.4</v>
      </c>
      <c r="AT120" s="172">
        <v>28454</v>
      </c>
      <c r="AU120" s="172">
        <v>583567.57999999996</v>
      </c>
      <c r="AV120" s="172">
        <v>0</v>
      </c>
      <c r="AW120" s="172">
        <v>280521.64</v>
      </c>
      <c r="AX120" s="172">
        <v>37864.07</v>
      </c>
      <c r="AY120" s="172">
        <v>221667.36</v>
      </c>
      <c r="AZ120" s="172">
        <v>0</v>
      </c>
      <c r="BA120" s="172">
        <v>67429.94</v>
      </c>
      <c r="BB120" s="172">
        <v>140</v>
      </c>
      <c r="BC120" s="172">
        <v>0</v>
      </c>
      <c r="BD120" s="172">
        <v>0</v>
      </c>
      <c r="BE120" s="172">
        <v>0</v>
      </c>
      <c r="BF120" s="172">
        <v>6560.3</v>
      </c>
      <c r="BG120" s="172">
        <v>0</v>
      </c>
      <c r="BH120" s="172">
        <v>2522.37</v>
      </c>
      <c r="BI120" s="172">
        <v>4022.35</v>
      </c>
      <c r="BJ120" s="172">
        <v>88690.92</v>
      </c>
      <c r="BK120" s="172">
        <v>0</v>
      </c>
      <c r="BL120" s="172">
        <v>2507.41</v>
      </c>
      <c r="BM120" s="172">
        <v>8994.2999999998392</v>
      </c>
      <c r="BN120" s="172">
        <v>0</v>
      </c>
      <c r="BO120" s="172">
        <v>108.18</v>
      </c>
      <c r="BP120" s="172">
        <v>113009.57</v>
      </c>
      <c r="BQ120" s="172">
        <v>4895</v>
      </c>
      <c r="BR120" s="172">
        <v>4953</v>
      </c>
      <c r="BS120" s="172">
        <v>94530.04</v>
      </c>
      <c r="BT120" s="172">
        <v>28620.3</v>
      </c>
      <c r="BU120" s="172">
        <v>0</v>
      </c>
      <c r="BV120" s="172">
        <v>35598.04</v>
      </c>
      <c r="BW120" s="172">
        <v>0</v>
      </c>
      <c r="BX120" s="172">
        <v>0</v>
      </c>
      <c r="BY120" s="172">
        <v>26701.43</v>
      </c>
      <c r="BZ120" s="172">
        <v>0</v>
      </c>
      <c r="CA120" s="172">
        <v>0</v>
      </c>
      <c r="CB120" s="172">
        <v>6272.5</v>
      </c>
      <c r="CC120" s="172">
        <v>14082.21</v>
      </c>
      <c r="CD120" s="172">
        <v>26701.43</v>
      </c>
      <c r="CE120" s="172">
        <v>0</v>
      </c>
      <c r="CF120" s="172">
        <v>0</v>
      </c>
      <c r="CG120" s="172">
        <v>0</v>
      </c>
      <c r="CH120" s="172">
        <v>33023</v>
      </c>
      <c r="CI120" s="172"/>
      <c r="CJ120" s="172">
        <v>-48725.319999999861</v>
      </c>
      <c r="CK120" s="172"/>
      <c r="CL120" s="172">
        <v>0</v>
      </c>
      <c r="CM120" s="172">
        <v>0</v>
      </c>
      <c r="CN120" s="172">
        <v>0</v>
      </c>
      <c r="CO120" s="172">
        <v>0</v>
      </c>
      <c r="CP120" s="177"/>
      <c r="CQ120" s="151">
        <v>-48725.319999999861</v>
      </c>
      <c r="CR120" s="151">
        <v>0</v>
      </c>
      <c r="CS120" s="152">
        <v>-22023.89</v>
      </c>
      <c r="CT120" s="152">
        <v>-26701.43</v>
      </c>
      <c r="CU120" s="152">
        <v>-26701.429999999862</v>
      </c>
      <c r="CV120" s="151">
        <v>-26701.43</v>
      </c>
      <c r="CW120" s="151">
        <v>-48725.32</v>
      </c>
      <c r="CX120" s="153">
        <v>14082.21</v>
      </c>
      <c r="CY120" s="151">
        <v>14082.21</v>
      </c>
      <c r="CZ120" s="151">
        <v>0</v>
      </c>
      <c r="DA120" s="151">
        <v>-1.6007106751203537E-10</v>
      </c>
      <c r="DB120" s="152">
        <v>-26701.43</v>
      </c>
      <c r="DD120" s="151">
        <v>1.3824319466948509E-10</v>
      </c>
      <c r="DG120" s="151">
        <v>-48725.319999999861</v>
      </c>
      <c r="DH120" s="151">
        <v>0</v>
      </c>
      <c r="DI120" s="152">
        <v>-22023.89</v>
      </c>
      <c r="DJ120" s="152">
        <v>-26701.43</v>
      </c>
      <c r="DO120" s="166">
        <v>3302445</v>
      </c>
      <c r="DQ120" t="str">
        <f>_xlfn.XLOOKUP(A120,Adjustment!B:B,Adjustment!H:H,0,0)</f>
        <v>Agree</v>
      </c>
      <c r="DR120" s="151">
        <f t="shared" si="7"/>
        <v>1561338.2</v>
      </c>
      <c r="DS120" s="151">
        <f t="shared" si="8"/>
        <v>1612903.7999999998</v>
      </c>
      <c r="DT120" s="151">
        <f t="shared" si="9"/>
        <v>-51565.59999999986</v>
      </c>
      <c r="DU120" s="151">
        <f t="shared" si="10"/>
        <v>47056.14</v>
      </c>
      <c r="DV120" s="151">
        <f t="shared" si="11"/>
        <v>33023</v>
      </c>
      <c r="DW120" s="151">
        <f t="shared" si="12"/>
        <v>14033.14</v>
      </c>
    </row>
    <row r="121" spans="1:127" hidden="1">
      <c r="A121" s="166">
        <v>3302454</v>
      </c>
      <c r="B121" s="175" t="s">
        <v>817</v>
      </c>
      <c r="C121" s="167" t="s">
        <v>284</v>
      </c>
      <c r="D121" s="178"/>
      <c r="E121" s="17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70"/>
      <c r="R121" s="170"/>
      <c r="S121" s="170"/>
      <c r="T121" s="170"/>
      <c r="U121" s="170"/>
      <c r="V121" s="170"/>
      <c r="W121" s="171">
        <v>447207.93</v>
      </c>
      <c r="X121" s="171"/>
      <c r="Y121" s="171">
        <v>-9926.91</v>
      </c>
      <c r="Z121" s="172">
        <v>2187233.34</v>
      </c>
      <c r="AA121" s="172">
        <v>0</v>
      </c>
      <c r="AB121" s="172">
        <v>71494.67</v>
      </c>
      <c r="AC121" s="172">
        <v>0</v>
      </c>
      <c r="AD121" s="172">
        <v>331991</v>
      </c>
      <c r="AE121" s="172">
        <v>2400</v>
      </c>
      <c r="AF121" s="172">
        <v>0</v>
      </c>
      <c r="AG121" s="172">
        <v>0</v>
      </c>
      <c r="AH121" s="172">
        <v>86738.450000000215</v>
      </c>
      <c r="AI121" s="172">
        <v>0</v>
      </c>
      <c r="AJ121" s="172">
        <v>0</v>
      </c>
      <c r="AK121" s="172">
        <v>0</v>
      </c>
      <c r="AL121" s="172">
        <v>25985.06</v>
      </c>
      <c r="AM121" s="172">
        <v>0</v>
      </c>
      <c r="AN121" s="172">
        <v>0</v>
      </c>
      <c r="AO121" s="172">
        <v>0</v>
      </c>
      <c r="AP121" s="172">
        <v>0</v>
      </c>
      <c r="AQ121" s="172">
        <v>0</v>
      </c>
      <c r="AR121" s="172">
        <v>0</v>
      </c>
      <c r="AS121" s="172">
        <v>27117.919999999998</v>
      </c>
      <c r="AT121" s="172">
        <v>41535</v>
      </c>
      <c r="AU121" s="172">
        <v>1123329.82</v>
      </c>
      <c r="AV121" s="172">
        <v>0</v>
      </c>
      <c r="AW121" s="172">
        <v>444524.95</v>
      </c>
      <c r="AX121" s="172">
        <v>0</v>
      </c>
      <c r="AY121" s="172">
        <v>123885.42</v>
      </c>
      <c r="AZ121" s="172">
        <v>0</v>
      </c>
      <c r="BA121" s="172">
        <v>52884.26</v>
      </c>
      <c r="BB121" s="172">
        <v>1834.36</v>
      </c>
      <c r="BC121" s="172">
        <v>11221.56</v>
      </c>
      <c r="BD121" s="172">
        <v>0</v>
      </c>
      <c r="BE121" s="172">
        <v>0</v>
      </c>
      <c r="BF121" s="172">
        <v>58268.03</v>
      </c>
      <c r="BG121" s="172">
        <v>3808.17</v>
      </c>
      <c r="BH121" s="172">
        <v>80597.87</v>
      </c>
      <c r="BI121" s="172">
        <v>8207.17</v>
      </c>
      <c r="BJ121" s="172">
        <v>53575.57</v>
      </c>
      <c r="BK121" s="172">
        <v>0</v>
      </c>
      <c r="BL121" s="172">
        <v>8338.49</v>
      </c>
      <c r="BM121" s="172">
        <v>136193.53</v>
      </c>
      <c r="BN121" s="172">
        <v>9706.1299999999992</v>
      </c>
      <c r="BO121" s="172">
        <v>40.200000000000003</v>
      </c>
      <c r="BP121" s="172">
        <v>104835.87</v>
      </c>
      <c r="BQ121" s="172">
        <v>9670</v>
      </c>
      <c r="BR121" s="172">
        <v>3945.6</v>
      </c>
      <c r="BS121" s="172">
        <v>122924.58</v>
      </c>
      <c r="BT121" s="172">
        <v>138847.47</v>
      </c>
      <c r="BU121" s="172">
        <v>0</v>
      </c>
      <c r="BV121" s="172">
        <v>230586.38</v>
      </c>
      <c r="BW121" s="172">
        <v>0</v>
      </c>
      <c r="BX121" s="172">
        <v>0</v>
      </c>
      <c r="BY121" s="172">
        <v>0</v>
      </c>
      <c r="BZ121" s="172">
        <v>0</v>
      </c>
      <c r="CA121" s="172">
        <v>0</v>
      </c>
      <c r="CB121" s="172">
        <v>7966.75</v>
      </c>
      <c r="CC121" s="172">
        <v>43468.079999999994</v>
      </c>
      <c r="CD121" s="172">
        <v>0</v>
      </c>
      <c r="CE121" s="172">
        <v>0</v>
      </c>
      <c r="CF121" s="172">
        <v>0</v>
      </c>
      <c r="CG121" s="172">
        <v>0</v>
      </c>
      <c r="CH121" s="172">
        <v>16055</v>
      </c>
      <c r="CI121" s="172"/>
      <c r="CJ121" s="172">
        <v>494477.93999999977</v>
      </c>
      <c r="CK121" s="172"/>
      <c r="CL121" s="172">
        <v>25452.919999999995</v>
      </c>
      <c r="CM121" s="172">
        <v>0</v>
      </c>
      <c r="CN121" s="172">
        <v>0</v>
      </c>
      <c r="CO121" s="172">
        <v>0</v>
      </c>
      <c r="CP121" s="177"/>
      <c r="CQ121" s="151">
        <v>494477.93999999977</v>
      </c>
      <c r="CR121" s="151">
        <v>25452.919999999995</v>
      </c>
      <c r="CS121" s="152">
        <v>494477.94</v>
      </c>
      <c r="CT121" s="152">
        <v>25452.92</v>
      </c>
      <c r="CU121" s="152">
        <v>0</v>
      </c>
      <c r="CV121" s="151">
        <v>0</v>
      </c>
      <c r="CW121" s="151">
        <v>519930.86</v>
      </c>
      <c r="CX121" s="153">
        <v>41602.449999999997</v>
      </c>
      <c r="CY121" s="151">
        <v>41602.449999999997</v>
      </c>
      <c r="CZ121" s="151">
        <v>1.9999999785795808E-2</v>
      </c>
      <c r="DA121" s="151">
        <v>0</v>
      </c>
      <c r="DD121" s="151">
        <v>-2.4738255888223648E-10</v>
      </c>
      <c r="DG121" s="151">
        <v>494477.93999999977</v>
      </c>
      <c r="DH121" s="151">
        <v>25452.919999999995</v>
      </c>
      <c r="DI121" s="152">
        <v>494477.94</v>
      </c>
      <c r="DJ121" s="152">
        <v>25452.92</v>
      </c>
      <c r="DO121" s="166">
        <v>3302454</v>
      </c>
      <c r="DQ121" t="str">
        <f>_xlfn.XLOOKUP(A121,Adjustment!B:B,Adjustment!H:H,0,0)</f>
        <v>Agree</v>
      </c>
      <c r="DR121" s="151">
        <f t="shared" si="7"/>
        <v>2774495.44</v>
      </c>
      <c r="DS121" s="151">
        <f t="shared" si="8"/>
        <v>2727225.43</v>
      </c>
      <c r="DT121" s="151">
        <f t="shared" si="9"/>
        <v>47270.009999999776</v>
      </c>
      <c r="DU121" s="151">
        <f t="shared" si="10"/>
        <v>51434.829999999994</v>
      </c>
      <c r="DV121" s="151">
        <f t="shared" si="11"/>
        <v>16055</v>
      </c>
      <c r="DW121" s="151">
        <f t="shared" si="12"/>
        <v>35379.829999999994</v>
      </c>
    </row>
    <row r="122" spans="1:127" hidden="1">
      <c r="A122" s="166">
        <v>3302456</v>
      </c>
      <c r="B122" s="175" t="s">
        <v>818</v>
      </c>
      <c r="C122" s="167" t="s">
        <v>217</v>
      </c>
      <c r="D122" s="178"/>
      <c r="E122" s="17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70"/>
      <c r="R122" s="170"/>
      <c r="S122" s="170"/>
      <c r="T122" s="170"/>
      <c r="U122" s="170"/>
      <c r="V122" s="170"/>
      <c r="W122" s="171">
        <v>48547</v>
      </c>
      <c r="X122" s="171"/>
      <c r="Y122" s="171">
        <v>-7122.25</v>
      </c>
      <c r="Z122" s="172">
        <v>1209500.26</v>
      </c>
      <c r="AA122" s="172">
        <v>0</v>
      </c>
      <c r="AB122" s="172">
        <v>52265</v>
      </c>
      <c r="AC122" s="172">
        <v>0</v>
      </c>
      <c r="AD122" s="172">
        <v>127280</v>
      </c>
      <c r="AE122" s="172">
        <v>7436.93</v>
      </c>
      <c r="AF122" s="172">
        <v>0</v>
      </c>
      <c r="AG122" s="172">
        <v>0</v>
      </c>
      <c r="AH122" s="172">
        <v>71929.420000000056</v>
      </c>
      <c r="AI122" s="172">
        <v>0</v>
      </c>
      <c r="AJ122" s="172">
        <v>0</v>
      </c>
      <c r="AK122" s="172">
        <v>0</v>
      </c>
      <c r="AL122" s="172">
        <v>11161.19</v>
      </c>
      <c r="AM122" s="172">
        <v>0</v>
      </c>
      <c r="AN122" s="172">
        <v>0</v>
      </c>
      <c r="AO122" s="172">
        <v>0</v>
      </c>
      <c r="AP122" s="172">
        <v>0</v>
      </c>
      <c r="AQ122" s="172">
        <v>0</v>
      </c>
      <c r="AR122" s="172">
        <v>0</v>
      </c>
      <c r="AS122" s="172">
        <v>7461.5</v>
      </c>
      <c r="AT122" s="172">
        <v>44938</v>
      </c>
      <c r="AU122" s="172">
        <v>675707.09</v>
      </c>
      <c r="AV122" s="172">
        <v>0</v>
      </c>
      <c r="AW122" s="172">
        <v>206643.79</v>
      </c>
      <c r="AX122" s="172">
        <v>65300.91</v>
      </c>
      <c r="AY122" s="172">
        <v>217919.01</v>
      </c>
      <c r="AZ122" s="172">
        <v>0</v>
      </c>
      <c r="BA122" s="172">
        <v>13017.14</v>
      </c>
      <c r="BB122" s="172">
        <v>0</v>
      </c>
      <c r="BC122" s="172">
        <v>2832.95</v>
      </c>
      <c r="BD122" s="172">
        <v>0</v>
      </c>
      <c r="BE122" s="172">
        <v>0</v>
      </c>
      <c r="BF122" s="172">
        <v>9983.7900000000009</v>
      </c>
      <c r="BG122" s="172">
        <v>457.79</v>
      </c>
      <c r="BH122" s="172">
        <v>1111.05</v>
      </c>
      <c r="BI122" s="172">
        <v>4560.72</v>
      </c>
      <c r="BJ122" s="172">
        <v>54148.82</v>
      </c>
      <c r="BK122" s="172">
        <v>0</v>
      </c>
      <c r="BL122" s="172">
        <v>10316.93</v>
      </c>
      <c r="BM122" s="172">
        <v>65132.94</v>
      </c>
      <c r="BN122" s="172">
        <v>40546.699999999997</v>
      </c>
      <c r="BO122" s="172">
        <v>15743.02</v>
      </c>
      <c r="BP122" s="172">
        <v>36319.72</v>
      </c>
      <c r="BQ122" s="172">
        <v>5545</v>
      </c>
      <c r="BR122" s="172">
        <v>2040</v>
      </c>
      <c r="BS122" s="172">
        <v>28487.86</v>
      </c>
      <c r="BT122" s="172">
        <v>0</v>
      </c>
      <c r="BU122" s="172">
        <v>56576</v>
      </c>
      <c r="BV122" s="172">
        <v>175355.45</v>
      </c>
      <c r="BW122" s="172">
        <v>0</v>
      </c>
      <c r="BX122" s="172">
        <v>0</v>
      </c>
      <c r="BY122" s="172">
        <v>8878.25</v>
      </c>
      <c r="BZ122" s="172">
        <v>0</v>
      </c>
      <c r="CA122" s="172">
        <v>0</v>
      </c>
      <c r="CB122" s="172">
        <v>6283.75</v>
      </c>
      <c r="CC122" s="172">
        <v>0</v>
      </c>
      <c r="CD122" s="172">
        <v>8878.25</v>
      </c>
      <c r="CE122" s="172">
        <v>0</v>
      </c>
      <c r="CF122" s="172">
        <v>0</v>
      </c>
      <c r="CG122" s="172">
        <v>6283.75</v>
      </c>
      <c r="CH122" s="172">
        <v>1756</v>
      </c>
      <c r="CI122" s="172">
        <v>0</v>
      </c>
      <c r="CJ122" s="172">
        <v>-116105.62999999989</v>
      </c>
      <c r="CK122" s="172"/>
      <c r="CL122" s="172">
        <v>0</v>
      </c>
      <c r="CM122" s="172">
        <v>0</v>
      </c>
      <c r="CN122" s="172">
        <v>0</v>
      </c>
      <c r="CO122" s="172">
        <v>0</v>
      </c>
      <c r="CP122" s="177"/>
      <c r="CQ122" s="151">
        <v>-116105.62999999989</v>
      </c>
      <c r="CR122" s="151">
        <v>0</v>
      </c>
      <c r="CS122" s="152">
        <v>-107227.38</v>
      </c>
      <c r="CT122" s="152">
        <v>-8878.25</v>
      </c>
      <c r="CU122" s="152">
        <v>-8878.2499999998836</v>
      </c>
      <c r="CV122" s="151">
        <v>-8878.25</v>
      </c>
      <c r="CW122" s="151">
        <v>-116105.63</v>
      </c>
      <c r="CX122" s="153">
        <v>0</v>
      </c>
      <c r="CY122" s="151">
        <v>0</v>
      </c>
      <c r="CZ122" s="151">
        <v>15784.319999999949</v>
      </c>
      <c r="DA122" s="151">
        <v>0</v>
      </c>
      <c r="DB122" s="152">
        <v>-8878.25</v>
      </c>
      <c r="DD122" s="151">
        <v>1.1641532182693481E-10</v>
      </c>
      <c r="DG122" s="151">
        <v>-116105.62999999989</v>
      </c>
      <c r="DH122" s="151">
        <v>0</v>
      </c>
      <c r="DI122" s="152">
        <v>-107227.38</v>
      </c>
      <c r="DJ122" s="152">
        <v>-8878.25</v>
      </c>
      <c r="DO122" s="166">
        <v>3302456</v>
      </c>
      <c r="DQ122" t="str">
        <f>_xlfn.XLOOKUP(A122,Adjustment!B:B,Adjustment!H:H,0,0)</f>
        <v>Agree</v>
      </c>
      <c r="DR122" s="151">
        <f t="shared" si="7"/>
        <v>1531972.3</v>
      </c>
      <c r="DS122" s="151">
        <f t="shared" si="8"/>
        <v>1696624.93</v>
      </c>
      <c r="DT122" s="151">
        <f t="shared" si="9"/>
        <v>-164652.62999999989</v>
      </c>
      <c r="DU122" s="151">
        <f t="shared" si="10"/>
        <v>15162</v>
      </c>
      <c r="DV122" s="151">
        <f t="shared" si="11"/>
        <v>8039.75</v>
      </c>
      <c r="DW122" s="151">
        <f t="shared" si="12"/>
        <v>7122.25</v>
      </c>
    </row>
    <row r="123" spans="1:127" hidden="1">
      <c r="A123" s="166">
        <v>3302457</v>
      </c>
      <c r="B123" s="175" t="s">
        <v>819</v>
      </c>
      <c r="C123" s="167" t="s">
        <v>402</v>
      </c>
      <c r="D123" s="178"/>
      <c r="E123" s="17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70"/>
      <c r="R123" s="170"/>
      <c r="S123" s="170"/>
      <c r="T123" s="170"/>
      <c r="U123" s="170"/>
      <c r="V123" s="170"/>
      <c r="W123" s="171">
        <v>869405</v>
      </c>
      <c r="X123" s="171"/>
      <c r="Y123" s="171">
        <v>-18136.25</v>
      </c>
      <c r="Z123" s="172">
        <v>2407136.7200000002</v>
      </c>
      <c r="AA123" s="172">
        <v>0</v>
      </c>
      <c r="AB123" s="172">
        <v>260161.29</v>
      </c>
      <c r="AC123" s="172">
        <v>0</v>
      </c>
      <c r="AD123" s="172">
        <v>242985.5</v>
      </c>
      <c r="AE123" s="172">
        <v>800</v>
      </c>
      <c r="AF123" s="172">
        <v>0</v>
      </c>
      <c r="AG123" s="172">
        <v>0</v>
      </c>
      <c r="AH123" s="172">
        <v>64172.660000000455</v>
      </c>
      <c r="AI123" s="172">
        <v>0</v>
      </c>
      <c r="AJ123" s="172">
        <v>0</v>
      </c>
      <c r="AK123" s="172">
        <v>0</v>
      </c>
      <c r="AL123" s="172">
        <v>5534.03</v>
      </c>
      <c r="AM123" s="172">
        <v>0</v>
      </c>
      <c r="AN123" s="172">
        <v>0</v>
      </c>
      <c r="AO123" s="172">
        <v>0</v>
      </c>
      <c r="AP123" s="172">
        <v>0</v>
      </c>
      <c r="AQ123" s="172">
        <v>0</v>
      </c>
      <c r="AR123" s="172">
        <v>0</v>
      </c>
      <c r="AS123" s="172">
        <v>22228.44</v>
      </c>
      <c r="AT123" s="172">
        <v>76821</v>
      </c>
      <c r="AU123" s="172">
        <v>1298297.44</v>
      </c>
      <c r="AV123" s="172">
        <v>5251.25</v>
      </c>
      <c r="AW123" s="172">
        <v>501284.94</v>
      </c>
      <c r="AX123" s="172">
        <v>77260.88</v>
      </c>
      <c r="AY123" s="172">
        <v>219585.78</v>
      </c>
      <c r="AZ123" s="172">
        <v>0</v>
      </c>
      <c r="BA123" s="172">
        <v>50962.62</v>
      </c>
      <c r="BB123" s="172">
        <v>337.7</v>
      </c>
      <c r="BC123" s="172">
        <v>15470.62</v>
      </c>
      <c r="BD123" s="172">
        <v>0</v>
      </c>
      <c r="BE123" s="172">
        <v>0</v>
      </c>
      <c r="BF123" s="172">
        <v>24696.18</v>
      </c>
      <c r="BG123" s="172">
        <v>629.94000000000005</v>
      </c>
      <c r="BH123" s="172">
        <v>11107.53</v>
      </c>
      <c r="BI123" s="172">
        <v>2454.4299999999998</v>
      </c>
      <c r="BJ123" s="172">
        <v>56673.1</v>
      </c>
      <c r="BK123" s="172">
        <v>0</v>
      </c>
      <c r="BL123" s="172">
        <v>58537.279999999999</v>
      </c>
      <c r="BM123" s="172">
        <v>10112.290000000001</v>
      </c>
      <c r="BN123" s="172">
        <v>2287.38</v>
      </c>
      <c r="BO123" s="172">
        <v>5130</v>
      </c>
      <c r="BP123" s="172">
        <v>32331.71</v>
      </c>
      <c r="BQ123" s="172">
        <v>4895</v>
      </c>
      <c r="BR123" s="172">
        <v>4185</v>
      </c>
      <c r="BS123" s="172">
        <v>220041.97</v>
      </c>
      <c r="BT123" s="172">
        <v>134376.43</v>
      </c>
      <c r="BU123" s="172">
        <v>79404.37</v>
      </c>
      <c r="BV123" s="172">
        <v>120650.06</v>
      </c>
      <c r="BW123" s="172">
        <v>0</v>
      </c>
      <c r="BX123" s="172">
        <v>0</v>
      </c>
      <c r="BY123" s="172">
        <v>18136.25</v>
      </c>
      <c r="BZ123" s="172">
        <v>0</v>
      </c>
      <c r="CA123" s="172">
        <v>0</v>
      </c>
      <c r="CB123" s="172">
        <v>9114.25</v>
      </c>
      <c r="CC123" s="172">
        <v>0</v>
      </c>
      <c r="CD123" s="172">
        <v>18136.25</v>
      </c>
      <c r="CE123" s="172">
        <v>0</v>
      </c>
      <c r="CF123" s="172">
        <v>0</v>
      </c>
      <c r="CG123" s="172">
        <v>9114.25</v>
      </c>
      <c r="CH123" s="172">
        <v>0</v>
      </c>
      <c r="CI123" s="172">
        <v>0</v>
      </c>
      <c r="CJ123" s="172">
        <v>995144.49000000022</v>
      </c>
      <c r="CK123" s="172"/>
      <c r="CL123" s="172">
        <v>0</v>
      </c>
      <c r="CM123" s="172">
        <v>0</v>
      </c>
      <c r="CN123" s="172">
        <v>0</v>
      </c>
      <c r="CO123" s="172">
        <v>0</v>
      </c>
      <c r="CP123" s="177"/>
      <c r="CQ123" s="151">
        <v>995144.49000000022</v>
      </c>
      <c r="CR123" s="151">
        <v>0</v>
      </c>
      <c r="CS123" s="152">
        <v>1013280.74</v>
      </c>
      <c r="CT123" s="152">
        <v>-18136.25</v>
      </c>
      <c r="CU123" s="152">
        <v>-18136.249999999767</v>
      </c>
      <c r="CV123" s="151">
        <v>-18136.25</v>
      </c>
      <c r="CW123" s="151">
        <v>995144.49</v>
      </c>
      <c r="CX123" s="153">
        <v>0</v>
      </c>
      <c r="CY123" s="151">
        <v>0</v>
      </c>
      <c r="CZ123" s="151">
        <v>39388.009999999544</v>
      </c>
      <c r="DA123" s="151">
        <v>0</v>
      </c>
      <c r="DB123" s="152">
        <v>-18136.25</v>
      </c>
      <c r="DD123" s="151">
        <v>2.3283064365386963E-10</v>
      </c>
      <c r="DG123" s="151">
        <v>995144.49000000022</v>
      </c>
      <c r="DH123" s="151">
        <v>0</v>
      </c>
      <c r="DI123" s="152">
        <v>1013280.74</v>
      </c>
      <c r="DJ123" s="152">
        <v>-18136.25</v>
      </c>
      <c r="DO123" s="166">
        <v>3302457</v>
      </c>
      <c r="DQ123" t="str">
        <f>_xlfn.XLOOKUP(A123,Adjustment!B:B,Adjustment!H:H,0,0)</f>
        <v>Agree</v>
      </c>
      <c r="DR123" s="151">
        <f t="shared" si="7"/>
        <v>3079839.6400000006</v>
      </c>
      <c r="DS123" s="151">
        <f t="shared" si="8"/>
        <v>2954100.1500000004</v>
      </c>
      <c r="DT123" s="151">
        <f t="shared" si="9"/>
        <v>125739.49000000022</v>
      </c>
      <c r="DU123" s="151">
        <f t="shared" si="10"/>
        <v>27250.5</v>
      </c>
      <c r="DV123" s="151">
        <f t="shared" si="11"/>
        <v>9114.25</v>
      </c>
      <c r="DW123" s="151">
        <f t="shared" si="12"/>
        <v>18136.25</v>
      </c>
    </row>
    <row r="124" spans="1:127" hidden="1">
      <c r="A124" s="166">
        <v>3302462</v>
      </c>
      <c r="B124" s="175" t="s">
        <v>820</v>
      </c>
      <c r="C124" s="167" t="s">
        <v>369</v>
      </c>
      <c r="D124" s="178"/>
      <c r="E124" s="17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70"/>
      <c r="R124" s="170"/>
      <c r="S124" s="170"/>
      <c r="T124" s="170"/>
      <c r="U124" s="170"/>
      <c r="V124" s="170"/>
      <c r="W124" s="171">
        <v>710513.76</v>
      </c>
      <c r="X124" s="171"/>
      <c r="Y124" s="171">
        <v>51662.76</v>
      </c>
      <c r="Z124" s="172">
        <v>1924341.52</v>
      </c>
      <c r="AA124" s="172">
        <v>0</v>
      </c>
      <c r="AB124" s="172">
        <v>3120</v>
      </c>
      <c r="AC124" s="172">
        <v>0</v>
      </c>
      <c r="AD124" s="172">
        <v>49045</v>
      </c>
      <c r="AE124" s="172">
        <v>7180</v>
      </c>
      <c r="AF124" s="172">
        <v>0</v>
      </c>
      <c r="AG124" s="172">
        <v>0</v>
      </c>
      <c r="AH124" s="172">
        <v>919709.33</v>
      </c>
      <c r="AI124" s="172">
        <v>79689.06</v>
      </c>
      <c r="AJ124" s="172">
        <v>0</v>
      </c>
      <c r="AK124" s="172">
        <v>0</v>
      </c>
      <c r="AL124" s="172">
        <v>69651.59</v>
      </c>
      <c r="AM124" s="172">
        <v>8562.94</v>
      </c>
      <c r="AN124" s="172">
        <v>0</v>
      </c>
      <c r="AO124" s="172">
        <v>0</v>
      </c>
      <c r="AP124" s="172">
        <v>0</v>
      </c>
      <c r="AQ124" s="172">
        <v>0</v>
      </c>
      <c r="AR124" s="172">
        <v>0</v>
      </c>
      <c r="AS124" s="172">
        <v>7528.13</v>
      </c>
      <c r="AT124" s="172">
        <v>98524</v>
      </c>
      <c r="AU124" s="172">
        <v>1232041.04</v>
      </c>
      <c r="AV124" s="172">
        <v>0</v>
      </c>
      <c r="AW124" s="172">
        <v>320905.69</v>
      </c>
      <c r="AX124" s="172">
        <v>16196.61</v>
      </c>
      <c r="AY124" s="172">
        <v>151735.59</v>
      </c>
      <c r="AZ124" s="172">
        <v>0</v>
      </c>
      <c r="BA124" s="172">
        <v>145199.09</v>
      </c>
      <c r="BB124" s="172">
        <v>40411.99</v>
      </c>
      <c r="BC124" s="172">
        <v>7111.13</v>
      </c>
      <c r="BD124" s="172">
        <v>0</v>
      </c>
      <c r="BE124" s="172">
        <v>0</v>
      </c>
      <c r="BF124" s="172">
        <v>19245.2</v>
      </c>
      <c r="BG124" s="172">
        <v>4727.72</v>
      </c>
      <c r="BH124" s="172">
        <v>47191</v>
      </c>
      <c r="BI124" s="172">
        <v>2425.71</v>
      </c>
      <c r="BJ124" s="172">
        <v>59345.18</v>
      </c>
      <c r="BK124" s="172">
        <v>30873.599999999999</v>
      </c>
      <c r="BL124" s="172">
        <v>5929.81</v>
      </c>
      <c r="BM124" s="172">
        <v>88695.359999999724</v>
      </c>
      <c r="BN124" s="172">
        <v>16822.91</v>
      </c>
      <c r="BO124" s="172">
        <v>0</v>
      </c>
      <c r="BP124" s="172">
        <v>457902.09</v>
      </c>
      <c r="BQ124" s="172">
        <v>4895</v>
      </c>
      <c r="BR124" s="172">
        <v>2520.8000000000002</v>
      </c>
      <c r="BS124" s="172">
        <v>187638.31</v>
      </c>
      <c r="BT124" s="172">
        <v>28788.25</v>
      </c>
      <c r="BU124" s="172">
        <v>0</v>
      </c>
      <c r="BV124" s="172">
        <v>276484.03999999998</v>
      </c>
      <c r="BW124" s="172">
        <v>0</v>
      </c>
      <c r="BX124" s="172">
        <v>0</v>
      </c>
      <c r="BY124" s="172">
        <v>0</v>
      </c>
      <c r="BZ124" s="172">
        <v>0</v>
      </c>
      <c r="CA124" s="172">
        <v>0</v>
      </c>
      <c r="CB124" s="172">
        <v>8770</v>
      </c>
      <c r="CC124" s="172">
        <v>6035.2999999999956</v>
      </c>
      <c r="CD124" s="172">
        <v>0</v>
      </c>
      <c r="CE124" s="172">
        <v>0</v>
      </c>
      <c r="CF124" s="172">
        <v>0</v>
      </c>
      <c r="CG124" s="172">
        <v>0</v>
      </c>
      <c r="CH124" s="172">
        <v>19869.62</v>
      </c>
      <c r="CI124" s="172"/>
      <c r="CJ124" s="172">
        <v>730779.2100000002</v>
      </c>
      <c r="CK124" s="172"/>
      <c r="CL124" s="172">
        <v>46598.44</v>
      </c>
      <c r="CM124" s="172">
        <v>0</v>
      </c>
      <c r="CN124" s="172">
        <v>0</v>
      </c>
      <c r="CO124" s="172">
        <v>0</v>
      </c>
      <c r="CP124" s="177"/>
      <c r="CQ124" s="151">
        <v>730779.2100000002</v>
      </c>
      <c r="CR124" s="151">
        <v>46598.44</v>
      </c>
      <c r="CS124" s="152">
        <v>730779.21</v>
      </c>
      <c r="CT124" s="152">
        <v>46598.44</v>
      </c>
      <c r="CU124" s="152">
        <v>0</v>
      </c>
      <c r="CV124" s="151">
        <v>0</v>
      </c>
      <c r="CW124" s="151">
        <v>777377.64999999991</v>
      </c>
      <c r="CX124" s="153">
        <v>-42192.41</v>
      </c>
      <c r="CY124" s="151">
        <v>-42192.41</v>
      </c>
      <c r="CZ124" s="151">
        <v>0</v>
      </c>
      <c r="DA124" s="151">
        <v>-4.0000000270083547E-2</v>
      </c>
      <c r="DD124" s="151">
        <v>1.7462298274040222E-10</v>
      </c>
      <c r="DG124" s="151">
        <v>730779.2100000002</v>
      </c>
      <c r="DH124" s="151">
        <v>46598.44</v>
      </c>
      <c r="DI124" s="152">
        <v>730779.21</v>
      </c>
      <c r="DJ124" s="152">
        <v>46598.44</v>
      </c>
      <c r="DO124" s="166">
        <v>3302462</v>
      </c>
      <c r="DQ124" t="str">
        <f>_xlfn.XLOOKUP(A124,Adjustment!B:B,Adjustment!H:H,0,0)</f>
        <v>Agree</v>
      </c>
      <c r="DR124" s="151">
        <f t="shared" si="7"/>
        <v>3167351.57</v>
      </c>
      <c r="DS124" s="151">
        <f t="shared" si="8"/>
        <v>3147086.1199999996</v>
      </c>
      <c r="DT124" s="151">
        <f t="shared" si="9"/>
        <v>20265.450000000186</v>
      </c>
      <c r="DU124" s="151">
        <f t="shared" si="10"/>
        <v>14805.299999999996</v>
      </c>
      <c r="DV124" s="151">
        <f t="shared" si="11"/>
        <v>19869.62</v>
      </c>
      <c r="DW124" s="151">
        <f t="shared" si="12"/>
        <v>-5064.3200000000033</v>
      </c>
    </row>
    <row r="125" spans="1:127" hidden="1">
      <c r="A125" s="166">
        <v>3302464</v>
      </c>
      <c r="B125" s="175" t="s">
        <v>821</v>
      </c>
      <c r="C125" s="167" t="s">
        <v>822</v>
      </c>
      <c r="D125" s="178"/>
      <c r="E125" s="17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70"/>
      <c r="R125" s="170"/>
      <c r="S125" s="170"/>
      <c r="T125" s="170"/>
      <c r="U125" s="170"/>
      <c r="V125" s="170"/>
      <c r="W125" s="171"/>
      <c r="X125" s="171">
        <v>-240626.4</v>
      </c>
      <c r="Y125" s="171">
        <v>-359.46</v>
      </c>
      <c r="Z125" s="172">
        <v>1887104.24</v>
      </c>
      <c r="AA125" s="172">
        <v>0</v>
      </c>
      <c r="AB125" s="172">
        <v>26435</v>
      </c>
      <c r="AC125" s="172">
        <v>0</v>
      </c>
      <c r="AD125" s="172">
        <v>42511</v>
      </c>
      <c r="AE125" s="172">
        <v>3113.86</v>
      </c>
      <c r="AF125" s="172">
        <v>0</v>
      </c>
      <c r="AG125" s="172">
        <v>0</v>
      </c>
      <c r="AH125" s="172">
        <v>328384.94</v>
      </c>
      <c r="AI125" s="172">
        <v>0</v>
      </c>
      <c r="AJ125" s="172">
        <v>0</v>
      </c>
      <c r="AK125" s="172">
        <v>0</v>
      </c>
      <c r="AL125" s="172">
        <v>106413.53</v>
      </c>
      <c r="AM125" s="172">
        <v>0</v>
      </c>
      <c r="AN125" s="172">
        <v>0</v>
      </c>
      <c r="AO125" s="172">
        <v>0</v>
      </c>
      <c r="AP125" s="172">
        <v>0</v>
      </c>
      <c r="AQ125" s="172">
        <v>0</v>
      </c>
      <c r="AR125" s="172">
        <v>0</v>
      </c>
      <c r="AS125" s="172">
        <v>6761.26</v>
      </c>
      <c r="AT125" s="172">
        <v>88762</v>
      </c>
      <c r="AU125" s="172">
        <v>1261663.1200000001</v>
      </c>
      <c r="AV125" s="172">
        <v>0</v>
      </c>
      <c r="AW125" s="172">
        <v>341178.91</v>
      </c>
      <c r="AX125" s="172">
        <v>43195.76</v>
      </c>
      <c r="AY125" s="172">
        <v>191109.39</v>
      </c>
      <c r="AZ125" s="172">
        <v>6435.33</v>
      </c>
      <c r="BA125" s="172">
        <v>46475.64</v>
      </c>
      <c r="BB125" s="172">
        <v>7759.18</v>
      </c>
      <c r="BC125" s="172">
        <v>0</v>
      </c>
      <c r="BD125" s="172">
        <v>0</v>
      </c>
      <c r="BE125" s="172">
        <v>0</v>
      </c>
      <c r="BF125" s="172">
        <v>15593.4</v>
      </c>
      <c r="BG125" s="172">
        <v>2216.04</v>
      </c>
      <c r="BH125" s="172">
        <v>11849.29</v>
      </c>
      <c r="BI125" s="172">
        <v>16134.5</v>
      </c>
      <c r="BJ125" s="172">
        <v>98922.08</v>
      </c>
      <c r="BK125" s="172">
        <v>0</v>
      </c>
      <c r="BL125" s="172">
        <v>0</v>
      </c>
      <c r="BM125" s="172">
        <v>120222.36999999946</v>
      </c>
      <c r="BN125" s="172">
        <v>0</v>
      </c>
      <c r="BO125" s="172">
        <v>418.45</v>
      </c>
      <c r="BP125" s="172">
        <v>58733.65</v>
      </c>
      <c r="BQ125" s="172">
        <v>9020</v>
      </c>
      <c r="BR125" s="172">
        <v>500</v>
      </c>
      <c r="BS125" s="172">
        <v>165775.44</v>
      </c>
      <c r="BT125" s="172">
        <v>37943</v>
      </c>
      <c r="BU125" s="172">
        <v>980</v>
      </c>
      <c r="BV125" s="172">
        <v>186030.19</v>
      </c>
      <c r="BW125" s="172">
        <v>0</v>
      </c>
      <c r="BX125" s="172">
        <v>0</v>
      </c>
      <c r="BY125" s="172">
        <v>0</v>
      </c>
      <c r="BZ125" s="172">
        <v>0</v>
      </c>
      <c r="CA125" s="172">
        <v>0</v>
      </c>
      <c r="CB125" s="172">
        <v>8747.5</v>
      </c>
      <c r="CC125" s="172">
        <v>18445.259999999998</v>
      </c>
      <c r="CD125" s="172">
        <v>0</v>
      </c>
      <c r="CE125" s="172">
        <v>0</v>
      </c>
      <c r="CF125" s="172">
        <v>0</v>
      </c>
      <c r="CG125" s="172">
        <v>0</v>
      </c>
      <c r="CH125" s="172">
        <v>15984.92</v>
      </c>
      <c r="CI125" s="172"/>
      <c r="CJ125" s="172">
        <v>-373296.31000000017</v>
      </c>
      <c r="CK125" s="172"/>
      <c r="CL125" s="172">
        <v>10848.38</v>
      </c>
      <c r="CM125" s="172">
        <v>0</v>
      </c>
      <c r="CN125" s="172">
        <v>0</v>
      </c>
      <c r="CO125" s="172">
        <v>0</v>
      </c>
      <c r="CP125" s="177"/>
      <c r="CQ125" s="151">
        <v>-373296.31000000017</v>
      </c>
      <c r="CR125" s="151">
        <v>10848.38</v>
      </c>
      <c r="CS125" s="152">
        <v>-373296.31</v>
      </c>
      <c r="CT125" s="152">
        <v>10848.38</v>
      </c>
      <c r="CU125" s="152">
        <v>0</v>
      </c>
      <c r="CV125" s="151">
        <v>0</v>
      </c>
      <c r="CW125" s="151">
        <v>-362447.93</v>
      </c>
      <c r="CX125" s="153">
        <v>18445.259999999998</v>
      </c>
      <c r="CY125" s="151">
        <v>18445.259999999998</v>
      </c>
      <c r="CZ125" s="151">
        <v>0</v>
      </c>
      <c r="DA125" s="151">
        <v>-0.40000000054715201</v>
      </c>
      <c r="DD125" s="151">
        <v>-1.6916601452976465E-10</v>
      </c>
      <c r="DG125" s="151">
        <v>-373296.31000000017</v>
      </c>
      <c r="DH125" s="151">
        <v>10848.38</v>
      </c>
      <c r="DI125" s="152">
        <v>-373296.31</v>
      </c>
      <c r="DJ125" s="152">
        <v>10848.38</v>
      </c>
      <c r="DO125" s="166">
        <v>3302464</v>
      </c>
      <c r="DQ125">
        <f>_xlfn.XLOOKUP(A125,Adjustment!B:B,Adjustment!H:H,0,0)</f>
        <v>0</v>
      </c>
      <c r="DR125" s="151">
        <f t="shared" si="7"/>
        <v>2489485.8299999996</v>
      </c>
      <c r="DS125" s="151">
        <f t="shared" si="8"/>
        <v>2622155.7399999998</v>
      </c>
      <c r="DT125" s="151">
        <f t="shared" si="9"/>
        <v>-132669.91000000015</v>
      </c>
      <c r="DU125" s="151">
        <f t="shared" si="10"/>
        <v>27192.76</v>
      </c>
      <c r="DV125" s="151">
        <f t="shared" si="11"/>
        <v>15984.92</v>
      </c>
      <c r="DW125" s="151">
        <f t="shared" si="12"/>
        <v>11207.839999999998</v>
      </c>
    </row>
    <row r="126" spans="1:127" hidden="1">
      <c r="A126" s="166">
        <v>3302465</v>
      </c>
      <c r="B126" s="175" t="s">
        <v>823</v>
      </c>
      <c r="C126" s="167" t="s">
        <v>824</v>
      </c>
      <c r="D126" s="178"/>
      <c r="E126" s="17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70"/>
      <c r="R126" s="170"/>
      <c r="S126" s="170"/>
      <c r="T126" s="170"/>
      <c r="U126" s="170"/>
      <c r="V126" s="170"/>
      <c r="W126" s="171">
        <v>92421.92</v>
      </c>
      <c r="X126" s="171"/>
      <c r="Y126" s="171">
        <v>3194.13</v>
      </c>
      <c r="Z126" s="172">
        <v>2506086.9700000002</v>
      </c>
      <c r="AA126" s="172">
        <v>0</v>
      </c>
      <c r="AB126" s="172">
        <v>57317.01</v>
      </c>
      <c r="AC126" s="172">
        <v>0</v>
      </c>
      <c r="AD126" s="172">
        <v>175296.5</v>
      </c>
      <c r="AE126" s="172">
        <v>1200</v>
      </c>
      <c r="AF126" s="172">
        <v>0</v>
      </c>
      <c r="AG126" s="172">
        <v>0</v>
      </c>
      <c r="AH126" s="172">
        <v>110.52</v>
      </c>
      <c r="AI126" s="172">
        <v>0</v>
      </c>
      <c r="AJ126" s="172">
        <v>0</v>
      </c>
      <c r="AK126" s="172">
        <v>0</v>
      </c>
      <c r="AL126" s="172">
        <v>16630.04</v>
      </c>
      <c r="AM126" s="172">
        <v>65821.990000000005</v>
      </c>
      <c r="AN126" s="172">
        <v>0</v>
      </c>
      <c r="AO126" s="172">
        <v>0</v>
      </c>
      <c r="AP126" s="172">
        <v>0</v>
      </c>
      <c r="AQ126" s="172">
        <v>0</v>
      </c>
      <c r="AR126" s="172">
        <v>0</v>
      </c>
      <c r="AS126" s="172">
        <v>27245</v>
      </c>
      <c r="AT126" s="172">
        <v>80609</v>
      </c>
      <c r="AU126" s="172">
        <v>1275531.31</v>
      </c>
      <c r="AV126" s="172">
        <v>0</v>
      </c>
      <c r="AW126" s="172">
        <v>400420.42</v>
      </c>
      <c r="AX126" s="172">
        <v>0</v>
      </c>
      <c r="AY126" s="172">
        <v>109658.01</v>
      </c>
      <c r="AZ126" s="172">
        <v>0</v>
      </c>
      <c r="BA126" s="172">
        <v>119176.09</v>
      </c>
      <c r="BB126" s="172">
        <v>0</v>
      </c>
      <c r="BC126" s="172">
        <v>2290.71</v>
      </c>
      <c r="BD126" s="172">
        <v>0</v>
      </c>
      <c r="BE126" s="172">
        <v>0</v>
      </c>
      <c r="BF126" s="172">
        <v>604822.11</v>
      </c>
      <c r="BG126" s="172">
        <v>0</v>
      </c>
      <c r="BH126" s="172">
        <v>0</v>
      </c>
      <c r="BI126" s="172">
        <v>1006.09</v>
      </c>
      <c r="BJ126" s="172">
        <v>69209.679999999993</v>
      </c>
      <c r="BK126" s="172">
        <v>0</v>
      </c>
      <c r="BL126" s="172">
        <v>0</v>
      </c>
      <c r="BM126" s="172">
        <v>48886.440000000723</v>
      </c>
      <c r="BN126" s="172">
        <v>24255.96</v>
      </c>
      <c r="BO126" s="172">
        <v>0</v>
      </c>
      <c r="BP126" s="172">
        <v>15441</v>
      </c>
      <c r="BQ126" s="172">
        <v>9020</v>
      </c>
      <c r="BR126" s="172">
        <v>2411.1999999999998</v>
      </c>
      <c r="BS126" s="172">
        <v>75058.759999999995</v>
      </c>
      <c r="BT126" s="172">
        <v>45025.36</v>
      </c>
      <c r="BU126" s="172">
        <v>0</v>
      </c>
      <c r="BV126" s="172">
        <v>34329.230000000003</v>
      </c>
      <c r="BW126" s="172">
        <v>0</v>
      </c>
      <c r="BX126" s="172">
        <v>0</v>
      </c>
      <c r="BY126" s="172">
        <v>0</v>
      </c>
      <c r="BZ126" s="172">
        <v>0</v>
      </c>
      <c r="CA126" s="172">
        <v>0</v>
      </c>
      <c r="CB126" s="172">
        <v>8974.75</v>
      </c>
      <c r="CC126" s="172">
        <v>18786.28</v>
      </c>
      <c r="CD126" s="172">
        <v>0</v>
      </c>
      <c r="CE126" s="172">
        <v>0</v>
      </c>
      <c r="CF126" s="172">
        <v>0</v>
      </c>
      <c r="CG126" s="172">
        <v>0</v>
      </c>
      <c r="CH126" s="172">
        <v>3966.47</v>
      </c>
      <c r="CI126" s="172"/>
      <c r="CJ126" s="172">
        <v>186196.57999999967</v>
      </c>
      <c r="CK126" s="172"/>
      <c r="CL126" s="172">
        <v>26988.69</v>
      </c>
      <c r="CM126" s="172">
        <v>0</v>
      </c>
      <c r="CN126" s="172">
        <v>0</v>
      </c>
      <c r="CO126" s="172">
        <v>0</v>
      </c>
      <c r="CP126" s="177"/>
      <c r="CQ126" s="151">
        <v>186196.57999999967</v>
      </c>
      <c r="CR126" s="151">
        <v>26988.69</v>
      </c>
      <c r="CS126" s="152">
        <v>186196.58</v>
      </c>
      <c r="CT126" s="152">
        <v>26988.69</v>
      </c>
      <c r="CU126" s="152">
        <v>-3.2014213502407074E-10</v>
      </c>
      <c r="CV126" s="151">
        <v>0</v>
      </c>
      <c r="CW126" s="151">
        <v>213185.27</v>
      </c>
      <c r="CX126" s="153">
        <v>18786.28</v>
      </c>
      <c r="CY126" s="151">
        <v>18786.28</v>
      </c>
      <c r="CZ126" s="151">
        <v>0</v>
      </c>
      <c r="DA126" s="151">
        <v>-11705.879999999277</v>
      </c>
      <c r="DD126" s="151">
        <v>-3.1650415621697903E-10</v>
      </c>
      <c r="DG126" s="151">
        <v>186196.57999999967</v>
      </c>
      <c r="DH126" s="151">
        <v>26988.69</v>
      </c>
      <c r="DI126" s="152">
        <v>186196.58</v>
      </c>
      <c r="DJ126" s="152">
        <v>26988.69</v>
      </c>
      <c r="DO126" s="166">
        <v>3302465</v>
      </c>
      <c r="DQ126">
        <f>_xlfn.XLOOKUP(A126,Adjustment!B:B,Adjustment!H:H,0,0)</f>
        <v>0</v>
      </c>
      <c r="DR126" s="151">
        <f t="shared" si="7"/>
        <v>2930317.0300000003</v>
      </c>
      <c r="DS126" s="151">
        <f t="shared" si="8"/>
        <v>2836542.3700000006</v>
      </c>
      <c r="DT126" s="151">
        <f t="shared" si="9"/>
        <v>93774.659999999683</v>
      </c>
      <c r="DU126" s="151">
        <f t="shared" si="10"/>
        <v>27761.03</v>
      </c>
      <c r="DV126" s="151">
        <f t="shared" si="11"/>
        <v>3966.47</v>
      </c>
      <c r="DW126" s="151">
        <f t="shared" si="12"/>
        <v>23794.559999999998</v>
      </c>
    </row>
    <row r="127" spans="1:127" hidden="1">
      <c r="A127" s="166">
        <v>3302466</v>
      </c>
      <c r="B127" s="175" t="s">
        <v>825</v>
      </c>
      <c r="C127" s="167" t="s">
        <v>321</v>
      </c>
      <c r="D127" s="178"/>
      <c r="E127" s="17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70"/>
      <c r="R127" s="170"/>
      <c r="S127" s="170"/>
      <c r="T127" s="170"/>
      <c r="U127" s="170"/>
      <c r="V127" s="170"/>
      <c r="W127" s="171">
        <v>723735.56</v>
      </c>
      <c r="X127" s="171"/>
      <c r="Y127" s="171">
        <v>-12709.8</v>
      </c>
      <c r="Z127" s="172">
        <v>3504195.75</v>
      </c>
      <c r="AA127" s="172">
        <v>0</v>
      </c>
      <c r="AB127" s="172">
        <v>65990.350000000006</v>
      </c>
      <c r="AC127" s="172">
        <v>0</v>
      </c>
      <c r="AD127" s="172">
        <v>384120</v>
      </c>
      <c r="AE127" s="172">
        <v>1713.86</v>
      </c>
      <c r="AF127" s="172">
        <v>0</v>
      </c>
      <c r="AG127" s="172">
        <v>0</v>
      </c>
      <c r="AH127" s="172">
        <v>43902.85</v>
      </c>
      <c r="AI127" s="172">
        <v>0</v>
      </c>
      <c r="AJ127" s="172">
        <v>0</v>
      </c>
      <c r="AK127" s="172">
        <v>0</v>
      </c>
      <c r="AL127" s="172">
        <v>14967.46</v>
      </c>
      <c r="AM127" s="172">
        <v>0</v>
      </c>
      <c r="AN127" s="172">
        <v>0</v>
      </c>
      <c r="AO127" s="172">
        <v>0</v>
      </c>
      <c r="AP127" s="172">
        <v>0</v>
      </c>
      <c r="AQ127" s="172">
        <v>0</v>
      </c>
      <c r="AR127" s="172">
        <v>0</v>
      </c>
      <c r="AS127" s="172">
        <v>45662.47</v>
      </c>
      <c r="AT127" s="172">
        <v>83595</v>
      </c>
      <c r="AU127" s="172">
        <v>1623789.27</v>
      </c>
      <c r="AV127" s="172">
        <v>0</v>
      </c>
      <c r="AW127" s="172">
        <v>313745.67</v>
      </c>
      <c r="AX127" s="172">
        <v>303631.15999999997</v>
      </c>
      <c r="AY127" s="172">
        <v>146846.1</v>
      </c>
      <c r="AZ127" s="172">
        <v>69440.789999999994</v>
      </c>
      <c r="BA127" s="172">
        <v>119996.31</v>
      </c>
      <c r="BB127" s="172">
        <v>1906.95</v>
      </c>
      <c r="BC127" s="172">
        <v>929.17</v>
      </c>
      <c r="BD127" s="172">
        <v>0</v>
      </c>
      <c r="BE127" s="172">
        <v>0</v>
      </c>
      <c r="BF127" s="172">
        <v>96544.73</v>
      </c>
      <c r="BG127" s="172">
        <v>18426.099999999999</v>
      </c>
      <c r="BH127" s="172">
        <v>12527.47</v>
      </c>
      <c r="BI127" s="172">
        <v>13684.68</v>
      </c>
      <c r="BJ127" s="172">
        <v>138698.96</v>
      </c>
      <c r="BK127" s="172">
        <v>0</v>
      </c>
      <c r="BL127" s="172">
        <v>21081.81</v>
      </c>
      <c r="BM127" s="172">
        <v>116414.67000000009</v>
      </c>
      <c r="BN127" s="172">
        <v>0</v>
      </c>
      <c r="BO127" s="172">
        <v>36844.03</v>
      </c>
      <c r="BP127" s="172">
        <v>75565.75</v>
      </c>
      <c r="BQ127" s="172">
        <v>17853</v>
      </c>
      <c r="BR127" s="172">
        <v>0</v>
      </c>
      <c r="BS127" s="172">
        <v>138938.71</v>
      </c>
      <c r="BT127" s="172">
        <v>202670.03</v>
      </c>
      <c r="BU127" s="172">
        <v>50024</v>
      </c>
      <c r="BV127" s="172">
        <v>503888.09</v>
      </c>
      <c r="BW127" s="172">
        <v>0</v>
      </c>
      <c r="BX127" s="172">
        <v>0</v>
      </c>
      <c r="BY127" s="172">
        <v>12709.8</v>
      </c>
      <c r="BZ127" s="172">
        <v>0</v>
      </c>
      <c r="CA127" s="172">
        <v>0</v>
      </c>
      <c r="CB127" s="172">
        <v>11425</v>
      </c>
      <c r="CC127" s="172">
        <v>0</v>
      </c>
      <c r="CD127" s="172">
        <v>12709.8</v>
      </c>
      <c r="CE127" s="172">
        <v>0</v>
      </c>
      <c r="CF127" s="172">
        <v>0</v>
      </c>
      <c r="CG127" s="172">
        <v>11425</v>
      </c>
      <c r="CH127" s="172">
        <v>0</v>
      </c>
      <c r="CI127" s="172">
        <v>0</v>
      </c>
      <c r="CJ127" s="172">
        <v>831726.05000000028</v>
      </c>
      <c r="CK127" s="172"/>
      <c r="CL127" s="172">
        <v>0</v>
      </c>
      <c r="CM127" s="172">
        <v>0</v>
      </c>
      <c r="CN127" s="172">
        <v>0</v>
      </c>
      <c r="CO127" s="172">
        <v>0</v>
      </c>
      <c r="CP127" s="177"/>
      <c r="CQ127" s="151">
        <v>831726.05000000028</v>
      </c>
      <c r="CR127" s="151">
        <v>0</v>
      </c>
      <c r="CS127" s="152">
        <v>844435.85</v>
      </c>
      <c r="CT127" s="152">
        <v>-12709.8</v>
      </c>
      <c r="CU127" s="152">
        <v>-12709.799999999697</v>
      </c>
      <c r="CV127" s="151">
        <v>-12709.8</v>
      </c>
      <c r="CW127" s="151">
        <v>831726.04999999993</v>
      </c>
      <c r="CX127" s="153">
        <v>0</v>
      </c>
      <c r="CY127" s="151">
        <v>0</v>
      </c>
      <c r="CZ127" s="151">
        <v>0</v>
      </c>
      <c r="DA127" s="151">
        <v>-3.9999999920837581E-2</v>
      </c>
      <c r="DB127" s="152">
        <v>-12709.8</v>
      </c>
      <c r="DD127" s="151">
        <v>3.0195224098861217E-10</v>
      </c>
      <c r="DG127" s="151">
        <v>831726.05000000028</v>
      </c>
      <c r="DH127" s="151">
        <v>0</v>
      </c>
      <c r="DI127" s="152">
        <v>844435.85</v>
      </c>
      <c r="DJ127" s="152">
        <v>-12709.8</v>
      </c>
      <c r="DO127" s="166">
        <v>3302466</v>
      </c>
      <c r="DQ127" t="str">
        <f>_xlfn.XLOOKUP(A127,Adjustment!B:B,Adjustment!H:H,0,0)</f>
        <v>Agree</v>
      </c>
      <c r="DR127" s="151">
        <f t="shared" si="7"/>
        <v>4144147.74</v>
      </c>
      <c r="DS127" s="151">
        <f t="shared" si="8"/>
        <v>4036157.25</v>
      </c>
      <c r="DT127" s="151">
        <f t="shared" si="9"/>
        <v>107990.49000000022</v>
      </c>
      <c r="DU127" s="151">
        <f t="shared" si="10"/>
        <v>24134.799999999999</v>
      </c>
      <c r="DV127" s="151">
        <f t="shared" si="11"/>
        <v>11425</v>
      </c>
      <c r="DW127" s="151">
        <f t="shared" si="12"/>
        <v>12709.8</v>
      </c>
    </row>
    <row r="128" spans="1:127">
      <c r="A128" s="166">
        <v>3302469</v>
      </c>
      <c r="B128" s="175" t="s">
        <v>826</v>
      </c>
      <c r="C128" s="167" t="s">
        <v>827</v>
      </c>
      <c r="D128" s="178"/>
      <c r="E128" s="17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70"/>
      <c r="R128" s="170"/>
      <c r="S128" s="170"/>
      <c r="T128" s="170"/>
      <c r="U128" s="170"/>
      <c r="V128" s="170"/>
      <c r="W128" s="171">
        <v>559861.16</v>
      </c>
      <c r="X128" s="171"/>
      <c r="Y128" s="171">
        <v>-13408.41</v>
      </c>
      <c r="Z128" s="172">
        <v>1701288.11</v>
      </c>
      <c r="AA128" s="172">
        <v>0</v>
      </c>
      <c r="AB128" s="172">
        <v>52786.25</v>
      </c>
      <c r="AC128" s="172">
        <v>0</v>
      </c>
      <c r="AD128" s="172">
        <v>205045.5</v>
      </c>
      <c r="AE128" s="172">
        <v>3656.93</v>
      </c>
      <c r="AF128" s="172">
        <v>0</v>
      </c>
      <c r="AG128" s="172">
        <v>0</v>
      </c>
      <c r="AH128" s="172">
        <v>209110.52</v>
      </c>
      <c r="AI128" s="172">
        <v>0</v>
      </c>
      <c r="AJ128" s="172">
        <v>0</v>
      </c>
      <c r="AK128" s="172">
        <v>0</v>
      </c>
      <c r="AL128" s="172">
        <v>39219.17</v>
      </c>
      <c r="AM128" s="172">
        <v>116.5</v>
      </c>
      <c r="AN128" s="172">
        <v>0</v>
      </c>
      <c r="AO128" s="172">
        <v>0</v>
      </c>
      <c r="AP128" s="172">
        <v>0</v>
      </c>
      <c r="AQ128" s="172">
        <v>0</v>
      </c>
      <c r="AR128" s="172">
        <v>0</v>
      </c>
      <c r="AS128" s="172">
        <v>21885.88</v>
      </c>
      <c r="AT128" s="172">
        <v>56506</v>
      </c>
      <c r="AU128" s="172">
        <v>1115971.82</v>
      </c>
      <c r="AV128" s="172">
        <v>0</v>
      </c>
      <c r="AW128" s="172">
        <v>264662.12</v>
      </c>
      <c r="AX128" s="172">
        <v>70338.039999999994</v>
      </c>
      <c r="AY128" s="172">
        <v>275756.95</v>
      </c>
      <c r="AZ128" s="172">
        <v>47639.06</v>
      </c>
      <c r="BA128" s="172">
        <v>69231.199999999997</v>
      </c>
      <c r="BB128" s="172">
        <v>77.88</v>
      </c>
      <c r="BC128" s="172">
        <v>28373</v>
      </c>
      <c r="BD128" s="172">
        <v>0</v>
      </c>
      <c r="BE128" s="172">
        <v>0</v>
      </c>
      <c r="BF128" s="172">
        <v>5506.17</v>
      </c>
      <c r="BG128" s="172">
        <v>8582.16</v>
      </c>
      <c r="BH128" s="172">
        <v>3666.88</v>
      </c>
      <c r="BI128" s="172">
        <v>14117.33</v>
      </c>
      <c r="BJ128" s="172">
        <v>122080.25</v>
      </c>
      <c r="BK128" s="172">
        <v>0</v>
      </c>
      <c r="BL128" s="172">
        <v>6418.59</v>
      </c>
      <c r="BM128" s="172">
        <v>70521.619999999908</v>
      </c>
      <c r="BN128" s="172">
        <v>1267.96</v>
      </c>
      <c r="BO128" s="172">
        <v>0</v>
      </c>
      <c r="BP128" s="172">
        <v>36055.39</v>
      </c>
      <c r="BQ128" s="172">
        <v>4895</v>
      </c>
      <c r="BR128" s="172">
        <v>0</v>
      </c>
      <c r="BS128" s="172">
        <v>37941.35</v>
      </c>
      <c r="BT128" s="172">
        <v>59064.98</v>
      </c>
      <c r="BU128" s="172">
        <v>10339.39</v>
      </c>
      <c r="BV128" s="172">
        <v>141269.09</v>
      </c>
      <c r="BW128" s="172">
        <v>0</v>
      </c>
      <c r="BX128" s="172">
        <v>0</v>
      </c>
      <c r="BY128" s="172">
        <v>42513.2</v>
      </c>
      <c r="BZ128" s="172">
        <v>0</v>
      </c>
      <c r="CA128" s="172">
        <v>0</v>
      </c>
      <c r="CB128" s="172">
        <v>7723.75</v>
      </c>
      <c r="CC128" s="172">
        <v>0</v>
      </c>
      <c r="CD128" s="172">
        <v>42513.2</v>
      </c>
      <c r="CE128" s="172">
        <v>0</v>
      </c>
      <c r="CF128" s="172">
        <v>0</v>
      </c>
      <c r="CG128" s="172">
        <v>7723.75</v>
      </c>
      <c r="CH128" s="172">
        <v>29104.79</v>
      </c>
      <c r="CI128" s="172">
        <v>0</v>
      </c>
      <c r="CJ128" s="172">
        <v>413186.58999999973</v>
      </c>
      <c r="CK128" s="172"/>
      <c r="CL128" s="172">
        <v>0</v>
      </c>
      <c r="CM128" s="172">
        <v>0</v>
      </c>
      <c r="CN128" s="172">
        <v>0</v>
      </c>
      <c r="CO128" s="172">
        <v>0</v>
      </c>
      <c r="CP128" s="177"/>
      <c r="CQ128" s="151">
        <v>413186.58999999973</v>
      </c>
      <c r="CR128" s="151">
        <v>0</v>
      </c>
      <c r="CS128" s="152">
        <v>455699.79</v>
      </c>
      <c r="CT128" s="152">
        <v>-42513.2</v>
      </c>
      <c r="CU128" s="152">
        <v>-42513.200000000244</v>
      </c>
      <c r="CV128" s="151">
        <v>-42513.2</v>
      </c>
      <c r="CW128" s="151">
        <v>413186.58999999997</v>
      </c>
      <c r="CX128" s="153">
        <v>0</v>
      </c>
      <c r="CY128" s="151">
        <v>0</v>
      </c>
      <c r="CZ128" s="151">
        <v>0</v>
      </c>
      <c r="DA128" s="151">
        <v>-4.0000000095460564E-2</v>
      </c>
      <c r="DB128" s="152">
        <v>-42513.2</v>
      </c>
      <c r="DD128" s="151">
        <v>-2.4738255888223648E-10</v>
      </c>
      <c r="DG128" s="151">
        <v>413186.58999999973</v>
      </c>
      <c r="DH128" s="151">
        <v>0</v>
      </c>
      <c r="DI128" s="152">
        <v>455699.79</v>
      </c>
      <c r="DJ128" s="152">
        <v>-42513.2</v>
      </c>
      <c r="DO128" s="166">
        <v>3302469</v>
      </c>
      <c r="DQ128">
        <f>_xlfn.XLOOKUP(A128,Adjustment!B:B,Adjustment!H:H,0,0)</f>
        <v>0</v>
      </c>
      <c r="DR128" s="151">
        <f t="shared" si="7"/>
        <v>2289614.86</v>
      </c>
      <c r="DS128" s="151">
        <f t="shared" si="8"/>
        <v>2436289.4300000002</v>
      </c>
      <c r="DT128" s="151">
        <f t="shared" si="9"/>
        <v>-146674.5700000003</v>
      </c>
      <c r="DU128" s="151">
        <f t="shared" si="10"/>
        <v>50236.95</v>
      </c>
      <c r="DV128" s="151">
        <f t="shared" si="11"/>
        <v>36828.54</v>
      </c>
      <c r="DW128" s="151">
        <f t="shared" si="12"/>
        <v>13408.409999999996</v>
      </c>
    </row>
    <row r="129" spans="1:127">
      <c r="A129" s="166">
        <v>3302474</v>
      </c>
      <c r="B129" s="175" t="s">
        <v>828</v>
      </c>
      <c r="C129" s="167" t="s">
        <v>829</v>
      </c>
      <c r="D129" s="178"/>
      <c r="E129" s="17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70"/>
      <c r="R129" s="170"/>
      <c r="S129" s="170"/>
      <c r="T129" s="170"/>
      <c r="U129" s="170"/>
      <c r="V129" s="170"/>
      <c r="W129" s="171">
        <v>23680.48</v>
      </c>
      <c r="X129" s="171"/>
      <c r="Y129" s="171">
        <v>-22359.14</v>
      </c>
      <c r="Z129" s="172">
        <v>1982958.82</v>
      </c>
      <c r="AA129" s="172">
        <v>0</v>
      </c>
      <c r="AB129" s="172">
        <v>21603.75</v>
      </c>
      <c r="AC129" s="172">
        <v>0</v>
      </c>
      <c r="AD129" s="172">
        <v>182191</v>
      </c>
      <c r="AE129" s="172">
        <v>3713.86</v>
      </c>
      <c r="AF129" s="172">
        <v>0</v>
      </c>
      <c r="AG129" s="172">
        <v>0</v>
      </c>
      <c r="AH129" s="172">
        <v>110621.58999999973</v>
      </c>
      <c r="AI129" s="172">
        <v>0</v>
      </c>
      <c r="AJ129" s="172">
        <v>0</v>
      </c>
      <c r="AK129" s="172">
        <v>0</v>
      </c>
      <c r="AL129" s="172">
        <v>25107</v>
      </c>
      <c r="AM129" s="172">
        <v>0</v>
      </c>
      <c r="AN129" s="172">
        <v>0</v>
      </c>
      <c r="AO129" s="172">
        <v>0</v>
      </c>
      <c r="AP129" s="172">
        <v>0</v>
      </c>
      <c r="AQ129" s="172">
        <v>0</v>
      </c>
      <c r="AR129" s="172">
        <v>0</v>
      </c>
      <c r="AS129" s="172">
        <v>18101.18</v>
      </c>
      <c r="AT129" s="172">
        <v>74569</v>
      </c>
      <c r="AU129" s="172">
        <v>1236019.75</v>
      </c>
      <c r="AV129" s="172">
        <v>0</v>
      </c>
      <c r="AW129" s="172">
        <v>309374.32</v>
      </c>
      <c r="AX129" s="172">
        <v>40730.36</v>
      </c>
      <c r="AY129" s="172">
        <v>147151.60999999999</v>
      </c>
      <c r="AZ129" s="172">
        <v>0</v>
      </c>
      <c r="BA129" s="172">
        <v>63401.08</v>
      </c>
      <c r="BB129" s="172">
        <v>0</v>
      </c>
      <c r="BC129" s="172">
        <v>0</v>
      </c>
      <c r="BD129" s="172">
        <v>0</v>
      </c>
      <c r="BE129" s="172">
        <v>0</v>
      </c>
      <c r="BF129" s="172">
        <v>9088.2199999999993</v>
      </c>
      <c r="BG129" s="172">
        <v>690</v>
      </c>
      <c r="BH129" s="172">
        <v>55807.39</v>
      </c>
      <c r="BI129" s="172">
        <v>7774.34</v>
      </c>
      <c r="BJ129" s="172">
        <v>68684</v>
      </c>
      <c r="BK129" s="172">
        <v>0</v>
      </c>
      <c r="BL129" s="172">
        <v>5993.22</v>
      </c>
      <c r="BM129" s="172">
        <v>68372.149999999994</v>
      </c>
      <c r="BN129" s="172">
        <v>2957.62</v>
      </c>
      <c r="BO129" s="172">
        <v>84.14</v>
      </c>
      <c r="BP129" s="172">
        <v>21438.32</v>
      </c>
      <c r="BQ129" s="172">
        <v>4895</v>
      </c>
      <c r="BR129" s="172">
        <v>1404</v>
      </c>
      <c r="BS129" s="172">
        <v>157873.51</v>
      </c>
      <c r="BT129" s="172">
        <v>112394.14</v>
      </c>
      <c r="BU129" s="172">
        <v>0</v>
      </c>
      <c r="BV129" s="172">
        <v>175169.24</v>
      </c>
      <c r="BW129" s="172">
        <v>0</v>
      </c>
      <c r="BX129" s="172">
        <v>0</v>
      </c>
      <c r="BY129" s="172">
        <v>29796.87</v>
      </c>
      <c r="BZ129" s="172">
        <v>0</v>
      </c>
      <c r="CA129" s="172">
        <v>0</v>
      </c>
      <c r="CB129" s="172">
        <v>8713.75</v>
      </c>
      <c r="CC129" s="172">
        <v>0</v>
      </c>
      <c r="CD129" s="172">
        <v>29796.87</v>
      </c>
      <c r="CE129" s="172">
        <v>0</v>
      </c>
      <c r="CF129" s="172">
        <v>0</v>
      </c>
      <c r="CG129" s="172">
        <v>8713.75</v>
      </c>
      <c r="CH129" s="172">
        <v>7437.73</v>
      </c>
      <c r="CI129" s="172">
        <v>0</v>
      </c>
      <c r="CJ129" s="172">
        <v>-76552.600000000079</v>
      </c>
      <c r="CK129" s="172"/>
      <c r="CL129" s="172">
        <v>0</v>
      </c>
      <c r="CM129" s="172">
        <v>0</v>
      </c>
      <c r="CN129" s="172">
        <v>0</v>
      </c>
      <c r="CO129" s="172">
        <v>0</v>
      </c>
      <c r="CP129" s="177"/>
      <c r="CQ129" s="151">
        <v>-76552.600000000079</v>
      </c>
      <c r="CR129" s="151">
        <v>0</v>
      </c>
      <c r="CS129" s="152">
        <v>-46755.73</v>
      </c>
      <c r="CT129" s="152">
        <v>-29796.87</v>
      </c>
      <c r="CU129" s="152">
        <v>-29796.870000000075</v>
      </c>
      <c r="CV129" s="151">
        <v>-29796.87</v>
      </c>
      <c r="CW129" s="151">
        <v>-76552.600000000006</v>
      </c>
      <c r="CX129" s="153">
        <v>0</v>
      </c>
      <c r="CY129" s="151">
        <v>0</v>
      </c>
      <c r="CZ129" s="151">
        <v>1.0000000278523657E-2</v>
      </c>
      <c r="DA129" s="151">
        <v>0</v>
      </c>
      <c r="DB129" s="152">
        <v>-29796.87</v>
      </c>
      <c r="DD129" s="151">
        <v>-7.6397554948925972E-11</v>
      </c>
      <c r="DG129" s="151">
        <v>-76552.600000000079</v>
      </c>
      <c r="DH129" s="151">
        <v>0</v>
      </c>
      <c r="DI129" s="152">
        <v>-46755.73</v>
      </c>
      <c r="DJ129" s="152">
        <v>-29796.87</v>
      </c>
      <c r="DO129" s="166">
        <v>3302474</v>
      </c>
      <c r="DQ129">
        <f>_xlfn.XLOOKUP(A129,Adjustment!B:B,Adjustment!H:H,0,0)</f>
        <v>0</v>
      </c>
      <c r="DR129" s="151">
        <f t="shared" si="7"/>
        <v>2418866.2000000002</v>
      </c>
      <c r="DS129" s="151">
        <f t="shared" si="8"/>
        <v>2519099.2800000003</v>
      </c>
      <c r="DT129" s="151">
        <f t="shared" si="9"/>
        <v>-100233.08000000007</v>
      </c>
      <c r="DU129" s="151">
        <f t="shared" si="10"/>
        <v>38510.619999999995</v>
      </c>
      <c r="DV129" s="151">
        <f t="shared" si="11"/>
        <v>16151.48</v>
      </c>
      <c r="DW129" s="151">
        <f t="shared" si="12"/>
        <v>22359.139999999996</v>
      </c>
    </row>
    <row r="130" spans="1:127" hidden="1">
      <c r="A130" s="166">
        <v>3302477</v>
      </c>
      <c r="B130" s="175" t="s">
        <v>830</v>
      </c>
      <c r="C130" s="167" t="s">
        <v>337</v>
      </c>
      <c r="D130" s="178"/>
      <c r="E130" s="17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70"/>
      <c r="R130" s="170"/>
      <c r="S130" s="170"/>
      <c r="T130" s="170"/>
      <c r="U130" s="170"/>
      <c r="V130" s="170"/>
      <c r="W130" s="171">
        <v>12801.06</v>
      </c>
      <c r="X130" s="171"/>
      <c r="Y130" s="171">
        <v>-33253.760000000002</v>
      </c>
      <c r="Z130" s="172">
        <v>3679933.52</v>
      </c>
      <c r="AA130" s="172">
        <v>0</v>
      </c>
      <c r="AB130" s="172">
        <v>131547.5</v>
      </c>
      <c r="AC130" s="172">
        <v>0</v>
      </c>
      <c r="AD130" s="172">
        <v>111545.5</v>
      </c>
      <c r="AE130" s="172">
        <v>8227.7199999999993</v>
      </c>
      <c r="AF130" s="172">
        <v>0</v>
      </c>
      <c r="AG130" s="172">
        <v>0</v>
      </c>
      <c r="AH130" s="172">
        <v>420003.14999999903</v>
      </c>
      <c r="AI130" s="172">
        <v>0</v>
      </c>
      <c r="AJ130" s="172">
        <v>0</v>
      </c>
      <c r="AK130" s="172">
        <v>0</v>
      </c>
      <c r="AL130" s="172">
        <v>569263.22</v>
      </c>
      <c r="AM130" s="172">
        <v>0</v>
      </c>
      <c r="AN130" s="172">
        <v>0</v>
      </c>
      <c r="AO130" s="172">
        <v>0</v>
      </c>
      <c r="AP130" s="172">
        <v>0</v>
      </c>
      <c r="AQ130" s="172">
        <v>0</v>
      </c>
      <c r="AR130" s="172">
        <v>0</v>
      </c>
      <c r="AS130" s="172">
        <v>6187.5</v>
      </c>
      <c r="AT130" s="172">
        <v>182257</v>
      </c>
      <c r="AU130" s="172">
        <v>2228463.84</v>
      </c>
      <c r="AV130" s="172">
        <v>0</v>
      </c>
      <c r="AW130" s="172">
        <v>829756.18</v>
      </c>
      <c r="AX130" s="172">
        <v>71621.740000000005</v>
      </c>
      <c r="AY130" s="172">
        <v>375438.59</v>
      </c>
      <c r="AZ130" s="172">
        <v>0</v>
      </c>
      <c r="BA130" s="172">
        <v>109296.11</v>
      </c>
      <c r="BB130" s="172">
        <v>2304.59</v>
      </c>
      <c r="BC130" s="172">
        <v>50</v>
      </c>
      <c r="BD130" s="172">
        <v>0</v>
      </c>
      <c r="BE130" s="172">
        <v>0</v>
      </c>
      <c r="BF130" s="172">
        <v>19972.46</v>
      </c>
      <c r="BG130" s="172">
        <v>0</v>
      </c>
      <c r="BH130" s="172">
        <v>87623.2</v>
      </c>
      <c r="BI130" s="172">
        <v>31565.279999999999</v>
      </c>
      <c r="BJ130" s="172">
        <v>171395.49</v>
      </c>
      <c r="BK130" s="172">
        <v>0</v>
      </c>
      <c r="BL130" s="172">
        <v>7720.44</v>
      </c>
      <c r="BM130" s="172">
        <v>118617.71</v>
      </c>
      <c r="BN130" s="172">
        <v>682</v>
      </c>
      <c r="BO130" s="172">
        <v>0</v>
      </c>
      <c r="BP130" s="172">
        <v>123989.79</v>
      </c>
      <c r="BQ130" s="172">
        <v>4895</v>
      </c>
      <c r="BR130" s="172">
        <v>9258</v>
      </c>
      <c r="BS130" s="172">
        <v>184797.11</v>
      </c>
      <c r="BT130" s="172">
        <v>257251.55</v>
      </c>
      <c r="BU130" s="172">
        <v>68366</v>
      </c>
      <c r="BV130" s="172">
        <v>188298.54</v>
      </c>
      <c r="BW130" s="172">
        <v>0</v>
      </c>
      <c r="BX130" s="172">
        <v>0</v>
      </c>
      <c r="BY130" s="172">
        <v>39786.959999999999</v>
      </c>
      <c r="BZ130" s="172">
        <v>0</v>
      </c>
      <c r="CA130" s="172">
        <v>0</v>
      </c>
      <c r="CB130" s="172">
        <v>12392.5</v>
      </c>
      <c r="CC130" s="172">
        <v>0</v>
      </c>
      <c r="CD130" s="172">
        <v>39786.959999999999</v>
      </c>
      <c r="CE130" s="172">
        <v>0</v>
      </c>
      <c r="CF130" s="172">
        <v>0</v>
      </c>
      <c r="CG130" s="172">
        <v>12392.5</v>
      </c>
      <c r="CH130" s="172">
        <v>6533.2</v>
      </c>
      <c r="CI130" s="172">
        <v>0</v>
      </c>
      <c r="CJ130" s="172">
        <v>190615.59000000026</v>
      </c>
      <c r="CK130" s="172"/>
      <c r="CL130" s="172">
        <v>0</v>
      </c>
      <c r="CM130" s="172">
        <v>0</v>
      </c>
      <c r="CN130" s="172">
        <v>0</v>
      </c>
      <c r="CO130" s="172">
        <v>0</v>
      </c>
      <c r="CP130" s="177"/>
      <c r="CQ130" s="151">
        <v>190615.59000000026</v>
      </c>
      <c r="CR130" s="151">
        <v>0</v>
      </c>
      <c r="CS130" s="152">
        <v>230402.55</v>
      </c>
      <c r="CT130" s="152">
        <v>-39786.959999999999</v>
      </c>
      <c r="CU130" s="152">
        <v>-39786.95999999973</v>
      </c>
      <c r="CV130" s="151">
        <v>-39786.959999999999</v>
      </c>
      <c r="CW130" s="151">
        <v>190615.59</v>
      </c>
      <c r="CX130" s="153">
        <v>0</v>
      </c>
      <c r="CY130" s="151">
        <v>0</v>
      </c>
      <c r="CZ130" s="151">
        <v>2098.5500000009779</v>
      </c>
      <c r="DA130" s="151">
        <v>0</v>
      </c>
      <c r="DB130" s="152">
        <v>-39786.959999999999</v>
      </c>
      <c r="DD130" s="151">
        <v>2.6921043172478676E-10</v>
      </c>
      <c r="DG130" s="151">
        <v>190615.59000000026</v>
      </c>
      <c r="DH130" s="151">
        <v>0</v>
      </c>
      <c r="DI130" s="152">
        <v>230402.55</v>
      </c>
      <c r="DJ130" s="152">
        <v>-39786.959999999999</v>
      </c>
      <c r="DO130" s="166">
        <v>3302477</v>
      </c>
      <c r="DQ130" t="str">
        <f>_xlfn.XLOOKUP(A130,Adjustment!B:B,Adjustment!H:H,0,0)</f>
        <v>Agree</v>
      </c>
      <c r="DR130" s="151">
        <f t="shared" si="7"/>
        <v>5108965.1099999994</v>
      </c>
      <c r="DS130" s="151">
        <f t="shared" si="8"/>
        <v>4931150.5799999991</v>
      </c>
      <c r="DT130" s="151">
        <f t="shared" si="9"/>
        <v>177814.53000000026</v>
      </c>
      <c r="DU130" s="151">
        <f t="shared" si="10"/>
        <v>52179.46</v>
      </c>
      <c r="DV130" s="151">
        <f t="shared" si="11"/>
        <v>18925.7</v>
      </c>
      <c r="DW130" s="151">
        <f t="shared" si="12"/>
        <v>33253.759999999995</v>
      </c>
    </row>
    <row r="131" spans="1:127" hidden="1">
      <c r="A131" s="166">
        <v>3302478</v>
      </c>
      <c r="B131" s="175" t="s">
        <v>831</v>
      </c>
      <c r="C131" s="167" t="s">
        <v>832</v>
      </c>
      <c r="D131" s="178"/>
      <c r="E131" s="17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70"/>
      <c r="R131" s="170"/>
      <c r="S131" s="170"/>
      <c r="T131" s="170"/>
      <c r="U131" s="170"/>
      <c r="V131" s="170"/>
      <c r="W131" s="171">
        <v>289749.61</v>
      </c>
      <c r="X131" s="171"/>
      <c r="Y131" s="171">
        <v>-16392.88</v>
      </c>
      <c r="Z131" s="172">
        <v>2084610.6</v>
      </c>
      <c r="AA131" s="172">
        <v>0</v>
      </c>
      <c r="AB131" s="172">
        <v>38497</v>
      </c>
      <c r="AC131" s="172">
        <v>0</v>
      </c>
      <c r="AD131" s="172">
        <v>51620</v>
      </c>
      <c r="AE131" s="172">
        <v>6713.86</v>
      </c>
      <c r="AF131" s="172">
        <v>0</v>
      </c>
      <c r="AG131" s="172">
        <v>0</v>
      </c>
      <c r="AH131" s="172">
        <v>166107.03</v>
      </c>
      <c r="AI131" s="172">
        <v>0</v>
      </c>
      <c r="AJ131" s="172">
        <v>0</v>
      </c>
      <c r="AK131" s="172">
        <v>0</v>
      </c>
      <c r="AL131" s="172">
        <v>24515</v>
      </c>
      <c r="AM131" s="172">
        <v>0</v>
      </c>
      <c r="AN131" s="172">
        <v>0</v>
      </c>
      <c r="AO131" s="172">
        <v>0</v>
      </c>
      <c r="AP131" s="172">
        <v>0</v>
      </c>
      <c r="AQ131" s="172">
        <v>0</v>
      </c>
      <c r="AR131" s="172">
        <v>0</v>
      </c>
      <c r="AS131" s="172">
        <v>3087.26</v>
      </c>
      <c r="AT131" s="172">
        <v>101540</v>
      </c>
      <c r="AU131" s="172">
        <v>1156550.33</v>
      </c>
      <c r="AV131" s="172">
        <v>12403</v>
      </c>
      <c r="AW131" s="172">
        <v>303234.75</v>
      </c>
      <c r="AX131" s="172">
        <v>53306.81</v>
      </c>
      <c r="AY131" s="172">
        <v>187196.25</v>
      </c>
      <c r="AZ131" s="172">
        <v>0</v>
      </c>
      <c r="BA131" s="172">
        <v>76311.98</v>
      </c>
      <c r="BB131" s="172">
        <v>100.48</v>
      </c>
      <c r="BC131" s="172">
        <v>11043.92</v>
      </c>
      <c r="BD131" s="172">
        <v>0</v>
      </c>
      <c r="BE131" s="172">
        <v>0</v>
      </c>
      <c r="BF131" s="172">
        <v>5758.52</v>
      </c>
      <c r="BG131" s="172">
        <v>13346.19</v>
      </c>
      <c r="BH131" s="172">
        <v>48156.54</v>
      </c>
      <c r="BI131" s="172">
        <v>28158.01</v>
      </c>
      <c r="BJ131" s="172">
        <v>86554.83</v>
      </c>
      <c r="BK131" s="172">
        <v>0</v>
      </c>
      <c r="BL131" s="172">
        <v>12227.11</v>
      </c>
      <c r="BM131" s="172">
        <v>49900.289999999797</v>
      </c>
      <c r="BN131" s="172">
        <v>13912.16</v>
      </c>
      <c r="BO131" s="172">
        <v>0</v>
      </c>
      <c r="BP131" s="172">
        <v>51762.09</v>
      </c>
      <c r="BQ131" s="172">
        <v>8684</v>
      </c>
      <c r="BR131" s="172">
        <v>0</v>
      </c>
      <c r="BS131" s="172">
        <v>144356.04999999999</v>
      </c>
      <c r="BT131" s="172">
        <v>118191.3</v>
      </c>
      <c r="BU131" s="172">
        <v>240</v>
      </c>
      <c r="BV131" s="172">
        <v>79271</v>
      </c>
      <c r="BW131" s="172">
        <v>0</v>
      </c>
      <c r="BX131" s="172">
        <v>0</v>
      </c>
      <c r="BY131" s="172">
        <v>0</v>
      </c>
      <c r="BZ131" s="172">
        <v>0</v>
      </c>
      <c r="CA131" s="172">
        <v>0</v>
      </c>
      <c r="CB131" s="172">
        <v>9103</v>
      </c>
      <c r="CC131" s="172">
        <v>19031.010000000002</v>
      </c>
      <c r="CD131" s="172">
        <v>0</v>
      </c>
      <c r="CE131" s="172">
        <v>0</v>
      </c>
      <c r="CF131" s="172">
        <v>0</v>
      </c>
      <c r="CG131" s="172">
        <v>0</v>
      </c>
      <c r="CH131" s="172">
        <v>7485.17</v>
      </c>
      <c r="CI131" s="172"/>
      <c r="CJ131" s="172">
        <v>305774.75000000012</v>
      </c>
      <c r="CK131" s="172"/>
      <c r="CL131" s="172">
        <v>4255.9600000000028</v>
      </c>
      <c r="CM131" s="172">
        <v>0</v>
      </c>
      <c r="CN131" s="172">
        <v>0</v>
      </c>
      <c r="CO131" s="172">
        <v>0</v>
      </c>
      <c r="CP131" s="177"/>
      <c r="CQ131" s="151">
        <v>305774.75000000012</v>
      </c>
      <c r="CR131" s="151">
        <v>4255.9600000000028</v>
      </c>
      <c r="CS131" s="152">
        <v>305774.75</v>
      </c>
      <c r="CT131" s="152">
        <v>4255.96</v>
      </c>
      <c r="CU131" s="152">
        <v>0</v>
      </c>
      <c r="CV131" s="151">
        <v>0</v>
      </c>
      <c r="CW131" s="151">
        <v>310030.71000000002</v>
      </c>
      <c r="CX131" s="153">
        <v>19031.010000000002</v>
      </c>
      <c r="CY131" s="151">
        <v>19031.010000000002</v>
      </c>
      <c r="CZ131" s="151">
        <v>0</v>
      </c>
      <c r="DA131" s="151">
        <v>-2283.0900000002002</v>
      </c>
      <c r="DD131" s="151">
        <v>1.3733369996771216E-10</v>
      </c>
      <c r="DG131" s="151">
        <v>305774.75000000012</v>
      </c>
      <c r="DH131" s="151">
        <v>4255.9600000000028</v>
      </c>
      <c r="DI131" s="152">
        <v>305774.75</v>
      </c>
      <c r="DJ131" s="152">
        <v>4255.96</v>
      </c>
      <c r="DO131" s="166">
        <v>3302478</v>
      </c>
      <c r="DQ131">
        <f>_xlfn.XLOOKUP(A131,Adjustment!B:B,Adjustment!H:H,0,0)</f>
        <v>0</v>
      </c>
      <c r="DR131" s="151">
        <f t="shared" si="7"/>
        <v>2476690.7499999995</v>
      </c>
      <c r="DS131" s="151">
        <f t="shared" si="8"/>
        <v>2460665.6099999994</v>
      </c>
      <c r="DT131" s="151">
        <f t="shared" si="9"/>
        <v>16025.14000000013</v>
      </c>
      <c r="DU131" s="151">
        <f t="shared" si="10"/>
        <v>28134.010000000002</v>
      </c>
      <c r="DV131" s="151">
        <f t="shared" si="11"/>
        <v>7485.17</v>
      </c>
      <c r="DW131" s="151">
        <f t="shared" si="12"/>
        <v>20648.840000000004</v>
      </c>
    </row>
    <row r="132" spans="1:127" hidden="1">
      <c r="A132" s="166">
        <v>3302479</v>
      </c>
      <c r="B132" s="175" t="s">
        <v>833</v>
      </c>
      <c r="C132" s="167" t="s">
        <v>834</v>
      </c>
      <c r="D132" s="178"/>
      <c r="E132" s="17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70"/>
      <c r="R132" s="170"/>
      <c r="S132" s="170"/>
      <c r="T132" s="170"/>
      <c r="U132" s="170"/>
      <c r="V132" s="170"/>
      <c r="W132" s="171">
        <v>791690.8</v>
      </c>
      <c r="X132" s="171"/>
      <c r="Y132" s="171">
        <v>-2254.19</v>
      </c>
      <c r="Z132" s="172">
        <v>3911187.36</v>
      </c>
      <c r="AA132" s="172">
        <v>0</v>
      </c>
      <c r="AB132" s="172">
        <v>292449.90000000002</v>
      </c>
      <c r="AC132" s="172">
        <v>0</v>
      </c>
      <c r="AD132" s="172">
        <v>427770.5</v>
      </c>
      <c r="AE132" s="172">
        <v>10113.86</v>
      </c>
      <c r="AF132" s="172">
        <v>0</v>
      </c>
      <c r="AG132" s="172">
        <v>0</v>
      </c>
      <c r="AH132" s="172">
        <v>0</v>
      </c>
      <c r="AI132" s="172">
        <v>0</v>
      </c>
      <c r="AJ132" s="172">
        <v>0</v>
      </c>
      <c r="AK132" s="172">
        <v>0</v>
      </c>
      <c r="AL132" s="172">
        <v>1877.16</v>
      </c>
      <c r="AM132" s="172">
        <v>0</v>
      </c>
      <c r="AN132" s="172">
        <v>0</v>
      </c>
      <c r="AO132" s="172">
        <v>0</v>
      </c>
      <c r="AP132" s="172">
        <v>0</v>
      </c>
      <c r="AQ132" s="172">
        <v>0</v>
      </c>
      <c r="AR132" s="172">
        <v>0</v>
      </c>
      <c r="AS132" s="172">
        <v>29782.12</v>
      </c>
      <c r="AT132" s="172">
        <v>87377</v>
      </c>
      <c r="AU132" s="172">
        <v>2001054.08</v>
      </c>
      <c r="AV132" s="172">
        <v>0</v>
      </c>
      <c r="AW132" s="172">
        <v>826176.72</v>
      </c>
      <c r="AX132" s="172">
        <v>38241.68</v>
      </c>
      <c r="AY132" s="172">
        <v>449071.11</v>
      </c>
      <c r="AZ132" s="172">
        <v>0</v>
      </c>
      <c r="BA132" s="172">
        <v>188045.5</v>
      </c>
      <c r="BB132" s="172">
        <v>257.64999999999998</v>
      </c>
      <c r="BC132" s="172">
        <v>10083.74</v>
      </c>
      <c r="BD132" s="172">
        <v>0</v>
      </c>
      <c r="BE132" s="172">
        <v>0</v>
      </c>
      <c r="BF132" s="172">
        <v>40353.67</v>
      </c>
      <c r="BG132" s="172">
        <v>2296</v>
      </c>
      <c r="BH132" s="172">
        <v>69403.7</v>
      </c>
      <c r="BI132" s="172">
        <v>26755.53</v>
      </c>
      <c r="BJ132" s="172">
        <v>159105.29</v>
      </c>
      <c r="BK132" s="172">
        <v>4446.6899999999996</v>
      </c>
      <c r="BL132" s="172">
        <v>12271.84</v>
      </c>
      <c r="BM132" s="172">
        <v>266523.06000000041</v>
      </c>
      <c r="BN132" s="172">
        <v>29871.439999999999</v>
      </c>
      <c r="BO132" s="172">
        <v>51560.15</v>
      </c>
      <c r="BP132" s="172">
        <v>41004.43</v>
      </c>
      <c r="BQ132" s="172">
        <v>21649.33</v>
      </c>
      <c r="BR132" s="172">
        <v>10220.4</v>
      </c>
      <c r="BS132" s="172">
        <v>317632.78999999998</v>
      </c>
      <c r="BT132" s="172">
        <v>170332.17</v>
      </c>
      <c r="BU132" s="172">
        <v>1620</v>
      </c>
      <c r="BV132" s="172">
        <v>351347.14</v>
      </c>
      <c r="BW132" s="172">
        <v>0</v>
      </c>
      <c r="BX132" s="172">
        <v>0</v>
      </c>
      <c r="BY132" s="172">
        <v>0</v>
      </c>
      <c r="BZ132" s="172">
        <v>0</v>
      </c>
      <c r="CA132" s="172">
        <v>0</v>
      </c>
      <c r="CB132" s="172">
        <v>12122.5</v>
      </c>
      <c r="CC132" s="172">
        <v>24362.960000000003</v>
      </c>
      <c r="CD132" s="172">
        <v>0</v>
      </c>
      <c r="CE132" s="172">
        <v>0</v>
      </c>
      <c r="CF132" s="172">
        <v>0</v>
      </c>
      <c r="CG132" s="172">
        <v>0</v>
      </c>
      <c r="CH132" s="172">
        <v>12170.12</v>
      </c>
      <c r="CI132" s="172"/>
      <c r="CJ132" s="172">
        <v>462924.59000000008</v>
      </c>
      <c r="CK132" s="172"/>
      <c r="CL132" s="172">
        <v>22061.150000000005</v>
      </c>
      <c r="CM132" s="172">
        <v>0</v>
      </c>
      <c r="CN132" s="172">
        <v>0</v>
      </c>
      <c r="CO132" s="172">
        <v>0</v>
      </c>
      <c r="CP132" s="177"/>
      <c r="CQ132" s="151">
        <v>462924.59000000008</v>
      </c>
      <c r="CR132" s="151">
        <v>22061.150000000005</v>
      </c>
      <c r="CS132" s="152">
        <v>462924.59</v>
      </c>
      <c r="CT132" s="152">
        <v>22061.15</v>
      </c>
      <c r="CU132" s="152">
        <v>0</v>
      </c>
      <c r="CV132" s="151">
        <v>0</v>
      </c>
      <c r="CW132" s="151">
        <v>484985.74000000005</v>
      </c>
      <c r="CX132" s="153">
        <v>24362.960000000003</v>
      </c>
      <c r="CY132" s="151">
        <v>24362.960000000003</v>
      </c>
      <c r="CZ132" s="151">
        <v>0</v>
      </c>
      <c r="DA132" s="151">
        <v>-59156.389999999607</v>
      </c>
      <c r="DD132" s="151">
        <v>8.0035533756017685E-11</v>
      </c>
      <c r="DG132" s="151">
        <v>462924.59000000008</v>
      </c>
      <c r="DH132" s="151">
        <v>22061.150000000005</v>
      </c>
      <c r="DI132" s="152">
        <v>462924.59</v>
      </c>
      <c r="DJ132" s="152">
        <v>22061.15</v>
      </c>
      <c r="DO132" s="166">
        <v>3302479</v>
      </c>
      <c r="DQ132">
        <f>_xlfn.XLOOKUP(A132,Adjustment!B:B,Adjustment!H:H,0,0)</f>
        <v>0</v>
      </c>
      <c r="DR132" s="151">
        <f t="shared" si="7"/>
        <v>4760557.9000000004</v>
      </c>
      <c r="DS132" s="151">
        <f t="shared" si="8"/>
        <v>5089324.1100000003</v>
      </c>
      <c r="DT132" s="151">
        <f t="shared" si="9"/>
        <v>-328766.20999999996</v>
      </c>
      <c r="DU132" s="151">
        <f t="shared" si="10"/>
        <v>36485.460000000006</v>
      </c>
      <c r="DV132" s="151">
        <f t="shared" si="11"/>
        <v>12170.12</v>
      </c>
      <c r="DW132" s="151">
        <f t="shared" si="12"/>
        <v>24315.340000000004</v>
      </c>
    </row>
    <row r="133" spans="1:127">
      <c r="A133" s="166">
        <v>3302482</v>
      </c>
      <c r="B133" s="175" t="s">
        <v>835</v>
      </c>
      <c r="C133" s="167" t="s">
        <v>836</v>
      </c>
      <c r="D133" s="178"/>
      <c r="E133" s="17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70"/>
      <c r="R133" s="170"/>
      <c r="S133" s="170"/>
      <c r="T133" s="170"/>
      <c r="U133" s="170"/>
      <c r="V133" s="170"/>
      <c r="W133" s="171">
        <v>37532.269999999997</v>
      </c>
      <c r="X133" s="171"/>
      <c r="Y133" s="171">
        <v>-44747.9</v>
      </c>
      <c r="Z133" s="172">
        <v>2378618.7599999998</v>
      </c>
      <c r="AA133" s="172">
        <v>0</v>
      </c>
      <c r="AB133" s="172">
        <v>38775.83</v>
      </c>
      <c r="AC133" s="172">
        <v>0</v>
      </c>
      <c r="AD133" s="172">
        <v>277145.5</v>
      </c>
      <c r="AE133" s="172">
        <v>400</v>
      </c>
      <c r="AF133" s="172">
        <v>0</v>
      </c>
      <c r="AG133" s="172">
        <v>0</v>
      </c>
      <c r="AH133" s="172">
        <v>54884.65</v>
      </c>
      <c r="AI133" s="172">
        <v>0</v>
      </c>
      <c r="AJ133" s="172">
        <v>0</v>
      </c>
      <c r="AK133" s="172">
        <v>0</v>
      </c>
      <c r="AL133" s="172">
        <v>28849.4</v>
      </c>
      <c r="AM133" s="172">
        <v>0</v>
      </c>
      <c r="AN133" s="172">
        <v>0</v>
      </c>
      <c r="AO133" s="172">
        <v>0</v>
      </c>
      <c r="AP133" s="172">
        <v>0</v>
      </c>
      <c r="AQ133" s="172">
        <v>0</v>
      </c>
      <c r="AR133" s="172">
        <v>0</v>
      </c>
      <c r="AS133" s="172">
        <v>16049.26</v>
      </c>
      <c r="AT133" s="172">
        <v>63326</v>
      </c>
      <c r="AU133" s="172">
        <v>1172080.69</v>
      </c>
      <c r="AV133" s="172">
        <v>0</v>
      </c>
      <c r="AW133" s="172">
        <v>648364.44999999995</v>
      </c>
      <c r="AX133" s="172">
        <v>87995.37</v>
      </c>
      <c r="AY133" s="172">
        <v>313325.71000000002</v>
      </c>
      <c r="AZ133" s="172">
        <v>0</v>
      </c>
      <c r="BA133" s="172">
        <v>67854.55</v>
      </c>
      <c r="BB133" s="172">
        <v>0</v>
      </c>
      <c r="BC133" s="172">
        <v>695</v>
      </c>
      <c r="BD133" s="172">
        <v>0</v>
      </c>
      <c r="BE133" s="172">
        <v>0</v>
      </c>
      <c r="BF133" s="172">
        <v>17981.310000000001</v>
      </c>
      <c r="BG133" s="172">
        <v>14370.69</v>
      </c>
      <c r="BH133" s="172">
        <v>0</v>
      </c>
      <c r="BI133" s="172">
        <v>0</v>
      </c>
      <c r="BJ133" s="172">
        <v>90803.520000000004</v>
      </c>
      <c r="BK133" s="172">
        <v>0</v>
      </c>
      <c r="BL133" s="172">
        <v>15846.33</v>
      </c>
      <c r="BM133" s="172">
        <v>49102.879999999641</v>
      </c>
      <c r="BN133" s="172">
        <v>8347.6</v>
      </c>
      <c r="BO133" s="172">
        <v>0</v>
      </c>
      <c r="BP133" s="172">
        <v>37813.199999999997</v>
      </c>
      <c r="BQ133" s="172">
        <v>9020</v>
      </c>
      <c r="BR133" s="172">
        <v>3756</v>
      </c>
      <c r="BS133" s="172">
        <v>163714.43</v>
      </c>
      <c r="BT133" s="172">
        <v>141772.67000000001</v>
      </c>
      <c r="BU133" s="172">
        <v>0</v>
      </c>
      <c r="BV133" s="172">
        <v>66134.13</v>
      </c>
      <c r="BW133" s="172">
        <v>0</v>
      </c>
      <c r="BX133" s="172">
        <v>0</v>
      </c>
      <c r="BY133" s="172">
        <v>54884.65</v>
      </c>
      <c r="BZ133" s="172">
        <v>0</v>
      </c>
      <c r="CA133" s="172">
        <v>0</v>
      </c>
      <c r="CB133" s="172">
        <v>8844.25</v>
      </c>
      <c r="CC133" s="172">
        <v>18866.519999999997</v>
      </c>
      <c r="CD133" s="172">
        <v>54884.65</v>
      </c>
      <c r="CE133" s="172">
        <v>0</v>
      </c>
      <c r="CF133" s="172">
        <v>0</v>
      </c>
      <c r="CG133" s="172">
        <v>0</v>
      </c>
      <c r="CH133" s="172">
        <v>37847.519999999997</v>
      </c>
      <c r="CI133" s="172"/>
      <c r="CJ133" s="172">
        <v>-68281.509999999806</v>
      </c>
      <c r="CK133" s="172"/>
      <c r="CL133" s="172">
        <v>0</v>
      </c>
      <c r="CM133" s="172">
        <v>0</v>
      </c>
      <c r="CN133" s="172">
        <v>0</v>
      </c>
      <c r="CO133" s="172">
        <v>0</v>
      </c>
      <c r="CP133" s="177"/>
      <c r="CQ133" s="151">
        <v>-68281.509999999806</v>
      </c>
      <c r="CR133" s="151">
        <v>0</v>
      </c>
      <c r="CS133" s="152">
        <v>-13396.86</v>
      </c>
      <c r="CT133" s="152">
        <v>-54884.65</v>
      </c>
      <c r="CU133" s="152">
        <v>-54884.649999999805</v>
      </c>
      <c r="CV133" s="151">
        <v>-54884.65</v>
      </c>
      <c r="CW133" s="151">
        <v>-68281.510000000009</v>
      </c>
      <c r="CX133" s="153">
        <v>18866.519999999997</v>
      </c>
      <c r="CY133" s="151">
        <v>18866.519999999997</v>
      </c>
      <c r="CZ133" s="151">
        <v>0</v>
      </c>
      <c r="DA133" s="151">
        <v>-3.5652192309498787E-10</v>
      </c>
      <c r="DB133" s="152">
        <v>-54884.65</v>
      </c>
      <c r="DD133" s="151">
        <v>1.964508555829525E-10</v>
      </c>
      <c r="DG133" s="151">
        <v>-68281.509999999806</v>
      </c>
      <c r="DH133" s="151">
        <v>0</v>
      </c>
      <c r="DI133" s="152">
        <v>-13396.86</v>
      </c>
      <c r="DJ133" s="152">
        <v>-54884.65</v>
      </c>
      <c r="DO133" s="166">
        <v>3302482</v>
      </c>
      <c r="DQ133">
        <f>_xlfn.XLOOKUP(A133,Adjustment!B:B,Adjustment!H:H,0,0)</f>
        <v>0</v>
      </c>
      <c r="DR133" s="151">
        <f t="shared" si="7"/>
        <v>2858049.3999999994</v>
      </c>
      <c r="DS133" s="151">
        <f t="shared" si="8"/>
        <v>2963863.1799999992</v>
      </c>
      <c r="DT133" s="151">
        <f t="shared" si="9"/>
        <v>-105813.7799999998</v>
      </c>
      <c r="DU133" s="151">
        <f t="shared" si="10"/>
        <v>82595.42</v>
      </c>
      <c r="DV133" s="151">
        <f t="shared" si="11"/>
        <v>37847.519999999997</v>
      </c>
      <c r="DW133" s="151">
        <f t="shared" si="12"/>
        <v>44747.9</v>
      </c>
    </row>
    <row r="134" spans="1:127" hidden="1">
      <c r="A134" s="166">
        <v>3302486</v>
      </c>
      <c r="B134" s="175" t="s">
        <v>837</v>
      </c>
      <c r="C134" s="167" t="s">
        <v>300</v>
      </c>
      <c r="D134" s="178"/>
      <c r="E134" s="17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70"/>
      <c r="R134" s="170"/>
      <c r="S134" s="170"/>
      <c r="T134" s="170"/>
      <c r="U134" s="170"/>
      <c r="V134" s="170"/>
      <c r="W134" s="171">
        <v>193731.52</v>
      </c>
      <c r="X134" s="171"/>
      <c r="Y134" s="171">
        <v>-13345.3</v>
      </c>
      <c r="Z134" s="172">
        <v>1332802.43</v>
      </c>
      <c r="AA134" s="172">
        <v>0</v>
      </c>
      <c r="AB134" s="172">
        <v>109397</v>
      </c>
      <c r="AC134" s="172">
        <v>0</v>
      </c>
      <c r="AD134" s="172">
        <v>195550.5</v>
      </c>
      <c r="AE134" s="172">
        <v>0</v>
      </c>
      <c r="AF134" s="172">
        <v>0</v>
      </c>
      <c r="AG134" s="172">
        <v>0</v>
      </c>
      <c r="AH134" s="172">
        <v>86079.169999999751</v>
      </c>
      <c r="AI134" s="172">
        <v>4700.1000000000004</v>
      </c>
      <c r="AJ134" s="172">
        <v>0</v>
      </c>
      <c r="AK134" s="172">
        <v>2095.1</v>
      </c>
      <c r="AL134" s="172">
        <v>0</v>
      </c>
      <c r="AM134" s="172">
        <v>0</v>
      </c>
      <c r="AN134" s="172">
        <v>0</v>
      </c>
      <c r="AO134" s="172">
        <v>0</v>
      </c>
      <c r="AP134" s="172">
        <v>0</v>
      </c>
      <c r="AQ134" s="172">
        <v>0</v>
      </c>
      <c r="AR134" s="172">
        <v>0</v>
      </c>
      <c r="AS134" s="172">
        <v>15054.25</v>
      </c>
      <c r="AT134" s="172">
        <v>31974</v>
      </c>
      <c r="AU134" s="172">
        <v>579320.81999999995</v>
      </c>
      <c r="AV134" s="172">
        <v>0</v>
      </c>
      <c r="AW134" s="172">
        <v>391865</v>
      </c>
      <c r="AX134" s="172">
        <v>75501.05</v>
      </c>
      <c r="AY134" s="172">
        <v>94849.38</v>
      </c>
      <c r="AZ134" s="172">
        <v>71473.429999999993</v>
      </c>
      <c r="BA134" s="172">
        <v>51953.83</v>
      </c>
      <c r="BB134" s="172">
        <v>3362</v>
      </c>
      <c r="BC134" s="172">
        <v>1656</v>
      </c>
      <c r="BD134" s="172">
        <v>0</v>
      </c>
      <c r="BE134" s="172">
        <v>0</v>
      </c>
      <c r="BF134" s="172">
        <v>8587.4500000000007</v>
      </c>
      <c r="BG134" s="172">
        <v>3373.77</v>
      </c>
      <c r="BH134" s="172">
        <v>1670.72</v>
      </c>
      <c r="BI134" s="172">
        <v>4445.9399999999996</v>
      </c>
      <c r="BJ134" s="172">
        <v>80146.740000000005</v>
      </c>
      <c r="BK134" s="172">
        <v>35856.89</v>
      </c>
      <c r="BL134" s="172">
        <v>6776.11</v>
      </c>
      <c r="BM134" s="172">
        <v>47006.74</v>
      </c>
      <c r="BN134" s="172">
        <v>0</v>
      </c>
      <c r="BO134" s="172">
        <v>0</v>
      </c>
      <c r="BP134" s="172">
        <v>19743.64</v>
      </c>
      <c r="BQ134" s="172">
        <v>4895</v>
      </c>
      <c r="BR134" s="172">
        <v>3945.6</v>
      </c>
      <c r="BS134" s="172">
        <v>37427.99</v>
      </c>
      <c r="BT134" s="172">
        <v>69393.039999999994</v>
      </c>
      <c r="BU134" s="172">
        <v>0</v>
      </c>
      <c r="BV134" s="172">
        <v>77630.899999999994</v>
      </c>
      <c r="BW134" s="172">
        <v>0</v>
      </c>
      <c r="BX134" s="172">
        <v>0</v>
      </c>
      <c r="BY134" s="172">
        <v>8781.6</v>
      </c>
      <c r="BZ134" s="172">
        <v>0</v>
      </c>
      <c r="CA134" s="172">
        <v>0</v>
      </c>
      <c r="CB134" s="172">
        <v>6286</v>
      </c>
      <c r="CC134" s="172"/>
      <c r="CD134" s="172">
        <v>8781.6</v>
      </c>
      <c r="CE134" s="172">
        <v>0</v>
      </c>
      <c r="CF134" s="172">
        <v>0</v>
      </c>
      <c r="CG134" s="172">
        <v>0</v>
      </c>
      <c r="CH134" s="172">
        <v>0</v>
      </c>
      <c r="CI134" s="172">
        <v>1722.3000000000011</v>
      </c>
      <c r="CJ134" s="172">
        <v>291720.42999999993</v>
      </c>
      <c r="CK134" s="172"/>
      <c r="CL134" s="172">
        <v>0</v>
      </c>
      <c r="CM134" s="172">
        <v>0</v>
      </c>
      <c r="CN134" s="172">
        <v>0</v>
      </c>
      <c r="CO134" s="172">
        <v>0</v>
      </c>
      <c r="CP134" s="177"/>
      <c r="CQ134" s="151">
        <v>291720.42999999993</v>
      </c>
      <c r="CR134" s="151">
        <v>0</v>
      </c>
      <c r="CS134" s="152">
        <v>300502.03000000003</v>
      </c>
      <c r="CT134" s="152">
        <v>-8781.6</v>
      </c>
      <c r="CU134" s="152">
        <v>-8781.6000000000931</v>
      </c>
      <c r="CV134" s="151">
        <v>-8781.6</v>
      </c>
      <c r="CW134" s="151">
        <v>291720.43000000005</v>
      </c>
      <c r="CX134" s="153">
        <v>-1722.3000000000011</v>
      </c>
      <c r="CY134" s="151">
        <v>-1722.3000000000011</v>
      </c>
      <c r="CZ134" s="151">
        <v>2.0000000251457095E-2</v>
      </c>
      <c r="DA134" s="151">
        <v>0</v>
      </c>
      <c r="DB134" s="152">
        <v>-8781.6</v>
      </c>
      <c r="DD134" s="151">
        <v>-9.276845958083868E-11</v>
      </c>
      <c r="DG134" s="151">
        <v>291720.42999999993</v>
      </c>
      <c r="DH134" s="151">
        <v>0</v>
      </c>
      <c r="DI134" s="152">
        <v>300502.03000000003</v>
      </c>
      <c r="DJ134" s="152">
        <v>-8781.6</v>
      </c>
      <c r="DO134" s="166">
        <v>3302486</v>
      </c>
      <c r="DQ134" t="str">
        <f>_xlfn.XLOOKUP(A134,Adjustment!B:B,Adjustment!H:H,0,0)</f>
        <v>Agree</v>
      </c>
      <c r="DR134" s="151">
        <f t="shared" si="7"/>
        <v>1777652.5499999998</v>
      </c>
      <c r="DS134" s="151">
        <f t="shared" si="8"/>
        <v>1679663.64</v>
      </c>
      <c r="DT134" s="151">
        <f t="shared" si="9"/>
        <v>97988.909999999916</v>
      </c>
      <c r="DU134" s="151">
        <f t="shared" si="10"/>
        <v>15067.6</v>
      </c>
      <c r="DV134" s="151">
        <f t="shared" si="11"/>
        <v>1722.3000000000011</v>
      </c>
      <c r="DW134" s="151">
        <f t="shared" si="12"/>
        <v>13345.3</v>
      </c>
    </row>
    <row r="135" spans="1:127" hidden="1">
      <c r="A135" s="166">
        <v>3303002</v>
      </c>
      <c r="B135" s="175" t="s">
        <v>838</v>
      </c>
      <c r="C135" s="167" t="s">
        <v>839</v>
      </c>
      <c r="D135" s="178"/>
      <c r="E135" s="17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70"/>
      <c r="R135" s="170"/>
      <c r="S135" s="170"/>
      <c r="T135" s="170"/>
      <c r="U135" s="170"/>
      <c r="V135" s="170"/>
      <c r="W135" s="171">
        <v>423015.37</v>
      </c>
      <c r="X135" s="171"/>
      <c r="Y135" s="171">
        <v>12894.48</v>
      </c>
      <c r="Z135" s="172">
        <v>1331141.6200000001</v>
      </c>
      <c r="AA135" s="172">
        <v>0</v>
      </c>
      <c r="AB135" s="172">
        <v>31510</v>
      </c>
      <c r="AC135" s="172">
        <v>0</v>
      </c>
      <c r="AD135" s="172">
        <v>136771</v>
      </c>
      <c r="AE135" s="172">
        <v>3256.93</v>
      </c>
      <c r="AF135" s="172">
        <v>0</v>
      </c>
      <c r="AG135" s="172">
        <v>0</v>
      </c>
      <c r="AH135" s="172">
        <v>16855.060000000001</v>
      </c>
      <c r="AI135" s="172">
        <v>4394.84</v>
      </c>
      <c r="AJ135" s="172">
        <v>0</v>
      </c>
      <c r="AK135" s="172">
        <v>0</v>
      </c>
      <c r="AL135" s="172">
        <v>1380.59</v>
      </c>
      <c r="AM135" s="172">
        <v>0</v>
      </c>
      <c r="AN135" s="172">
        <v>0</v>
      </c>
      <c r="AO135" s="172">
        <v>0</v>
      </c>
      <c r="AP135" s="172">
        <v>0</v>
      </c>
      <c r="AQ135" s="172">
        <v>0</v>
      </c>
      <c r="AR135" s="172">
        <v>0</v>
      </c>
      <c r="AS135" s="172">
        <v>22663.759999999998</v>
      </c>
      <c r="AT135" s="172">
        <v>32562</v>
      </c>
      <c r="AU135" s="172">
        <v>606609.6</v>
      </c>
      <c r="AV135" s="172">
        <v>0</v>
      </c>
      <c r="AW135" s="172">
        <v>195869.41</v>
      </c>
      <c r="AX135" s="172">
        <v>36012.67</v>
      </c>
      <c r="AY135" s="172">
        <v>105416.76</v>
      </c>
      <c r="AZ135" s="172">
        <v>0</v>
      </c>
      <c r="BA135" s="172">
        <v>49898.38</v>
      </c>
      <c r="BB135" s="172">
        <v>5050.8599999999997</v>
      </c>
      <c r="BC135" s="172">
        <v>8279.4</v>
      </c>
      <c r="BD135" s="172">
        <v>0</v>
      </c>
      <c r="BE135" s="172">
        <v>0</v>
      </c>
      <c r="BF135" s="172">
        <v>77340.59</v>
      </c>
      <c r="BG135" s="172">
        <v>715</v>
      </c>
      <c r="BH135" s="172">
        <v>23262.15</v>
      </c>
      <c r="BI135" s="172">
        <v>2674.46</v>
      </c>
      <c r="BJ135" s="172">
        <v>45892.86</v>
      </c>
      <c r="BK135" s="172">
        <v>14543.36</v>
      </c>
      <c r="BL135" s="172">
        <v>9004.94</v>
      </c>
      <c r="BM135" s="172">
        <v>69246.060000000114</v>
      </c>
      <c r="BN135" s="172">
        <v>860.5</v>
      </c>
      <c r="BO135" s="172">
        <v>0</v>
      </c>
      <c r="BP135" s="172">
        <v>26441.74</v>
      </c>
      <c r="BQ135" s="172">
        <v>4895</v>
      </c>
      <c r="BR135" s="172">
        <v>2502</v>
      </c>
      <c r="BS135" s="172">
        <v>99061.41</v>
      </c>
      <c r="BT135" s="172">
        <v>245980.65</v>
      </c>
      <c r="BU135" s="172">
        <v>7251</v>
      </c>
      <c r="BV135" s="172">
        <v>116872.85</v>
      </c>
      <c r="BW135" s="172">
        <v>0</v>
      </c>
      <c r="BX135" s="172">
        <v>0</v>
      </c>
      <c r="BY135" s="172">
        <v>0</v>
      </c>
      <c r="BZ135" s="172">
        <v>0</v>
      </c>
      <c r="CA135" s="172">
        <v>0</v>
      </c>
      <c r="CB135" s="172">
        <v>6484</v>
      </c>
      <c r="CC135" s="172">
        <v>14340.98</v>
      </c>
      <c r="CD135" s="172">
        <v>0</v>
      </c>
      <c r="CE135" s="172">
        <v>0</v>
      </c>
      <c r="CF135" s="172">
        <v>0</v>
      </c>
      <c r="CG135" s="172">
        <v>0</v>
      </c>
      <c r="CH135" s="172">
        <v>0</v>
      </c>
      <c r="CI135" s="172"/>
      <c r="CJ135" s="172">
        <v>249869.52000000014</v>
      </c>
      <c r="CK135" s="172"/>
      <c r="CL135" s="172">
        <v>33719.46</v>
      </c>
      <c r="CM135" s="172">
        <v>0</v>
      </c>
      <c r="CN135" s="172">
        <v>0</v>
      </c>
      <c r="CO135" s="172">
        <v>0</v>
      </c>
      <c r="CP135" s="177"/>
      <c r="CQ135" s="151">
        <v>249869.52000000014</v>
      </c>
      <c r="CR135" s="151">
        <v>33719.46</v>
      </c>
      <c r="CS135" s="152">
        <v>249869.52</v>
      </c>
      <c r="CT135" s="152">
        <v>33719.46</v>
      </c>
      <c r="CU135" s="152">
        <v>0</v>
      </c>
      <c r="CV135" s="151">
        <v>0</v>
      </c>
      <c r="CW135" s="151">
        <v>283588.98</v>
      </c>
      <c r="CX135" s="153">
        <v>14340.98</v>
      </c>
      <c r="CY135" s="151">
        <v>14340.98</v>
      </c>
      <c r="CZ135" s="151">
        <v>0</v>
      </c>
      <c r="DA135" s="151">
        <v>-2.9999999882420525E-2</v>
      </c>
      <c r="DD135" s="151">
        <v>1.673470251262188E-10</v>
      </c>
      <c r="DG135" s="151">
        <v>249869.52000000014</v>
      </c>
      <c r="DH135" s="151">
        <v>33719.46</v>
      </c>
      <c r="DI135" s="152">
        <v>249869.52</v>
      </c>
      <c r="DJ135" s="152">
        <v>33719.46</v>
      </c>
      <c r="DO135" s="166">
        <v>3303002</v>
      </c>
      <c r="DQ135">
        <f>_xlfn.XLOOKUP(A135,Adjustment!B:B,Adjustment!H:H,0,0)</f>
        <v>0</v>
      </c>
      <c r="DR135" s="151">
        <f t="shared" si="7"/>
        <v>1580535.8000000003</v>
      </c>
      <c r="DS135" s="151">
        <f t="shared" si="8"/>
        <v>1753681.6500000001</v>
      </c>
      <c r="DT135" s="151">
        <f t="shared" si="9"/>
        <v>-173145.84999999986</v>
      </c>
      <c r="DU135" s="151">
        <f t="shared" si="10"/>
        <v>20824.98</v>
      </c>
      <c r="DV135" s="151">
        <f t="shared" si="11"/>
        <v>0</v>
      </c>
      <c r="DW135" s="151">
        <f t="shared" si="12"/>
        <v>20824.98</v>
      </c>
    </row>
    <row r="136" spans="1:127">
      <c r="A136" s="166">
        <v>3303003</v>
      </c>
      <c r="B136" s="175" t="s">
        <v>840</v>
      </c>
      <c r="C136" s="167" t="s">
        <v>841</v>
      </c>
      <c r="D136" s="178"/>
      <c r="E136" s="17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70"/>
      <c r="R136" s="170"/>
      <c r="S136" s="170"/>
      <c r="T136" s="170"/>
      <c r="U136" s="170"/>
      <c r="V136" s="170"/>
      <c r="W136" s="171">
        <v>113994.64</v>
      </c>
      <c r="X136" s="171"/>
      <c r="Y136" s="171">
        <v>-28412.5</v>
      </c>
      <c r="Z136" s="172">
        <v>988776.45</v>
      </c>
      <c r="AA136" s="172">
        <v>0</v>
      </c>
      <c r="AB136" s="172">
        <v>24675</v>
      </c>
      <c r="AC136" s="172">
        <v>0</v>
      </c>
      <c r="AD136" s="172">
        <v>40225.5</v>
      </c>
      <c r="AE136" s="172">
        <v>856.93</v>
      </c>
      <c r="AF136" s="172">
        <v>0</v>
      </c>
      <c r="AG136" s="172">
        <v>0</v>
      </c>
      <c r="AH136" s="172">
        <v>83860.789999999892</v>
      </c>
      <c r="AI136" s="172">
        <v>0</v>
      </c>
      <c r="AJ136" s="172">
        <v>0</v>
      </c>
      <c r="AK136" s="172">
        <v>0</v>
      </c>
      <c r="AL136" s="172">
        <v>141933.23000000001</v>
      </c>
      <c r="AM136" s="172">
        <v>0</v>
      </c>
      <c r="AN136" s="172">
        <v>0</v>
      </c>
      <c r="AO136" s="172">
        <v>0</v>
      </c>
      <c r="AP136" s="172">
        <v>0</v>
      </c>
      <c r="AQ136" s="172">
        <v>0</v>
      </c>
      <c r="AR136" s="172">
        <v>0</v>
      </c>
      <c r="AS136" s="172">
        <v>2227.88</v>
      </c>
      <c r="AT136" s="172">
        <v>52852</v>
      </c>
      <c r="AU136" s="172">
        <v>558185.4</v>
      </c>
      <c r="AV136" s="172">
        <v>0</v>
      </c>
      <c r="AW136" s="172">
        <v>141270.29999999999</v>
      </c>
      <c r="AX136" s="172">
        <v>40760.32</v>
      </c>
      <c r="AY136" s="172">
        <v>71973.08</v>
      </c>
      <c r="AZ136" s="172">
        <v>0</v>
      </c>
      <c r="BA136" s="172">
        <v>35107.879999999997</v>
      </c>
      <c r="BB136" s="172">
        <v>3806.95</v>
      </c>
      <c r="BC136" s="172">
        <v>5317</v>
      </c>
      <c r="BD136" s="172">
        <v>0</v>
      </c>
      <c r="BE136" s="172">
        <v>0</v>
      </c>
      <c r="BF136" s="172">
        <v>19020.53</v>
      </c>
      <c r="BG136" s="172">
        <v>2299.98</v>
      </c>
      <c r="BH136" s="172">
        <v>3228.56</v>
      </c>
      <c r="BI136" s="172">
        <v>859.82</v>
      </c>
      <c r="BJ136" s="172">
        <v>14343.93</v>
      </c>
      <c r="BK136" s="172">
        <v>0</v>
      </c>
      <c r="BL136" s="172">
        <v>12248.01</v>
      </c>
      <c r="BM136" s="172">
        <v>35567.480000000003</v>
      </c>
      <c r="BN136" s="172">
        <v>8903.99</v>
      </c>
      <c r="BO136" s="172">
        <v>0</v>
      </c>
      <c r="BP136" s="172">
        <v>10159.57</v>
      </c>
      <c r="BQ136" s="172">
        <v>4895</v>
      </c>
      <c r="BR136" s="172">
        <v>1960</v>
      </c>
      <c r="BS136" s="172">
        <v>90146.9</v>
      </c>
      <c r="BT136" s="172">
        <v>132605.96</v>
      </c>
      <c r="BU136" s="172">
        <v>120</v>
      </c>
      <c r="BV136" s="172">
        <v>141238.54</v>
      </c>
      <c r="BW136" s="172">
        <v>0</v>
      </c>
      <c r="BX136" s="172">
        <v>0</v>
      </c>
      <c r="BY136" s="172">
        <v>28412.5</v>
      </c>
      <c r="BZ136" s="172">
        <v>0</v>
      </c>
      <c r="CA136" s="172">
        <v>0</v>
      </c>
      <c r="CB136" s="172">
        <v>6956.55</v>
      </c>
      <c r="CC136" s="172">
        <v>0</v>
      </c>
      <c r="CD136" s="172">
        <v>28412.5</v>
      </c>
      <c r="CE136" s="172">
        <v>0</v>
      </c>
      <c r="CF136" s="172">
        <v>0</v>
      </c>
      <c r="CG136" s="172">
        <v>6956.55</v>
      </c>
      <c r="CH136" s="172">
        <v>0</v>
      </c>
      <c r="CI136" s="172">
        <v>0</v>
      </c>
      <c r="CJ136" s="172">
        <v>86970.719999999841</v>
      </c>
      <c r="CK136" s="172"/>
      <c r="CL136" s="172">
        <v>0</v>
      </c>
      <c r="CM136" s="172">
        <v>0</v>
      </c>
      <c r="CN136" s="172">
        <v>0</v>
      </c>
      <c r="CO136" s="172">
        <v>0</v>
      </c>
      <c r="CP136" s="177"/>
      <c r="CQ136" s="151">
        <v>86970.719999999841</v>
      </c>
      <c r="CR136" s="151">
        <v>0</v>
      </c>
      <c r="CS136" s="152">
        <v>115383.22</v>
      </c>
      <c r="CT136" s="152">
        <v>-28412.5</v>
      </c>
      <c r="CU136" s="152">
        <v>-28412.50000000016</v>
      </c>
      <c r="CV136" s="151">
        <v>-28412.5</v>
      </c>
      <c r="CW136" s="151">
        <v>86970.72</v>
      </c>
      <c r="CX136" s="153">
        <v>0</v>
      </c>
      <c r="CY136" s="151">
        <v>0</v>
      </c>
      <c r="CZ136" s="151">
        <v>4.0000000110012479E-2</v>
      </c>
      <c r="DA136" s="151">
        <v>0</v>
      </c>
      <c r="DB136" s="152">
        <v>-28412.5</v>
      </c>
      <c r="DD136" s="151">
        <v>-1.6007106751203537E-10</v>
      </c>
      <c r="DG136" s="151">
        <v>86970.719999999841</v>
      </c>
      <c r="DH136" s="151">
        <v>0</v>
      </c>
      <c r="DI136" s="152">
        <v>115383.22</v>
      </c>
      <c r="DJ136" s="152">
        <v>-28412.5</v>
      </c>
      <c r="DO136" s="166">
        <v>3303003</v>
      </c>
      <c r="DQ136">
        <f>_xlfn.XLOOKUP(A136,Adjustment!B:B,Adjustment!H:H,0,0)</f>
        <v>0</v>
      </c>
      <c r="DR136" s="151">
        <f t="shared" si="7"/>
        <v>1335407.7799999996</v>
      </c>
      <c r="DS136" s="151">
        <f t="shared" si="8"/>
        <v>1362431.6999999997</v>
      </c>
      <c r="DT136" s="151">
        <f t="shared" si="9"/>
        <v>-27023.920000000158</v>
      </c>
      <c r="DU136" s="151">
        <f t="shared" si="10"/>
        <v>35369.050000000003</v>
      </c>
      <c r="DV136" s="151">
        <f t="shared" si="11"/>
        <v>6956.55</v>
      </c>
      <c r="DW136" s="151">
        <f t="shared" si="12"/>
        <v>28412.500000000004</v>
      </c>
    </row>
    <row r="137" spans="1:127">
      <c r="A137" s="166">
        <v>3303010</v>
      </c>
      <c r="B137" s="175" t="s">
        <v>842</v>
      </c>
      <c r="C137" s="167" t="s">
        <v>843</v>
      </c>
      <c r="D137" s="178"/>
      <c r="E137" s="17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70"/>
      <c r="R137" s="170"/>
      <c r="S137" s="170"/>
      <c r="T137" s="170"/>
      <c r="U137" s="170"/>
      <c r="V137" s="170"/>
      <c r="W137" s="171">
        <v>435229.28</v>
      </c>
      <c r="X137" s="171"/>
      <c r="Y137" s="171">
        <v>-11002.42</v>
      </c>
      <c r="Z137" s="172">
        <v>2428498.86</v>
      </c>
      <c r="AA137" s="172">
        <v>0</v>
      </c>
      <c r="AB137" s="172">
        <v>105751.49</v>
      </c>
      <c r="AC137" s="172">
        <v>0</v>
      </c>
      <c r="AD137" s="172">
        <v>287666.5</v>
      </c>
      <c r="AE137" s="172">
        <v>8256.93</v>
      </c>
      <c r="AF137" s="172">
        <v>0</v>
      </c>
      <c r="AG137" s="172">
        <v>0</v>
      </c>
      <c r="AH137" s="172">
        <v>36097.949999998884</v>
      </c>
      <c r="AI137" s="172">
        <v>0</v>
      </c>
      <c r="AJ137" s="172">
        <v>0</v>
      </c>
      <c r="AK137" s="172">
        <v>0</v>
      </c>
      <c r="AL137" s="172">
        <v>24846.1</v>
      </c>
      <c r="AM137" s="172">
        <v>9000</v>
      </c>
      <c r="AN137" s="172">
        <v>0</v>
      </c>
      <c r="AO137" s="172">
        <v>0</v>
      </c>
      <c r="AP137" s="172">
        <v>0</v>
      </c>
      <c r="AQ137" s="172">
        <v>0</v>
      </c>
      <c r="AR137" s="172">
        <v>0</v>
      </c>
      <c r="AS137" s="172">
        <v>47488.13</v>
      </c>
      <c r="AT137" s="172">
        <v>59930</v>
      </c>
      <c r="AU137" s="172">
        <v>1186878.5</v>
      </c>
      <c r="AV137" s="172">
        <v>0</v>
      </c>
      <c r="AW137" s="172">
        <v>558078.52</v>
      </c>
      <c r="AX137" s="172">
        <v>0</v>
      </c>
      <c r="AY137" s="172">
        <v>197854.37</v>
      </c>
      <c r="AZ137" s="172">
        <v>0</v>
      </c>
      <c r="BA137" s="172">
        <v>67936.39</v>
      </c>
      <c r="BB137" s="172">
        <v>6630.76</v>
      </c>
      <c r="BC137" s="172">
        <v>8273.26</v>
      </c>
      <c r="BD137" s="172">
        <v>0</v>
      </c>
      <c r="BE137" s="172">
        <v>0</v>
      </c>
      <c r="BF137" s="172">
        <v>178179.69</v>
      </c>
      <c r="BG137" s="172">
        <v>275.17</v>
      </c>
      <c r="BH137" s="172">
        <v>0</v>
      </c>
      <c r="BI137" s="172">
        <v>12385.52</v>
      </c>
      <c r="BJ137" s="172">
        <v>65196.38</v>
      </c>
      <c r="BK137" s="172">
        <v>0</v>
      </c>
      <c r="BL137" s="172">
        <v>4455.1899999999996</v>
      </c>
      <c r="BM137" s="172">
        <v>79635.509999999995</v>
      </c>
      <c r="BN137" s="172">
        <v>27880.76</v>
      </c>
      <c r="BO137" s="172">
        <v>44787.8</v>
      </c>
      <c r="BP137" s="172">
        <v>19819.39</v>
      </c>
      <c r="BQ137" s="172">
        <v>4895</v>
      </c>
      <c r="BR137" s="172">
        <v>0</v>
      </c>
      <c r="BS137" s="172">
        <v>155795.98000000001</v>
      </c>
      <c r="BT137" s="172">
        <v>107018.78</v>
      </c>
      <c r="BU137" s="172">
        <v>0</v>
      </c>
      <c r="BV137" s="172">
        <v>91015.67</v>
      </c>
      <c r="BW137" s="172">
        <v>0</v>
      </c>
      <c r="BX137" s="172">
        <v>0</v>
      </c>
      <c r="BY137" s="172">
        <v>23194.37</v>
      </c>
      <c r="BZ137" s="172">
        <v>0</v>
      </c>
      <c r="CA137" s="172">
        <v>0</v>
      </c>
      <c r="CB137" s="172">
        <v>8725</v>
      </c>
      <c r="CC137" s="172">
        <v>0</v>
      </c>
      <c r="CD137" s="172">
        <v>23194.37</v>
      </c>
      <c r="CE137" s="172">
        <v>0</v>
      </c>
      <c r="CF137" s="172">
        <v>0</v>
      </c>
      <c r="CG137" s="172">
        <v>8725</v>
      </c>
      <c r="CH137" s="172">
        <v>12191.95</v>
      </c>
      <c r="CI137" s="172">
        <v>0</v>
      </c>
      <c r="CJ137" s="172">
        <v>602578.22999999975</v>
      </c>
      <c r="CK137" s="172"/>
      <c r="CL137" s="172">
        <v>0</v>
      </c>
      <c r="CM137" s="172">
        <v>0</v>
      </c>
      <c r="CN137" s="172">
        <v>0</v>
      </c>
      <c r="CO137" s="172">
        <v>0</v>
      </c>
      <c r="CP137" s="177"/>
      <c r="CQ137" s="151">
        <v>602578.22999999975</v>
      </c>
      <c r="CR137" s="151">
        <v>0</v>
      </c>
      <c r="CS137" s="152">
        <v>625772.6</v>
      </c>
      <c r="CT137" s="152">
        <v>-23194.37</v>
      </c>
      <c r="CU137" s="152">
        <v>-23194.370000000228</v>
      </c>
      <c r="CV137" s="151">
        <v>-23194.37</v>
      </c>
      <c r="CW137" s="151">
        <v>602578.23</v>
      </c>
      <c r="CX137" s="153">
        <v>0</v>
      </c>
      <c r="CY137" s="151">
        <v>0</v>
      </c>
      <c r="CZ137" s="151">
        <v>12903.570000001113</v>
      </c>
      <c r="DA137" s="151">
        <v>0</v>
      </c>
      <c r="DB137" s="152">
        <v>-23194.37</v>
      </c>
      <c r="DD137" s="151">
        <v>-2.2919266484677792E-10</v>
      </c>
      <c r="DG137" s="151">
        <v>602578.22999999975</v>
      </c>
      <c r="DH137" s="151">
        <v>0</v>
      </c>
      <c r="DI137" s="152">
        <v>625772.6</v>
      </c>
      <c r="DJ137" s="152">
        <v>-23194.37</v>
      </c>
      <c r="DO137" s="166">
        <v>3303010</v>
      </c>
      <c r="DQ137">
        <f>_xlfn.XLOOKUP(A137,Adjustment!B:B,Adjustment!H:H,0,0)</f>
        <v>0</v>
      </c>
      <c r="DR137" s="151">
        <f t="shared" ref="DR137:DR200" si="13">SUM(Z137:AT137)</f>
        <v>3007535.959999999</v>
      </c>
      <c r="DS137" s="151">
        <f t="shared" ref="DS137:DS200" si="14">SUM(AU137:BY137)</f>
        <v>2840187.0099999993</v>
      </c>
      <c r="DT137" s="151">
        <f t="shared" ref="DT137:DT200" si="15">DR137-DS137</f>
        <v>167348.94999999972</v>
      </c>
      <c r="DU137" s="151">
        <f t="shared" ref="DU137:DU200" si="16">SUM(CB137:CD137)</f>
        <v>31919.37</v>
      </c>
      <c r="DV137" s="151">
        <f t="shared" ref="DV137:DV200" si="17">SUM(CF137:CI137)</f>
        <v>20916.95</v>
      </c>
      <c r="DW137" s="151">
        <f t="shared" si="12"/>
        <v>11002.419999999998</v>
      </c>
    </row>
    <row r="138" spans="1:127">
      <c r="A138" s="166">
        <v>3303016</v>
      </c>
      <c r="B138" s="175" t="s">
        <v>844</v>
      </c>
      <c r="C138" s="167" t="s">
        <v>845</v>
      </c>
      <c r="D138" s="178"/>
      <c r="E138" s="17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70"/>
      <c r="R138" s="170"/>
      <c r="S138" s="170"/>
      <c r="T138" s="170"/>
      <c r="U138" s="170"/>
      <c r="V138" s="170"/>
      <c r="W138" s="171">
        <v>486509.09</v>
      </c>
      <c r="X138" s="171"/>
      <c r="Y138" s="171">
        <v>12601.88</v>
      </c>
      <c r="Z138" s="172">
        <v>1315527.46</v>
      </c>
      <c r="AA138" s="172">
        <v>0</v>
      </c>
      <c r="AB138" s="172">
        <v>61168.75</v>
      </c>
      <c r="AC138" s="172">
        <v>0</v>
      </c>
      <c r="AD138" s="172">
        <v>173145.5</v>
      </c>
      <c r="AE138" s="172">
        <v>2600</v>
      </c>
      <c r="AF138" s="172">
        <v>0</v>
      </c>
      <c r="AG138" s="172">
        <v>0</v>
      </c>
      <c r="AH138" s="172">
        <v>208809.97</v>
      </c>
      <c r="AI138" s="172">
        <v>5093.1499999999996</v>
      </c>
      <c r="AJ138" s="172">
        <v>0</v>
      </c>
      <c r="AK138" s="172">
        <v>0</v>
      </c>
      <c r="AL138" s="172">
        <v>1735</v>
      </c>
      <c r="AM138" s="172">
        <v>0</v>
      </c>
      <c r="AN138" s="172">
        <v>0</v>
      </c>
      <c r="AO138" s="172">
        <v>0</v>
      </c>
      <c r="AP138" s="172">
        <v>0</v>
      </c>
      <c r="AQ138" s="172">
        <v>0</v>
      </c>
      <c r="AR138" s="172">
        <v>0</v>
      </c>
      <c r="AS138" s="172">
        <v>21423.119999999999</v>
      </c>
      <c r="AT138" s="172">
        <v>36737</v>
      </c>
      <c r="AU138" s="172">
        <v>498036.06</v>
      </c>
      <c r="AV138" s="172">
        <v>0</v>
      </c>
      <c r="AW138" s="172">
        <v>313090.59999999998</v>
      </c>
      <c r="AX138" s="172">
        <v>70875.75</v>
      </c>
      <c r="AY138" s="172">
        <v>131742.09</v>
      </c>
      <c r="AZ138" s="172">
        <v>0</v>
      </c>
      <c r="BA138" s="172">
        <v>53763.08</v>
      </c>
      <c r="BB138" s="172">
        <v>392.49</v>
      </c>
      <c r="BC138" s="172">
        <v>6257.2</v>
      </c>
      <c r="BD138" s="172">
        <v>0</v>
      </c>
      <c r="BE138" s="172">
        <v>0</v>
      </c>
      <c r="BF138" s="172">
        <v>49048.49</v>
      </c>
      <c r="BG138" s="172">
        <v>9009.2199999999993</v>
      </c>
      <c r="BH138" s="172">
        <v>3178.19</v>
      </c>
      <c r="BI138" s="172">
        <v>4981.51</v>
      </c>
      <c r="BJ138" s="172">
        <v>48247.35</v>
      </c>
      <c r="BK138" s="172">
        <v>14919.48</v>
      </c>
      <c r="BL138" s="172">
        <v>8486.9699999999993</v>
      </c>
      <c r="BM138" s="172">
        <v>65153.350000000282</v>
      </c>
      <c r="BN138" s="172">
        <v>2881.38</v>
      </c>
      <c r="BO138" s="172">
        <v>0</v>
      </c>
      <c r="BP138" s="172">
        <v>210029.94</v>
      </c>
      <c r="BQ138" s="172">
        <v>4895</v>
      </c>
      <c r="BR138" s="172">
        <v>0</v>
      </c>
      <c r="BS138" s="172">
        <v>115985.81</v>
      </c>
      <c r="BT138" s="172">
        <v>65939.179999999993</v>
      </c>
      <c r="BU138" s="172">
        <v>0</v>
      </c>
      <c r="BV138" s="172">
        <v>133472.03</v>
      </c>
      <c r="BW138" s="172">
        <v>0</v>
      </c>
      <c r="BX138" s="172">
        <v>0</v>
      </c>
      <c r="BY138" s="172">
        <v>0.37</v>
      </c>
      <c r="BZ138" s="172">
        <v>0</v>
      </c>
      <c r="CA138" s="172">
        <v>0</v>
      </c>
      <c r="CB138" s="172">
        <v>6283.75</v>
      </c>
      <c r="CC138" s="172">
        <v>0</v>
      </c>
      <c r="CD138" s="172">
        <v>0.37</v>
      </c>
      <c r="CE138" s="172">
        <v>0</v>
      </c>
      <c r="CF138" s="172">
        <v>0</v>
      </c>
      <c r="CG138" s="172">
        <v>0</v>
      </c>
      <c r="CH138" s="172">
        <v>18886</v>
      </c>
      <c r="CI138" s="172">
        <v>8.0035977845227535E-13</v>
      </c>
      <c r="CJ138" s="172">
        <v>502363.49999999994</v>
      </c>
      <c r="CK138" s="172"/>
      <c r="CL138" s="172">
        <v>0</v>
      </c>
      <c r="CM138" s="172">
        <v>0</v>
      </c>
      <c r="CN138" s="172">
        <v>0</v>
      </c>
      <c r="CO138" s="172">
        <v>0</v>
      </c>
      <c r="CP138" s="177"/>
      <c r="CQ138" s="151">
        <v>502363.49999999994</v>
      </c>
      <c r="CR138" s="151">
        <v>0</v>
      </c>
      <c r="CS138" s="152">
        <v>502363.87</v>
      </c>
      <c r="CT138" s="152">
        <v>-0.37</v>
      </c>
      <c r="CU138" s="152">
        <v>-0.37000000005355105</v>
      </c>
      <c r="CV138" s="151">
        <v>-0.37</v>
      </c>
      <c r="CW138" s="151">
        <v>502363.5</v>
      </c>
      <c r="CX138" s="153">
        <v>8.0035977845227535E-13</v>
      </c>
      <c r="CY138" s="151">
        <v>8.0035977845227535E-13</v>
      </c>
      <c r="CZ138" s="151">
        <v>0</v>
      </c>
      <c r="DA138" s="151">
        <v>-9.9999997182749212E-3</v>
      </c>
      <c r="DB138" s="152">
        <v>-0.37</v>
      </c>
      <c r="DD138" s="151">
        <v>-5.3551052481282113E-11</v>
      </c>
      <c r="DG138" s="151">
        <v>502363.49999999994</v>
      </c>
      <c r="DH138" s="151">
        <v>0</v>
      </c>
      <c r="DI138" s="152">
        <v>502363.87</v>
      </c>
      <c r="DJ138" s="152">
        <v>-0.37</v>
      </c>
      <c r="DO138" s="166">
        <v>3303016</v>
      </c>
      <c r="DQ138">
        <f>_xlfn.XLOOKUP(A138,Adjustment!B:B,Adjustment!H:H,0,0)</f>
        <v>0</v>
      </c>
      <c r="DR138" s="151">
        <f t="shared" si="13"/>
        <v>1826239.95</v>
      </c>
      <c r="DS138" s="151">
        <f t="shared" si="14"/>
        <v>1810385.54</v>
      </c>
      <c r="DT138" s="151">
        <f t="shared" si="15"/>
        <v>15854.409999999916</v>
      </c>
      <c r="DU138" s="151">
        <f t="shared" si="16"/>
        <v>6284.12</v>
      </c>
      <c r="DV138" s="151">
        <f t="shared" si="17"/>
        <v>18886</v>
      </c>
      <c r="DW138" s="151">
        <f t="shared" ref="DW138:DW201" si="18">DU138-DV138</f>
        <v>-12601.880000000001</v>
      </c>
    </row>
    <row r="139" spans="1:127" hidden="1">
      <c r="A139" s="166">
        <v>3303019</v>
      </c>
      <c r="B139" s="175" t="s">
        <v>846</v>
      </c>
      <c r="C139" s="167" t="s">
        <v>495</v>
      </c>
      <c r="D139" s="178"/>
      <c r="E139" s="17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70"/>
      <c r="R139" s="170"/>
      <c r="S139" s="170"/>
      <c r="T139" s="170"/>
      <c r="U139" s="170"/>
      <c r="V139" s="170"/>
      <c r="W139" s="171">
        <v>543839.66</v>
      </c>
      <c r="X139" s="171"/>
      <c r="Y139" s="171">
        <v>-48717.66</v>
      </c>
      <c r="Z139" s="172">
        <v>2233044.29</v>
      </c>
      <c r="AA139" s="172">
        <v>0</v>
      </c>
      <c r="AB139" s="172">
        <v>201415.2</v>
      </c>
      <c r="AC139" s="172">
        <v>0</v>
      </c>
      <c r="AD139" s="172">
        <v>244060</v>
      </c>
      <c r="AE139" s="172">
        <v>2400</v>
      </c>
      <c r="AF139" s="172">
        <v>0</v>
      </c>
      <c r="AG139" s="172">
        <v>0</v>
      </c>
      <c r="AH139" s="172">
        <v>89131.46</v>
      </c>
      <c r="AI139" s="172">
        <v>0</v>
      </c>
      <c r="AJ139" s="172">
        <v>0</v>
      </c>
      <c r="AK139" s="172">
        <v>0</v>
      </c>
      <c r="AL139" s="172">
        <v>370.02</v>
      </c>
      <c r="AM139" s="172">
        <v>0</v>
      </c>
      <c r="AN139" s="172">
        <v>0</v>
      </c>
      <c r="AO139" s="172">
        <v>0</v>
      </c>
      <c r="AP139" s="172">
        <v>0</v>
      </c>
      <c r="AQ139" s="172">
        <v>0</v>
      </c>
      <c r="AR139" s="172">
        <v>0</v>
      </c>
      <c r="AS139" s="172">
        <v>39176.33</v>
      </c>
      <c r="AT139" s="172">
        <v>69927</v>
      </c>
      <c r="AU139" s="172">
        <v>1064651.03</v>
      </c>
      <c r="AV139" s="172">
        <v>0</v>
      </c>
      <c r="AW139" s="172">
        <v>506956.19</v>
      </c>
      <c r="AX139" s="172">
        <v>61786.83</v>
      </c>
      <c r="AY139" s="172">
        <v>238185.71</v>
      </c>
      <c r="AZ139" s="172">
        <v>0</v>
      </c>
      <c r="BA139" s="172">
        <v>81277.179999999993</v>
      </c>
      <c r="BB139" s="172">
        <v>327.01</v>
      </c>
      <c r="BC139" s="172">
        <v>7419.3</v>
      </c>
      <c r="BD139" s="172">
        <v>0</v>
      </c>
      <c r="BE139" s="172">
        <v>0</v>
      </c>
      <c r="BF139" s="172">
        <v>88227.81</v>
      </c>
      <c r="BG139" s="172">
        <v>29039.99</v>
      </c>
      <c r="BH139" s="172">
        <v>3570.08</v>
      </c>
      <c r="BI139" s="172">
        <v>5509.84</v>
      </c>
      <c r="BJ139" s="172">
        <v>53940.800000000003</v>
      </c>
      <c r="BK139" s="172">
        <v>0</v>
      </c>
      <c r="BL139" s="172">
        <v>18078.61</v>
      </c>
      <c r="BM139" s="172">
        <v>99612.380000000951</v>
      </c>
      <c r="BN139" s="172">
        <v>44992.79</v>
      </c>
      <c r="BO139" s="172">
        <v>240.4</v>
      </c>
      <c r="BP139" s="172">
        <v>31869.57</v>
      </c>
      <c r="BQ139" s="172">
        <v>9372.7999999999993</v>
      </c>
      <c r="BR139" s="172">
        <v>15563.2</v>
      </c>
      <c r="BS139" s="172">
        <v>194784.25</v>
      </c>
      <c r="BT139" s="172">
        <v>229240.9</v>
      </c>
      <c r="BU139" s="172">
        <v>240</v>
      </c>
      <c r="BV139" s="172">
        <v>178358.86</v>
      </c>
      <c r="BW139" s="172">
        <v>0</v>
      </c>
      <c r="BX139" s="172">
        <v>0</v>
      </c>
      <c r="BY139" s="172">
        <v>36099.870000000003</v>
      </c>
      <c r="BZ139" s="172">
        <v>0</v>
      </c>
      <c r="CA139" s="172">
        <v>0</v>
      </c>
      <c r="CB139" s="172">
        <v>8646.25</v>
      </c>
      <c r="CC139" s="172">
        <v>18204.54</v>
      </c>
      <c r="CD139" s="172">
        <v>36099.870000000003</v>
      </c>
      <c r="CE139" s="172">
        <v>0</v>
      </c>
      <c r="CF139" s="172">
        <v>0</v>
      </c>
      <c r="CG139" s="172">
        <v>0</v>
      </c>
      <c r="CH139" s="172">
        <v>14233</v>
      </c>
      <c r="CI139" s="172"/>
      <c r="CJ139" s="172">
        <v>424018.55999999994</v>
      </c>
      <c r="CK139" s="172"/>
      <c r="CL139" s="172">
        <v>0</v>
      </c>
      <c r="CM139" s="172">
        <v>0</v>
      </c>
      <c r="CN139" s="172">
        <v>0</v>
      </c>
      <c r="CO139" s="172">
        <v>0</v>
      </c>
      <c r="CP139" s="177"/>
      <c r="CQ139" s="151">
        <v>424018.55999999994</v>
      </c>
      <c r="CR139" s="151">
        <v>0</v>
      </c>
      <c r="CS139" s="152">
        <v>460118.43</v>
      </c>
      <c r="CT139" s="152">
        <v>-36099.870000000003</v>
      </c>
      <c r="CU139" s="152">
        <v>-36099.870000000054</v>
      </c>
      <c r="CV139" s="151">
        <v>-36099.870000000003</v>
      </c>
      <c r="CW139" s="151">
        <v>424018.56</v>
      </c>
      <c r="CX139" s="153">
        <v>18204.54</v>
      </c>
      <c r="CY139" s="151">
        <v>18204.54</v>
      </c>
      <c r="CZ139" s="151">
        <v>0</v>
      </c>
      <c r="DA139" s="151">
        <v>-3.9999999047722667E-2</v>
      </c>
      <c r="DB139" s="152">
        <v>-36099.870000000003</v>
      </c>
      <c r="DD139" s="151">
        <v>0</v>
      </c>
      <c r="DG139" s="151">
        <v>424018.55999999994</v>
      </c>
      <c r="DH139" s="151">
        <v>0</v>
      </c>
      <c r="DI139" s="152">
        <v>460118.43</v>
      </c>
      <c r="DJ139" s="152">
        <v>-36099.870000000003</v>
      </c>
      <c r="DO139" s="166">
        <v>3303019</v>
      </c>
      <c r="DQ139" t="str">
        <f>_xlfn.XLOOKUP(A139,Adjustment!B:B,Adjustment!H:H,0,0)</f>
        <v>Agree</v>
      </c>
      <c r="DR139" s="151">
        <f t="shared" si="13"/>
        <v>2879524.3000000003</v>
      </c>
      <c r="DS139" s="151">
        <f t="shared" si="14"/>
        <v>2999345.4000000004</v>
      </c>
      <c r="DT139" s="151">
        <f t="shared" si="15"/>
        <v>-119821.10000000009</v>
      </c>
      <c r="DU139" s="151">
        <f t="shared" si="16"/>
        <v>62950.66</v>
      </c>
      <c r="DV139" s="151">
        <f t="shared" si="17"/>
        <v>14233</v>
      </c>
      <c r="DW139" s="151">
        <f t="shared" si="18"/>
        <v>48717.66</v>
      </c>
    </row>
    <row r="140" spans="1:127" hidden="1">
      <c r="A140" s="166">
        <v>3303025</v>
      </c>
      <c r="B140" s="175" t="s">
        <v>847</v>
      </c>
      <c r="C140" s="167" t="s">
        <v>486</v>
      </c>
      <c r="D140" s="178"/>
      <c r="E140" s="17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70"/>
      <c r="R140" s="170"/>
      <c r="S140" s="170"/>
      <c r="T140" s="170"/>
      <c r="U140" s="170"/>
      <c r="V140" s="170"/>
      <c r="W140" s="171">
        <v>93872.46</v>
      </c>
      <c r="X140" s="171"/>
      <c r="Y140" s="171">
        <v>-1393.04</v>
      </c>
      <c r="Z140" s="172">
        <v>2063277.22</v>
      </c>
      <c r="AA140" s="172">
        <v>0</v>
      </c>
      <c r="AB140" s="172">
        <v>149075.95000000001</v>
      </c>
      <c r="AC140" s="172">
        <v>0</v>
      </c>
      <c r="AD140" s="172">
        <v>149016.5</v>
      </c>
      <c r="AE140" s="172">
        <v>856.93</v>
      </c>
      <c r="AF140" s="172">
        <v>0</v>
      </c>
      <c r="AG140" s="172">
        <v>0</v>
      </c>
      <c r="AH140" s="172">
        <v>92875.299999999494</v>
      </c>
      <c r="AI140" s="172">
        <v>0</v>
      </c>
      <c r="AJ140" s="172">
        <v>0</v>
      </c>
      <c r="AK140" s="172">
        <v>0</v>
      </c>
      <c r="AL140" s="172">
        <v>19679</v>
      </c>
      <c r="AM140" s="172">
        <v>0</v>
      </c>
      <c r="AN140" s="172">
        <v>0</v>
      </c>
      <c r="AO140" s="172">
        <v>0</v>
      </c>
      <c r="AP140" s="172">
        <v>0</v>
      </c>
      <c r="AQ140" s="172">
        <v>0</v>
      </c>
      <c r="AR140" s="172">
        <v>0</v>
      </c>
      <c r="AS140" s="172">
        <v>9543.3799999999992</v>
      </c>
      <c r="AT140" s="172">
        <v>82040</v>
      </c>
      <c r="AU140" s="172">
        <v>1275006.92</v>
      </c>
      <c r="AV140" s="172">
        <v>0</v>
      </c>
      <c r="AW140" s="172">
        <v>301209.53999999998</v>
      </c>
      <c r="AX140" s="172">
        <v>37972.76</v>
      </c>
      <c r="AY140" s="172">
        <v>189282.31</v>
      </c>
      <c r="AZ140" s="172">
        <v>58405.77</v>
      </c>
      <c r="BA140" s="172">
        <v>59104.92</v>
      </c>
      <c r="BB140" s="172">
        <v>483.14</v>
      </c>
      <c r="BC140" s="172">
        <v>3868.5</v>
      </c>
      <c r="BD140" s="172">
        <v>0</v>
      </c>
      <c r="BE140" s="172">
        <v>0</v>
      </c>
      <c r="BF140" s="172">
        <v>34102.82</v>
      </c>
      <c r="BG140" s="172">
        <v>4469.2700000000004</v>
      </c>
      <c r="BH140" s="172">
        <v>3991.67</v>
      </c>
      <c r="BI140" s="172">
        <v>13552.5</v>
      </c>
      <c r="BJ140" s="172">
        <v>37163.910000000003</v>
      </c>
      <c r="BK140" s="172">
        <v>0</v>
      </c>
      <c r="BL140" s="172">
        <v>9599.3799999999992</v>
      </c>
      <c r="BM140" s="172">
        <v>109236.76</v>
      </c>
      <c r="BN140" s="172">
        <v>572.41999999999996</v>
      </c>
      <c r="BO140" s="172">
        <v>22977.41</v>
      </c>
      <c r="BP140" s="172">
        <v>42655.02</v>
      </c>
      <c r="BQ140" s="172">
        <v>4895</v>
      </c>
      <c r="BR140" s="172">
        <v>3250</v>
      </c>
      <c r="BS140" s="172">
        <v>52649.279999999999</v>
      </c>
      <c r="BT140" s="172">
        <v>257988.7</v>
      </c>
      <c r="BU140" s="172">
        <v>2250</v>
      </c>
      <c r="BV140" s="172">
        <v>87287.73</v>
      </c>
      <c r="BW140" s="172">
        <v>0</v>
      </c>
      <c r="BX140" s="172">
        <v>0</v>
      </c>
      <c r="BY140" s="172">
        <v>1393.04</v>
      </c>
      <c r="BZ140" s="172">
        <v>0</v>
      </c>
      <c r="CA140" s="172">
        <v>0</v>
      </c>
      <c r="CB140" s="172">
        <v>9374.4</v>
      </c>
      <c r="CC140" s="172">
        <v>0</v>
      </c>
      <c r="CD140" s="172">
        <v>1393.04</v>
      </c>
      <c r="CE140" s="172">
        <v>0</v>
      </c>
      <c r="CF140" s="172">
        <v>0</v>
      </c>
      <c r="CG140" s="172">
        <v>9374.4</v>
      </c>
      <c r="CH140" s="172">
        <v>0</v>
      </c>
      <c r="CI140" s="172">
        <v>0</v>
      </c>
      <c r="CJ140" s="172">
        <v>46867.969999999783</v>
      </c>
      <c r="CK140" s="172"/>
      <c r="CL140" s="172">
        <v>0</v>
      </c>
      <c r="CM140" s="172">
        <v>0</v>
      </c>
      <c r="CN140" s="172">
        <v>0</v>
      </c>
      <c r="CO140" s="172">
        <v>0</v>
      </c>
      <c r="CP140" s="177"/>
      <c r="CQ140" s="151">
        <v>46867.969999999783</v>
      </c>
      <c r="CR140" s="151">
        <v>0</v>
      </c>
      <c r="CS140" s="152">
        <v>48261.01</v>
      </c>
      <c r="CT140" s="152">
        <v>-1393.04</v>
      </c>
      <c r="CU140" s="152">
        <v>-1393.0400000002192</v>
      </c>
      <c r="CV140" s="151">
        <v>-1393.04</v>
      </c>
      <c r="CW140" s="151">
        <v>46867.97</v>
      </c>
      <c r="CX140" s="153">
        <v>0</v>
      </c>
      <c r="CY140" s="151">
        <v>0</v>
      </c>
      <c r="CZ140" s="151">
        <v>42313.720000000489</v>
      </c>
      <c r="DA140" s="151">
        <v>0</v>
      </c>
      <c r="DB140" s="152">
        <v>-1393.04</v>
      </c>
      <c r="DD140" s="151">
        <v>-2.1918822312727571E-10</v>
      </c>
      <c r="DG140" s="151">
        <v>46867.969999999783</v>
      </c>
      <c r="DH140" s="151">
        <v>0</v>
      </c>
      <c r="DI140" s="152">
        <v>48261.01</v>
      </c>
      <c r="DJ140" s="152">
        <v>-1393.04</v>
      </c>
      <c r="DO140" s="166">
        <v>3303025</v>
      </c>
      <c r="DQ140" t="str">
        <f>_xlfn.XLOOKUP(A140,Adjustment!B:B,Adjustment!H:H,0,0)</f>
        <v>Agree</v>
      </c>
      <c r="DR140" s="151">
        <f t="shared" si="13"/>
        <v>2566364.2799999993</v>
      </c>
      <c r="DS140" s="151">
        <f t="shared" si="14"/>
        <v>2613368.7699999996</v>
      </c>
      <c r="DT140" s="151">
        <f t="shared" si="15"/>
        <v>-47004.490000000224</v>
      </c>
      <c r="DU140" s="151">
        <f t="shared" si="16"/>
        <v>10767.439999999999</v>
      </c>
      <c r="DV140" s="151">
        <f t="shared" si="17"/>
        <v>9374.4</v>
      </c>
      <c r="DW140" s="151">
        <f t="shared" si="18"/>
        <v>1393.0399999999991</v>
      </c>
    </row>
    <row r="141" spans="1:127" hidden="1">
      <c r="A141" s="166">
        <v>3303307</v>
      </c>
      <c r="B141" s="175" t="s">
        <v>848</v>
      </c>
      <c r="C141" s="167" t="s">
        <v>849</v>
      </c>
      <c r="D141" s="178"/>
      <c r="E141" s="17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70"/>
      <c r="R141" s="170"/>
      <c r="S141" s="170"/>
      <c r="T141" s="170"/>
      <c r="U141" s="170"/>
      <c r="V141" s="170"/>
      <c r="W141" s="171">
        <v>201088.52</v>
      </c>
      <c r="X141" s="171"/>
      <c r="Y141" s="171">
        <v>0</v>
      </c>
      <c r="Z141" s="172">
        <v>1693557.76</v>
      </c>
      <c r="AA141" s="172">
        <v>0</v>
      </c>
      <c r="AB141" s="172">
        <v>119837</v>
      </c>
      <c r="AC141" s="172">
        <v>0</v>
      </c>
      <c r="AD141" s="172">
        <v>137645.5</v>
      </c>
      <c r="AE141" s="172">
        <v>0</v>
      </c>
      <c r="AF141" s="172">
        <v>0</v>
      </c>
      <c r="AG141" s="172">
        <v>0</v>
      </c>
      <c r="AH141" s="172">
        <v>162971.08000000048</v>
      </c>
      <c r="AI141" s="172">
        <v>0</v>
      </c>
      <c r="AJ141" s="172">
        <v>0</v>
      </c>
      <c r="AK141" s="172">
        <v>0</v>
      </c>
      <c r="AL141" s="172">
        <v>12628.31</v>
      </c>
      <c r="AM141" s="172">
        <v>0</v>
      </c>
      <c r="AN141" s="172">
        <v>0</v>
      </c>
      <c r="AO141" s="172">
        <v>0</v>
      </c>
      <c r="AP141" s="172">
        <v>0</v>
      </c>
      <c r="AQ141" s="172">
        <v>0</v>
      </c>
      <c r="AR141" s="172">
        <v>0</v>
      </c>
      <c r="AS141" s="172">
        <v>22378.76</v>
      </c>
      <c r="AT141" s="172">
        <v>19607</v>
      </c>
      <c r="AU141" s="172">
        <v>1092562.17</v>
      </c>
      <c r="AV141" s="172">
        <v>0</v>
      </c>
      <c r="AW141" s="172">
        <v>195010.58</v>
      </c>
      <c r="AX141" s="172">
        <v>72191.58</v>
      </c>
      <c r="AY141" s="172">
        <v>150830.47</v>
      </c>
      <c r="AZ141" s="172">
        <v>0</v>
      </c>
      <c r="BA141" s="172">
        <v>41479.730000000003</v>
      </c>
      <c r="BB141" s="172">
        <v>379.66</v>
      </c>
      <c r="BC141" s="172">
        <v>2460.33</v>
      </c>
      <c r="BD141" s="172">
        <v>0</v>
      </c>
      <c r="BE141" s="172">
        <v>0</v>
      </c>
      <c r="BF141" s="172">
        <v>23036.37</v>
      </c>
      <c r="BG141" s="172">
        <v>2510.4</v>
      </c>
      <c r="BH141" s="172">
        <v>6315.54</v>
      </c>
      <c r="BI141" s="172">
        <v>8626.84</v>
      </c>
      <c r="BJ141" s="172">
        <v>76582.289999999994</v>
      </c>
      <c r="BK141" s="172">
        <v>0</v>
      </c>
      <c r="BL141" s="172">
        <v>4199.93</v>
      </c>
      <c r="BM141" s="172">
        <v>107807.37</v>
      </c>
      <c r="BN141" s="172">
        <v>3852.25</v>
      </c>
      <c r="BO141" s="172">
        <v>9825.84</v>
      </c>
      <c r="BP141" s="172">
        <v>13375.25</v>
      </c>
      <c r="BQ141" s="172">
        <v>4895</v>
      </c>
      <c r="BR141" s="172">
        <v>7672</v>
      </c>
      <c r="BS141" s="172">
        <v>142674.95000000001</v>
      </c>
      <c r="BT141" s="172">
        <v>127403.71</v>
      </c>
      <c r="BU141" s="172">
        <v>0</v>
      </c>
      <c r="BV141" s="172">
        <v>67796.19</v>
      </c>
      <c r="BW141" s="172">
        <v>0</v>
      </c>
      <c r="BX141" s="172">
        <v>0</v>
      </c>
      <c r="BY141" s="172">
        <v>0</v>
      </c>
      <c r="BZ141" s="172">
        <v>0</v>
      </c>
      <c r="CA141" s="172">
        <v>0</v>
      </c>
      <c r="CB141" s="172">
        <v>8645.4</v>
      </c>
      <c r="CC141" s="172">
        <v>0</v>
      </c>
      <c r="CD141" s="172">
        <v>0</v>
      </c>
      <c r="CE141" s="172">
        <v>0</v>
      </c>
      <c r="CF141" s="172">
        <v>0</v>
      </c>
      <c r="CG141" s="172">
        <v>8645.4</v>
      </c>
      <c r="CH141" s="172">
        <v>0</v>
      </c>
      <c r="CI141" s="172">
        <v>0</v>
      </c>
      <c r="CJ141" s="172">
        <v>208225.47999999995</v>
      </c>
      <c r="CK141" s="172"/>
      <c r="CL141" s="172">
        <v>0</v>
      </c>
      <c r="CM141" s="172">
        <v>0</v>
      </c>
      <c r="CN141" s="172">
        <v>0</v>
      </c>
      <c r="CO141" s="172">
        <v>0</v>
      </c>
      <c r="CP141" s="177"/>
      <c r="CQ141" s="151">
        <v>208225.47999999995</v>
      </c>
      <c r="CR141" s="151">
        <v>0</v>
      </c>
      <c r="CS141" s="152">
        <v>208225.48</v>
      </c>
      <c r="CT141" s="152">
        <v>0</v>
      </c>
      <c r="CU141" s="152">
        <v>0</v>
      </c>
      <c r="CV141" s="151">
        <v>0</v>
      </c>
      <c r="CW141" s="151">
        <v>208225.48</v>
      </c>
      <c r="CX141" s="153">
        <v>0</v>
      </c>
      <c r="CY141" s="151">
        <v>0</v>
      </c>
      <c r="CZ141" s="151">
        <v>2808.309999999532</v>
      </c>
      <c r="DA141" s="151">
        <v>0</v>
      </c>
      <c r="DD141" s="151">
        <v>-5.8207660913467407E-11</v>
      </c>
      <c r="DG141" s="151">
        <v>208225.47999999995</v>
      </c>
      <c r="DH141" s="151">
        <v>0</v>
      </c>
      <c r="DI141" s="152">
        <v>208225.48</v>
      </c>
      <c r="DJ141" s="152">
        <v>0</v>
      </c>
      <c r="DO141" s="166">
        <v>3303307</v>
      </c>
      <c r="DQ141">
        <f>_xlfn.XLOOKUP(A141,Adjustment!B:B,Adjustment!H:H,0,0)</f>
        <v>0</v>
      </c>
      <c r="DR141" s="151">
        <f t="shared" si="13"/>
        <v>2168625.41</v>
      </c>
      <c r="DS141" s="151">
        <f t="shared" si="14"/>
        <v>2161488.4500000002</v>
      </c>
      <c r="DT141" s="151">
        <f t="shared" si="15"/>
        <v>7136.9599999999627</v>
      </c>
      <c r="DU141" s="151">
        <f t="shared" si="16"/>
        <v>8645.4</v>
      </c>
      <c r="DV141" s="151">
        <f t="shared" si="17"/>
        <v>8645.4</v>
      </c>
      <c r="DW141" s="151">
        <f t="shared" si="18"/>
        <v>0</v>
      </c>
    </row>
    <row r="142" spans="1:127" hidden="1">
      <c r="A142" s="166">
        <v>3303310</v>
      </c>
      <c r="B142" s="175" t="s">
        <v>850</v>
      </c>
      <c r="C142" s="167" t="s">
        <v>851</v>
      </c>
      <c r="D142" s="178"/>
      <c r="E142" s="17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70"/>
      <c r="R142" s="170"/>
      <c r="S142" s="170"/>
      <c r="T142" s="170"/>
      <c r="U142" s="170"/>
      <c r="V142" s="170"/>
      <c r="W142" s="171">
        <v>109002.18</v>
      </c>
      <c r="X142" s="171"/>
      <c r="Y142" s="171">
        <v>0</v>
      </c>
      <c r="Z142" s="172">
        <v>1342581.55</v>
      </c>
      <c r="AA142" s="172">
        <v>0</v>
      </c>
      <c r="AB142" s="172">
        <v>49442.5</v>
      </c>
      <c r="AC142" s="172">
        <v>0</v>
      </c>
      <c r="AD142" s="172">
        <v>187316.5</v>
      </c>
      <c r="AE142" s="172">
        <v>4656.93</v>
      </c>
      <c r="AF142" s="172">
        <v>0</v>
      </c>
      <c r="AG142" s="172">
        <v>0</v>
      </c>
      <c r="AH142" s="172">
        <v>2135.7399999999998</v>
      </c>
      <c r="AI142" s="172">
        <v>0</v>
      </c>
      <c r="AJ142" s="172">
        <v>0</v>
      </c>
      <c r="AK142" s="172">
        <v>0</v>
      </c>
      <c r="AL142" s="172">
        <v>0</v>
      </c>
      <c r="AM142" s="172">
        <v>4899.29</v>
      </c>
      <c r="AN142" s="172">
        <v>0</v>
      </c>
      <c r="AO142" s="172">
        <v>0</v>
      </c>
      <c r="AP142" s="172">
        <v>0</v>
      </c>
      <c r="AQ142" s="172">
        <v>0</v>
      </c>
      <c r="AR142" s="172">
        <v>0</v>
      </c>
      <c r="AS142" s="172">
        <v>30890</v>
      </c>
      <c r="AT142" s="172">
        <v>32154</v>
      </c>
      <c r="AU142" s="172">
        <v>658261.85</v>
      </c>
      <c r="AV142" s="172">
        <v>0</v>
      </c>
      <c r="AW142" s="172">
        <v>312574.94</v>
      </c>
      <c r="AX142" s="172">
        <v>65834.559999999998</v>
      </c>
      <c r="AY142" s="172">
        <v>117911.81</v>
      </c>
      <c r="AZ142" s="172">
        <v>0</v>
      </c>
      <c r="BA142" s="172">
        <v>42702.71</v>
      </c>
      <c r="BB142" s="172">
        <v>6467.58</v>
      </c>
      <c r="BC142" s="172">
        <v>4719.17</v>
      </c>
      <c r="BD142" s="172">
        <v>0</v>
      </c>
      <c r="BE142" s="172">
        <v>0</v>
      </c>
      <c r="BF142" s="172">
        <v>22802.19</v>
      </c>
      <c r="BG142" s="172">
        <v>3434.38</v>
      </c>
      <c r="BH142" s="172">
        <v>3287.8</v>
      </c>
      <c r="BI142" s="172">
        <v>6537.82</v>
      </c>
      <c r="BJ142" s="172">
        <v>61182.35</v>
      </c>
      <c r="BK142" s="172">
        <v>0</v>
      </c>
      <c r="BL142" s="172">
        <v>6933.75</v>
      </c>
      <c r="BM142" s="172">
        <v>26201.079999999631</v>
      </c>
      <c r="BN142" s="172">
        <v>17902.75</v>
      </c>
      <c r="BO142" s="172">
        <v>3867.84</v>
      </c>
      <c r="BP142" s="172">
        <v>91892.65</v>
      </c>
      <c r="BQ142" s="172">
        <v>4895</v>
      </c>
      <c r="BR142" s="172">
        <v>8602.2000000000007</v>
      </c>
      <c r="BS142" s="172">
        <v>135249.57999999999</v>
      </c>
      <c r="BT142" s="172">
        <v>49754.06</v>
      </c>
      <c r="BU142" s="172">
        <v>120</v>
      </c>
      <c r="BV142" s="172">
        <v>125276.81</v>
      </c>
      <c r="BW142" s="172">
        <v>0</v>
      </c>
      <c r="BX142" s="172">
        <v>0</v>
      </c>
      <c r="BY142" s="172">
        <v>0</v>
      </c>
      <c r="BZ142" s="172">
        <v>0</v>
      </c>
      <c r="CA142" s="172">
        <v>0</v>
      </c>
      <c r="CB142" s="172">
        <v>6915.24</v>
      </c>
      <c r="CC142" s="172">
        <v>0</v>
      </c>
      <c r="CD142" s="172">
        <v>0</v>
      </c>
      <c r="CE142" s="172">
        <v>0</v>
      </c>
      <c r="CF142" s="172">
        <v>0</v>
      </c>
      <c r="CG142" s="172">
        <v>6915.24</v>
      </c>
      <c r="CH142" s="172">
        <v>0</v>
      </c>
      <c r="CI142" s="172">
        <v>0</v>
      </c>
      <c r="CJ142" s="172">
        <v>-13334.189999999886</v>
      </c>
      <c r="CK142" s="172"/>
      <c r="CL142" s="172">
        <v>0</v>
      </c>
      <c r="CM142" s="172">
        <v>0</v>
      </c>
      <c r="CN142" s="172">
        <v>0</v>
      </c>
      <c r="CO142" s="172">
        <v>0</v>
      </c>
      <c r="CP142" s="177"/>
      <c r="CQ142" s="151">
        <v>-13334.189999999886</v>
      </c>
      <c r="CR142" s="151">
        <v>0</v>
      </c>
      <c r="CS142" s="152">
        <v>-13334.19</v>
      </c>
      <c r="CT142" s="152">
        <v>0</v>
      </c>
      <c r="CU142" s="152">
        <v>1.1459633242338896E-10</v>
      </c>
      <c r="CV142" s="151">
        <v>0</v>
      </c>
      <c r="CW142" s="151">
        <v>-13334.19</v>
      </c>
      <c r="CX142" s="153">
        <v>0</v>
      </c>
      <c r="CY142" s="151">
        <v>0</v>
      </c>
      <c r="CZ142" s="151">
        <v>0</v>
      </c>
      <c r="DA142" s="151">
        <v>-2.0000000369691406E-2</v>
      </c>
      <c r="DD142" s="151">
        <v>1.1459633242338896E-10</v>
      </c>
      <c r="DG142" s="151">
        <v>-13334.189999999886</v>
      </c>
      <c r="DH142" s="151">
        <v>0</v>
      </c>
      <c r="DI142" s="152">
        <v>-13334.19</v>
      </c>
      <c r="DJ142" s="152">
        <v>0</v>
      </c>
      <c r="DO142" s="166">
        <v>3303310</v>
      </c>
      <c r="DQ142">
        <f>_xlfn.XLOOKUP(A142,Adjustment!B:B,Adjustment!H:H,0,0)</f>
        <v>0</v>
      </c>
      <c r="DR142" s="151">
        <f t="shared" si="13"/>
        <v>1654076.51</v>
      </c>
      <c r="DS142" s="151">
        <f t="shared" si="14"/>
        <v>1776412.88</v>
      </c>
      <c r="DT142" s="151">
        <f t="shared" si="15"/>
        <v>-122336.36999999988</v>
      </c>
      <c r="DU142" s="151">
        <f t="shared" si="16"/>
        <v>6915.24</v>
      </c>
      <c r="DV142" s="151">
        <f t="shared" si="17"/>
        <v>6915.24</v>
      </c>
      <c r="DW142" s="151">
        <f t="shared" si="18"/>
        <v>0</v>
      </c>
    </row>
    <row r="143" spans="1:127" hidden="1">
      <c r="A143" s="166">
        <v>3303317</v>
      </c>
      <c r="B143" s="175" t="s">
        <v>852</v>
      </c>
      <c r="C143" s="167" t="s">
        <v>853</v>
      </c>
      <c r="D143" s="178"/>
      <c r="E143" s="17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70"/>
      <c r="R143" s="170"/>
      <c r="S143" s="170"/>
      <c r="T143" s="170"/>
      <c r="U143" s="170"/>
      <c r="V143" s="170"/>
      <c r="W143" s="171">
        <v>139707.09</v>
      </c>
      <c r="X143" s="171"/>
      <c r="Y143" s="171">
        <v>0</v>
      </c>
      <c r="Z143" s="172">
        <v>1299243.93</v>
      </c>
      <c r="AA143" s="172">
        <v>0</v>
      </c>
      <c r="AB143" s="172">
        <v>45150</v>
      </c>
      <c r="AC143" s="172">
        <v>0</v>
      </c>
      <c r="AD143" s="172">
        <v>136391</v>
      </c>
      <c r="AE143" s="172">
        <v>600</v>
      </c>
      <c r="AF143" s="172">
        <v>0</v>
      </c>
      <c r="AG143" s="172">
        <v>0</v>
      </c>
      <c r="AH143" s="172">
        <v>22215.15</v>
      </c>
      <c r="AI143" s="172">
        <v>0</v>
      </c>
      <c r="AJ143" s="172">
        <v>0</v>
      </c>
      <c r="AK143" s="172">
        <v>0</v>
      </c>
      <c r="AL143" s="172">
        <v>0</v>
      </c>
      <c r="AM143" s="172">
        <v>0</v>
      </c>
      <c r="AN143" s="172">
        <v>0</v>
      </c>
      <c r="AO143" s="172">
        <v>0</v>
      </c>
      <c r="AP143" s="172">
        <v>0</v>
      </c>
      <c r="AQ143" s="172">
        <v>0</v>
      </c>
      <c r="AR143" s="172">
        <v>0</v>
      </c>
      <c r="AS143" s="172">
        <v>21663.759999999998</v>
      </c>
      <c r="AT143" s="172">
        <v>36985</v>
      </c>
      <c r="AU143" s="172">
        <v>635110.94999999995</v>
      </c>
      <c r="AV143" s="172">
        <v>0</v>
      </c>
      <c r="AW143" s="172">
        <v>318955.59000000003</v>
      </c>
      <c r="AX143" s="172">
        <v>45525.97</v>
      </c>
      <c r="AY143" s="172">
        <v>80589.649999999994</v>
      </c>
      <c r="AZ143" s="172">
        <v>0</v>
      </c>
      <c r="BA143" s="172">
        <v>17452.47</v>
      </c>
      <c r="BB143" s="172">
        <v>38.5</v>
      </c>
      <c r="BC143" s="172">
        <v>8784.4</v>
      </c>
      <c r="BD143" s="172">
        <v>0</v>
      </c>
      <c r="BE143" s="172">
        <v>0</v>
      </c>
      <c r="BF143" s="172">
        <v>34607.620000000003</v>
      </c>
      <c r="BG143" s="172">
        <v>16.21</v>
      </c>
      <c r="BH143" s="172">
        <v>754.67</v>
      </c>
      <c r="BI143" s="172">
        <v>2957.89</v>
      </c>
      <c r="BJ143" s="172">
        <v>33509.449999999997</v>
      </c>
      <c r="BK143" s="172">
        <v>0</v>
      </c>
      <c r="BL143" s="172">
        <v>9188.92</v>
      </c>
      <c r="BM143" s="172">
        <v>23835.730000000342</v>
      </c>
      <c r="BN143" s="172">
        <v>5189.05</v>
      </c>
      <c r="BO143" s="172">
        <v>0</v>
      </c>
      <c r="BP143" s="172">
        <v>42280.75</v>
      </c>
      <c r="BQ143" s="172">
        <v>4895</v>
      </c>
      <c r="BR143" s="172">
        <v>2220</v>
      </c>
      <c r="BS143" s="172">
        <v>106425.67</v>
      </c>
      <c r="BT143" s="172">
        <v>41969.41</v>
      </c>
      <c r="BU143" s="172">
        <v>0</v>
      </c>
      <c r="BV143" s="172">
        <v>149781.81</v>
      </c>
      <c r="BW143" s="172">
        <v>0</v>
      </c>
      <c r="BX143" s="172">
        <v>0</v>
      </c>
      <c r="BY143" s="172">
        <v>0</v>
      </c>
      <c r="BZ143" s="172">
        <v>0</v>
      </c>
      <c r="CA143" s="172">
        <v>0</v>
      </c>
      <c r="CB143" s="172">
        <v>6859.35</v>
      </c>
      <c r="CC143" s="172">
        <v>0</v>
      </c>
      <c r="CD143" s="172">
        <v>0</v>
      </c>
      <c r="CE143" s="172">
        <v>0</v>
      </c>
      <c r="CF143" s="172">
        <v>0</v>
      </c>
      <c r="CG143" s="172">
        <v>6859.35</v>
      </c>
      <c r="CH143" s="172">
        <v>0</v>
      </c>
      <c r="CI143" s="172">
        <v>0</v>
      </c>
      <c r="CJ143" s="172">
        <v>137866.21999999988</v>
      </c>
      <c r="CK143" s="172"/>
      <c r="CL143" s="172">
        <v>0</v>
      </c>
      <c r="CM143" s="172">
        <v>0</v>
      </c>
      <c r="CN143" s="172">
        <v>0</v>
      </c>
      <c r="CO143" s="172">
        <v>0</v>
      </c>
      <c r="CP143" s="177"/>
      <c r="CQ143" s="151">
        <v>137866.21999999988</v>
      </c>
      <c r="CR143" s="151">
        <v>0</v>
      </c>
      <c r="CS143" s="152">
        <v>137866.22</v>
      </c>
      <c r="CT143" s="152">
        <v>0</v>
      </c>
      <c r="CU143" s="152">
        <v>0</v>
      </c>
      <c r="CV143" s="151">
        <v>0</v>
      </c>
      <c r="CW143" s="151">
        <v>137866.22</v>
      </c>
      <c r="CX143" s="153">
        <v>0</v>
      </c>
      <c r="CY143" s="151">
        <v>0</v>
      </c>
      <c r="CZ143" s="151">
        <v>0</v>
      </c>
      <c r="DA143" s="151">
        <v>-9.9999996600672603E-3</v>
      </c>
      <c r="DD143" s="151">
        <v>-1.1641532182693481E-10</v>
      </c>
      <c r="DG143" s="151">
        <v>137866.21999999988</v>
      </c>
      <c r="DH143" s="151">
        <v>0</v>
      </c>
      <c r="DI143" s="152">
        <v>137866.22</v>
      </c>
      <c r="DJ143" s="152">
        <v>0</v>
      </c>
      <c r="DO143" s="166">
        <v>3303317</v>
      </c>
      <c r="DQ143">
        <f>_xlfn.XLOOKUP(A143,Adjustment!B:B,Adjustment!H:H,0,0)</f>
        <v>0</v>
      </c>
      <c r="DR143" s="151">
        <f t="shared" si="13"/>
        <v>1562248.8399999999</v>
      </c>
      <c r="DS143" s="151">
        <f t="shared" si="14"/>
        <v>1564089.71</v>
      </c>
      <c r="DT143" s="151">
        <f t="shared" si="15"/>
        <v>-1840.8700000001118</v>
      </c>
      <c r="DU143" s="151">
        <f t="shared" si="16"/>
        <v>6859.35</v>
      </c>
      <c r="DV143" s="151">
        <f t="shared" si="17"/>
        <v>6859.35</v>
      </c>
      <c r="DW143" s="151">
        <f t="shared" si="18"/>
        <v>0</v>
      </c>
    </row>
    <row r="144" spans="1:127" hidden="1">
      <c r="A144" s="166">
        <v>3303319</v>
      </c>
      <c r="B144" s="175" t="s">
        <v>854</v>
      </c>
      <c r="C144" s="167" t="s">
        <v>855</v>
      </c>
      <c r="D144" s="178"/>
      <c r="E144" s="17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70"/>
      <c r="R144" s="170"/>
      <c r="S144" s="170"/>
      <c r="T144" s="170"/>
      <c r="U144" s="170"/>
      <c r="V144" s="170"/>
      <c r="W144" s="171">
        <v>117371.03</v>
      </c>
      <c r="X144" s="171"/>
      <c r="Y144" s="171">
        <v>0</v>
      </c>
      <c r="Z144" s="172">
        <v>2092934.47</v>
      </c>
      <c r="AA144" s="172">
        <v>0</v>
      </c>
      <c r="AB144" s="172">
        <v>94598.34</v>
      </c>
      <c r="AC144" s="172">
        <v>0</v>
      </c>
      <c r="AD144" s="172">
        <v>221160</v>
      </c>
      <c r="AE144" s="172">
        <v>856.93</v>
      </c>
      <c r="AF144" s="172">
        <v>0</v>
      </c>
      <c r="AG144" s="172">
        <v>0</v>
      </c>
      <c r="AH144" s="172">
        <v>14724.689999999368</v>
      </c>
      <c r="AI144" s="172">
        <v>23097.95</v>
      </c>
      <c r="AJ144" s="172">
        <v>0</v>
      </c>
      <c r="AK144" s="172">
        <v>0</v>
      </c>
      <c r="AL144" s="172">
        <v>0</v>
      </c>
      <c r="AM144" s="172">
        <v>45980</v>
      </c>
      <c r="AN144" s="172">
        <v>0</v>
      </c>
      <c r="AO144" s="172">
        <v>0</v>
      </c>
      <c r="AP144" s="172">
        <v>0</v>
      </c>
      <c r="AQ144" s="172">
        <v>0</v>
      </c>
      <c r="AR144" s="172">
        <v>0</v>
      </c>
      <c r="AS144" s="172">
        <v>12265.13</v>
      </c>
      <c r="AT144" s="172">
        <v>62931</v>
      </c>
      <c r="AU144" s="172">
        <v>1271110.5</v>
      </c>
      <c r="AV144" s="172">
        <v>10233</v>
      </c>
      <c r="AW144" s="172">
        <v>517728.07</v>
      </c>
      <c r="AX144" s="172">
        <v>29662.21</v>
      </c>
      <c r="AY144" s="172">
        <v>92703.29</v>
      </c>
      <c r="AZ144" s="172">
        <v>0</v>
      </c>
      <c r="BA144" s="172">
        <v>100513.45</v>
      </c>
      <c r="BB144" s="172">
        <v>40</v>
      </c>
      <c r="BC144" s="172">
        <v>7115</v>
      </c>
      <c r="BD144" s="172">
        <v>0</v>
      </c>
      <c r="BE144" s="172">
        <v>0</v>
      </c>
      <c r="BF144" s="172">
        <v>35242.18</v>
      </c>
      <c r="BG144" s="172">
        <v>0</v>
      </c>
      <c r="BH144" s="172">
        <v>29216.93</v>
      </c>
      <c r="BI144" s="172">
        <v>5801.12</v>
      </c>
      <c r="BJ144" s="172">
        <v>28784.19</v>
      </c>
      <c r="BK144" s="172">
        <v>5094.1400000000003</v>
      </c>
      <c r="BL144" s="172">
        <v>4125.2700000000004</v>
      </c>
      <c r="BM144" s="172">
        <v>58019.03</v>
      </c>
      <c r="BN144" s="172">
        <v>18180.900000000001</v>
      </c>
      <c r="BO144" s="172">
        <v>0</v>
      </c>
      <c r="BP144" s="172">
        <v>72202.94</v>
      </c>
      <c r="BQ144" s="172">
        <v>4895</v>
      </c>
      <c r="BR144" s="172">
        <v>4291.2</v>
      </c>
      <c r="BS144" s="172">
        <v>137270.22</v>
      </c>
      <c r="BT144" s="172">
        <v>70861</v>
      </c>
      <c r="BU144" s="172">
        <v>1478.4</v>
      </c>
      <c r="BV144" s="172">
        <v>209547.82</v>
      </c>
      <c r="BW144" s="172">
        <v>0</v>
      </c>
      <c r="BX144" s="172">
        <v>0</v>
      </c>
      <c r="BY144" s="172">
        <v>0</v>
      </c>
      <c r="BZ144" s="172">
        <v>0</v>
      </c>
      <c r="CA144" s="172">
        <v>0</v>
      </c>
      <c r="CB144" s="172">
        <v>9114.39</v>
      </c>
      <c r="CC144" s="172">
        <v>0</v>
      </c>
      <c r="CD144" s="172">
        <v>0</v>
      </c>
      <c r="CE144" s="172">
        <v>0</v>
      </c>
      <c r="CF144" s="172">
        <v>0</v>
      </c>
      <c r="CG144" s="172">
        <v>9114.39</v>
      </c>
      <c r="CH144" s="172">
        <v>0</v>
      </c>
      <c r="CI144" s="172">
        <v>0</v>
      </c>
      <c r="CJ144" s="172">
        <v>-28196.320000000094</v>
      </c>
      <c r="CK144" s="172"/>
      <c r="CL144" s="172">
        <v>0</v>
      </c>
      <c r="CM144" s="172">
        <v>0</v>
      </c>
      <c r="CN144" s="172">
        <v>0</v>
      </c>
      <c r="CO144" s="172">
        <v>0</v>
      </c>
      <c r="CP144" s="177"/>
      <c r="CQ144" s="151">
        <v>-28196.320000000094</v>
      </c>
      <c r="CR144" s="151">
        <v>0</v>
      </c>
      <c r="CS144" s="152">
        <v>-28196.32</v>
      </c>
      <c r="CT144" s="152">
        <v>0</v>
      </c>
      <c r="CU144" s="152">
        <v>-9.4587448984384537E-11</v>
      </c>
      <c r="CV144" s="151">
        <v>0</v>
      </c>
      <c r="CW144" s="151">
        <v>-28196.32</v>
      </c>
      <c r="CX144" s="153">
        <v>0</v>
      </c>
      <c r="CY144" s="151">
        <v>0</v>
      </c>
      <c r="CZ144" s="151">
        <v>3.0000000631844159E-2</v>
      </c>
      <c r="DA144" s="151">
        <v>0</v>
      </c>
      <c r="DD144" s="151">
        <v>-9.4587448984384537E-11</v>
      </c>
      <c r="DG144" s="151">
        <v>-28196.320000000094</v>
      </c>
      <c r="DH144" s="151">
        <v>0</v>
      </c>
      <c r="DI144" s="152">
        <v>-28196.32</v>
      </c>
      <c r="DJ144" s="152">
        <v>0</v>
      </c>
      <c r="DO144" s="166">
        <v>3303319</v>
      </c>
      <c r="DQ144">
        <f>_xlfn.XLOOKUP(A144,Adjustment!B:B,Adjustment!H:H,0,0)</f>
        <v>0</v>
      </c>
      <c r="DR144" s="151">
        <f t="shared" si="13"/>
        <v>2568548.5099999998</v>
      </c>
      <c r="DS144" s="151">
        <f t="shared" si="14"/>
        <v>2714115.86</v>
      </c>
      <c r="DT144" s="151">
        <f t="shared" si="15"/>
        <v>-145567.35000000009</v>
      </c>
      <c r="DU144" s="151">
        <f t="shared" si="16"/>
        <v>9114.39</v>
      </c>
      <c r="DV144" s="151">
        <f t="shared" si="17"/>
        <v>9114.39</v>
      </c>
      <c r="DW144" s="151">
        <f t="shared" si="18"/>
        <v>0</v>
      </c>
    </row>
    <row r="145" spans="1:127" hidden="1">
      <c r="A145" s="166">
        <v>3303320</v>
      </c>
      <c r="B145" s="175" t="s">
        <v>856</v>
      </c>
      <c r="C145" s="167" t="s">
        <v>276</v>
      </c>
      <c r="D145" s="178"/>
      <c r="E145" s="17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70"/>
      <c r="R145" s="170"/>
      <c r="S145" s="170"/>
      <c r="T145" s="170"/>
      <c r="U145" s="170"/>
      <c r="V145" s="170"/>
      <c r="W145" s="171">
        <v>715041.28000000003</v>
      </c>
      <c r="X145" s="171"/>
      <c r="Y145" s="171">
        <v>0</v>
      </c>
      <c r="Z145" s="172">
        <v>2206173.62</v>
      </c>
      <c r="AA145" s="172">
        <v>0</v>
      </c>
      <c r="AB145" s="172">
        <v>72848.75</v>
      </c>
      <c r="AC145" s="172">
        <v>0</v>
      </c>
      <c r="AD145" s="172">
        <v>322945</v>
      </c>
      <c r="AE145" s="172">
        <v>3256.93</v>
      </c>
      <c r="AF145" s="172">
        <v>1200</v>
      </c>
      <c r="AG145" s="172">
        <v>0</v>
      </c>
      <c r="AH145" s="172">
        <v>82368.58</v>
      </c>
      <c r="AI145" s="172">
        <v>0</v>
      </c>
      <c r="AJ145" s="172">
        <v>0</v>
      </c>
      <c r="AK145" s="172">
        <v>0</v>
      </c>
      <c r="AL145" s="172">
        <v>32912.720000000001</v>
      </c>
      <c r="AM145" s="172">
        <v>0</v>
      </c>
      <c r="AN145" s="172">
        <v>0</v>
      </c>
      <c r="AO145" s="172">
        <v>0</v>
      </c>
      <c r="AP145" s="172">
        <v>0</v>
      </c>
      <c r="AQ145" s="172">
        <v>0</v>
      </c>
      <c r="AR145" s="172">
        <v>0</v>
      </c>
      <c r="AS145" s="172">
        <v>53312.51</v>
      </c>
      <c r="AT145" s="172">
        <v>60880</v>
      </c>
      <c r="AU145" s="172">
        <v>1139501.95</v>
      </c>
      <c r="AV145" s="172">
        <v>0</v>
      </c>
      <c r="AW145" s="172">
        <v>468265.4</v>
      </c>
      <c r="AX145" s="172">
        <v>0</v>
      </c>
      <c r="AY145" s="172">
        <v>171626.2</v>
      </c>
      <c r="AZ145" s="172">
        <v>0</v>
      </c>
      <c r="BA145" s="172">
        <v>117154.3</v>
      </c>
      <c r="BB145" s="172">
        <v>2120</v>
      </c>
      <c r="BC145" s="172">
        <v>6359</v>
      </c>
      <c r="BD145" s="172">
        <v>0</v>
      </c>
      <c r="BE145" s="172">
        <v>0</v>
      </c>
      <c r="BF145" s="172">
        <v>68518.91</v>
      </c>
      <c r="BG145" s="172">
        <v>2155.75</v>
      </c>
      <c r="BH145" s="172">
        <v>35018.06</v>
      </c>
      <c r="BI145" s="172">
        <v>2137.9</v>
      </c>
      <c r="BJ145" s="172">
        <v>48605.4</v>
      </c>
      <c r="BK145" s="172">
        <v>0</v>
      </c>
      <c r="BL145" s="172">
        <v>8959.9599999999991</v>
      </c>
      <c r="BM145" s="172">
        <v>109035.7000000001</v>
      </c>
      <c r="BN145" s="172">
        <v>5304.41</v>
      </c>
      <c r="BO145" s="172">
        <v>84.14</v>
      </c>
      <c r="BP145" s="172">
        <v>101801.26</v>
      </c>
      <c r="BQ145" s="172">
        <v>8549.41</v>
      </c>
      <c r="BR145" s="172">
        <v>6486</v>
      </c>
      <c r="BS145" s="172">
        <v>129378.94</v>
      </c>
      <c r="BT145" s="172">
        <v>30470</v>
      </c>
      <c r="BU145" s="172">
        <v>13207.93</v>
      </c>
      <c r="BV145" s="172">
        <v>114190.35</v>
      </c>
      <c r="BW145" s="172">
        <v>0</v>
      </c>
      <c r="BX145" s="172">
        <v>0</v>
      </c>
      <c r="BY145" s="172">
        <v>14.19</v>
      </c>
      <c r="BZ145" s="172">
        <v>0</v>
      </c>
      <c r="CA145" s="172">
        <v>0</v>
      </c>
      <c r="CB145" s="172">
        <v>9216.4500000000007</v>
      </c>
      <c r="CC145" s="172">
        <v>0</v>
      </c>
      <c r="CD145" s="172">
        <v>14.19</v>
      </c>
      <c r="CE145" s="172">
        <v>0</v>
      </c>
      <c r="CF145" s="172">
        <v>0</v>
      </c>
      <c r="CG145" s="172">
        <v>9216.4500000000007</v>
      </c>
      <c r="CH145" s="172">
        <v>14.19</v>
      </c>
      <c r="CI145" s="172">
        <v>5.0981441290787188E-13</v>
      </c>
      <c r="CJ145" s="172">
        <v>961994.23000000021</v>
      </c>
      <c r="CK145" s="172"/>
      <c r="CL145" s="172">
        <v>0</v>
      </c>
      <c r="CM145" s="172">
        <v>0</v>
      </c>
      <c r="CN145" s="172">
        <v>0</v>
      </c>
      <c r="CO145" s="172">
        <v>0</v>
      </c>
      <c r="CP145" s="177"/>
      <c r="CQ145" s="151">
        <v>961994.23000000021</v>
      </c>
      <c r="CR145" s="151">
        <v>0</v>
      </c>
      <c r="CS145" s="152">
        <v>962008.42</v>
      </c>
      <c r="CT145" s="152">
        <v>-14.19</v>
      </c>
      <c r="CU145" s="152">
        <v>-14.189999999827705</v>
      </c>
      <c r="CV145" s="151">
        <v>-14.19</v>
      </c>
      <c r="CW145" s="151">
        <v>961994.2300000001</v>
      </c>
      <c r="CX145" s="153">
        <v>5.0981441290787188E-13</v>
      </c>
      <c r="CY145" s="151">
        <v>5.0981441290787188E-13</v>
      </c>
      <c r="CZ145" s="151">
        <v>0</v>
      </c>
      <c r="DA145" s="151">
        <v>-1.999999990221113E-2</v>
      </c>
      <c r="DB145" s="152">
        <v>-14.19</v>
      </c>
      <c r="DD145" s="151">
        <v>1.7229417892394849E-10</v>
      </c>
      <c r="DG145" s="151">
        <v>961994.23000000021</v>
      </c>
      <c r="DH145" s="151">
        <v>0</v>
      </c>
      <c r="DI145" s="152">
        <v>962008.42</v>
      </c>
      <c r="DJ145" s="152">
        <v>-14.19</v>
      </c>
      <c r="DO145" s="166">
        <v>3303320</v>
      </c>
      <c r="DQ145" t="str">
        <f>_xlfn.XLOOKUP(A145,Adjustment!B:B,Adjustment!H:H,0,0)</f>
        <v>Agree</v>
      </c>
      <c r="DR145" s="151">
        <f t="shared" si="13"/>
        <v>2835898.1100000003</v>
      </c>
      <c r="DS145" s="151">
        <f t="shared" si="14"/>
        <v>2588945.16</v>
      </c>
      <c r="DT145" s="151">
        <f t="shared" si="15"/>
        <v>246952.95000000019</v>
      </c>
      <c r="DU145" s="151">
        <f t="shared" si="16"/>
        <v>9230.6400000000012</v>
      </c>
      <c r="DV145" s="151">
        <f t="shared" si="17"/>
        <v>9230.6400000000012</v>
      </c>
      <c r="DW145" s="151">
        <f t="shared" si="18"/>
        <v>0</v>
      </c>
    </row>
    <row r="146" spans="1:127" hidden="1">
      <c r="A146" s="166">
        <v>3303321</v>
      </c>
      <c r="B146" s="175" t="s">
        <v>857</v>
      </c>
      <c r="C146" s="167" t="s">
        <v>288</v>
      </c>
      <c r="D146" s="178"/>
      <c r="E146" s="17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70"/>
      <c r="R146" s="170"/>
      <c r="S146" s="170"/>
      <c r="T146" s="170"/>
      <c r="U146" s="170"/>
      <c r="V146" s="170"/>
      <c r="W146" s="171">
        <v>203000.78</v>
      </c>
      <c r="X146" s="171"/>
      <c r="Y146" s="171">
        <v>0</v>
      </c>
      <c r="Z146" s="172">
        <v>2034337.35</v>
      </c>
      <c r="AA146" s="172">
        <v>0</v>
      </c>
      <c r="AB146" s="172">
        <v>69600</v>
      </c>
      <c r="AC146" s="172">
        <v>0</v>
      </c>
      <c r="AD146" s="172">
        <v>225145.5</v>
      </c>
      <c r="AE146" s="172">
        <v>856.93</v>
      </c>
      <c r="AF146" s="172">
        <v>0</v>
      </c>
      <c r="AG146" s="172">
        <v>0</v>
      </c>
      <c r="AH146" s="172">
        <v>23697.56</v>
      </c>
      <c r="AI146" s="172">
        <v>0</v>
      </c>
      <c r="AJ146" s="172">
        <v>0</v>
      </c>
      <c r="AK146" s="172">
        <v>0</v>
      </c>
      <c r="AL146" s="172">
        <v>2148.84</v>
      </c>
      <c r="AM146" s="172">
        <v>3718.2</v>
      </c>
      <c r="AN146" s="172">
        <v>0</v>
      </c>
      <c r="AO146" s="172">
        <v>0</v>
      </c>
      <c r="AP146" s="172">
        <v>0</v>
      </c>
      <c r="AQ146" s="172">
        <v>0</v>
      </c>
      <c r="AR146" s="172">
        <v>0</v>
      </c>
      <c r="AS146" s="172">
        <v>15533.88</v>
      </c>
      <c r="AT146" s="172">
        <v>54122</v>
      </c>
      <c r="AU146" s="172">
        <v>1021790.24</v>
      </c>
      <c r="AV146" s="172">
        <v>0</v>
      </c>
      <c r="AW146" s="172">
        <v>412335.56</v>
      </c>
      <c r="AX146" s="172">
        <v>57642.82</v>
      </c>
      <c r="AY146" s="172">
        <v>96992.39</v>
      </c>
      <c r="AZ146" s="172">
        <v>0</v>
      </c>
      <c r="BA146" s="172">
        <v>28517.89</v>
      </c>
      <c r="BB146" s="172">
        <v>0</v>
      </c>
      <c r="BC146" s="172">
        <v>17378.95</v>
      </c>
      <c r="BD146" s="172">
        <v>0</v>
      </c>
      <c r="BE146" s="172">
        <v>0</v>
      </c>
      <c r="BF146" s="172">
        <v>43305.43</v>
      </c>
      <c r="BG146" s="172">
        <v>0</v>
      </c>
      <c r="BH146" s="172">
        <v>17156.03</v>
      </c>
      <c r="BI146" s="172">
        <v>1915.9</v>
      </c>
      <c r="BJ146" s="172">
        <v>60955.03</v>
      </c>
      <c r="BK146" s="172">
        <v>0</v>
      </c>
      <c r="BL146" s="172">
        <v>19339.810000000001</v>
      </c>
      <c r="BM146" s="172">
        <v>63473.360000000095</v>
      </c>
      <c r="BN146" s="172">
        <v>9152.93</v>
      </c>
      <c r="BO146" s="172">
        <v>29764.86</v>
      </c>
      <c r="BP146" s="172">
        <v>56582.25</v>
      </c>
      <c r="BQ146" s="172">
        <v>14747.35</v>
      </c>
      <c r="BR146" s="172">
        <v>35364.9</v>
      </c>
      <c r="BS146" s="172">
        <v>172340.56</v>
      </c>
      <c r="BT146" s="172">
        <v>185460.22</v>
      </c>
      <c r="BU146" s="172">
        <v>220</v>
      </c>
      <c r="BV146" s="172">
        <v>49686.89</v>
      </c>
      <c r="BW146" s="172">
        <v>0</v>
      </c>
      <c r="BX146" s="172">
        <v>0</v>
      </c>
      <c r="BY146" s="172">
        <v>0</v>
      </c>
      <c r="BZ146" s="172">
        <v>0</v>
      </c>
      <c r="CA146" s="172">
        <v>0</v>
      </c>
      <c r="CB146" s="172">
        <v>9034.2000000000007</v>
      </c>
      <c r="CC146" s="172">
        <v>0</v>
      </c>
      <c r="CD146" s="172">
        <v>0</v>
      </c>
      <c r="CE146" s="172">
        <v>0</v>
      </c>
      <c r="CF146" s="172">
        <v>0</v>
      </c>
      <c r="CG146" s="172">
        <v>9034.2000000000007</v>
      </c>
      <c r="CH146" s="172">
        <v>0</v>
      </c>
      <c r="CI146" s="172">
        <v>0</v>
      </c>
      <c r="CJ146" s="172">
        <v>238037.67000000013</v>
      </c>
      <c r="CK146" s="172"/>
      <c r="CL146" s="172">
        <v>0</v>
      </c>
      <c r="CM146" s="172">
        <v>0</v>
      </c>
      <c r="CN146" s="172">
        <v>0</v>
      </c>
      <c r="CO146" s="172">
        <v>0</v>
      </c>
      <c r="CP146" s="177"/>
      <c r="CQ146" s="151">
        <v>238037.67000000013</v>
      </c>
      <c r="CR146" s="151">
        <v>0</v>
      </c>
      <c r="CS146" s="152">
        <v>238037.67</v>
      </c>
      <c r="CT146" s="152">
        <v>0</v>
      </c>
      <c r="CU146" s="152">
        <v>0</v>
      </c>
      <c r="CV146" s="151">
        <v>0</v>
      </c>
      <c r="CW146" s="151">
        <v>238037.67</v>
      </c>
      <c r="CX146" s="153">
        <v>0</v>
      </c>
      <c r="CY146" s="151">
        <v>0</v>
      </c>
      <c r="CZ146" s="151">
        <v>0</v>
      </c>
      <c r="DA146" s="151">
        <v>-1.999999990221113E-2</v>
      </c>
      <c r="DD146" s="151">
        <v>1.1641532182693481E-10</v>
      </c>
      <c r="DG146" s="151">
        <v>238037.67000000013</v>
      </c>
      <c r="DH146" s="151">
        <v>0</v>
      </c>
      <c r="DI146" s="152">
        <v>238037.67</v>
      </c>
      <c r="DJ146" s="152">
        <v>0</v>
      </c>
      <c r="DO146" s="166">
        <v>3303321</v>
      </c>
      <c r="DQ146" t="str">
        <f>_xlfn.XLOOKUP(A146,Adjustment!B:B,Adjustment!H:H,0,0)</f>
        <v>Agree</v>
      </c>
      <c r="DR146" s="151">
        <f t="shared" si="13"/>
        <v>2429160.2600000002</v>
      </c>
      <c r="DS146" s="151">
        <f t="shared" si="14"/>
        <v>2394123.37</v>
      </c>
      <c r="DT146" s="151">
        <f t="shared" si="15"/>
        <v>35036.89000000013</v>
      </c>
      <c r="DU146" s="151">
        <f t="shared" si="16"/>
        <v>9034.2000000000007</v>
      </c>
      <c r="DV146" s="151">
        <f t="shared" si="17"/>
        <v>9034.2000000000007</v>
      </c>
      <c r="DW146" s="151">
        <f t="shared" si="18"/>
        <v>0</v>
      </c>
    </row>
    <row r="147" spans="1:127" hidden="1">
      <c r="A147" s="166">
        <v>3303322</v>
      </c>
      <c r="B147" s="175" t="s">
        <v>858</v>
      </c>
      <c r="C147" s="167" t="s">
        <v>859</v>
      </c>
      <c r="D147" s="178"/>
      <c r="E147" s="17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70"/>
      <c r="R147" s="170"/>
      <c r="S147" s="170"/>
      <c r="T147" s="170"/>
      <c r="U147" s="170"/>
      <c r="V147" s="170"/>
      <c r="W147" s="171">
        <v>133769.17000000001</v>
      </c>
      <c r="X147" s="171"/>
      <c r="Y147" s="171">
        <v>13482.24</v>
      </c>
      <c r="Z147" s="172">
        <v>1186152.3500000001</v>
      </c>
      <c r="AA147" s="172">
        <v>0</v>
      </c>
      <c r="AB147" s="172">
        <v>41138.449999999997</v>
      </c>
      <c r="AC147" s="172">
        <v>0</v>
      </c>
      <c r="AD147" s="172">
        <v>120340</v>
      </c>
      <c r="AE147" s="172">
        <v>0</v>
      </c>
      <c r="AF147" s="172">
        <v>0</v>
      </c>
      <c r="AG147" s="172">
        <v>0</v>
      </c>
      <c r="AH147" s="172">
        <v>65523.47</v>
      </c>
      <c r="AI147" s="172">
        <v>7290.91</v>
      </c>
      <c r="AJ147" s="172">
        <v>0</v>
      </c>
      <c r="AK147" s="172">
        <v>0</v>
      </c>
      <c r="AL147" s="172">
        <v>10077.870000000001</v>
      </c>
      <c r="AM147" s="172">
        <v>0</v>
      </c>
      <c r="AN147" s="172">
        <v>0</v>
      </c>
      <c r="AO147" s="172">
        <v>0</v>
      </c>
      <c r="AP147" s="172">
        <v>0</v>
      </c>
      <c r="AQ147" s="172">
        <v>0</v>
      </c>
      <c r="AR147" s="172">
        <v>0</v>
      </c>
      <c r="AS147" s="172">
        <v>15160.5</v>
      </c>
      <c r="AT147" s="172">
        <v>45950</v>
      </c>
      <c r="AU147" s="172">
        <v>645375.06000000006</v>
      </c>
      <c r="AV147" s="172">
        <v>0</v>
      </c>
      <c r="AW147" s="172">
        <v>294013.34000000003</v>
      </c>
      <c r="AX147" s="172">
        <v>44992.68</v>
      </c>
      <c r="AY147" s="172">
        <v>53910.69</v>
      </c>
      <c r="AZ147" s="172">
        <v>0</v>
      </c>
      <c r="BA147" s="172">
        <v>43019.86</v>
      </c>
      <c r="BB147" s="172">
        <v>502.35</v>
      </c>
      <c r="BC147" s="172">
        <v>9093.2000000000007</v>
      </c>
      <c r="BD147" s="172">
        <v>0</v>
      </c>
      <c r="BE147" s="172">
        <v>0</v>
      </c>
      <c r="BF147" s="172">
        <v>120491.23</v>
      </c>
      <c r="BG147" s="172">
        <v>526.24</v>
      </c>
      <c r="BH147" s="172">
        <v>3969.76</v>
      </c>
      <c r="BI147" s="172">
        <v>9486.15</v>
      </c>
      <c r="BJ147" s="172">
        <v>16305.37</v>
      </c>
      <c r="BK147" s="172">
        <v>3704.83</v>
      </c>
      <c r="BL147" s="172">
        <v>1583.4</v>
      </c>
      <c r="BM147" s="172">
        <v>43652.099999999817</v>
      </c>
      <c r="BN147" s="172">
        <v>12400.57</v>
      </c>
      <c r="BO147" s="172">
        <v>0</v>
      </c>
      <c r="BP147" s="172">
        <v>34050.58</v>
      </c>
      <c r="BQ147" s="172">
        <v>4895</v>
      </c>
      <c r="BR147" s="172">
        <v>3677.5</v>
      </c>
      <c r="BS147" s="172">
        <v>128319.16</v>
      </c>
      <c r="BT147" s="172">
        <v>60112.94</v>
      </c>
      <c r="BU147" s="172">
        <v>22348.17</v>
      </c>
      <c r="BV147" s="172">
        <v>40839.300000000003</v>
      </c>
      <c r="BW147" s="172">
        <v>0</v>
      </c>
      <c r="BX147" s="172">
        <v>0</v>
      </c>
      <c r="BY147" s="172">
        <v>0</v>
      </c>
      <c r="BZ147" s="172">
        <v>0</v>
      </c>
      <c r="CA147" s="172">
        <v>0</v>
      </c>
      <c r="CB147" s="172">
        <v>7000.29</v>
      </c>
      <c r="CC147" s="172">
        <v>0</v>
      </c>
      <c r="CD147" s="172">
        <v>0</v>
      </c>
      <c r="CE147" s="172">
        <v>0</v>
      </c>
      <c r="CF147" s="172">
        <v>0</v>
      </c>
      <c r="CG147" s="172">
        <v>7000.29</v>
      </c>
      <c r="CH147" s="172">
        <v>0</v>
      </c>
      <c r="CI147" s="172"/>
      <c r="CJ147" s="172">
        <v>28133.239999999845</v>
      </c>
      <c r="CK147" s="172"/>
      <c r="CL147" s="172">
        <v>13482.24</v>
      </c>
      <c r="CM147" s="172">
        <v>0</v>
      </c>
      <c r="CN147" s="172">
        <v>0</v>
      </c>
      <c r="CO147" s="172">
        <v>0</v>
      </c>
      <c r="CP147" s="177"/>
      <c r="CQ147" s="151">
        <v>28133.239999999845</v>
      </c>
      <c r="CR147" s="151">
        <v>13482.24</v>
      </c>
      <c r="CS147" s="152">
        <v>28133.24</v>
      </c>
      <c r="CT147" s="152">
        <v>13482.24</v>
      </c>
      <c r="CU147" s="152">
        <v>-1.5643308870494366E-10</v>
      </c>
      <c r="CV147" s="151">
        <v>0</v>
      </c>
      <c r="CW147" s="151">
        <v>41615.480000000003</v>
      </c>
      <c r="CX147" s="153">
        <v>-13482.239999999996</v>
      </c>
      <c r="CY147" s="151">
        <v>-13482.239999999996</v>
      </c>
      <c r="CZ147" s="151">
        <v>0</v>
      </c>
      <c r="DA147" s="151">
        <v>-3.0000000184372766E-2</v>
      </c>
      <c r="DD147" s="151">
        <v>-1.5825207810848951E-10</v>
      </c>
      <c r="DG147" s="151">
        <v>28133.239999999845</v>
      </c>
      <c r="DH147" s="151">
        <v>13482.24</v>
      </c>
      <c r="DI147" s="152">
        <v>28133.24</v>
      </c>
      <c r="DJ147" s="152">
        <v>13482.24</v>
      </c>
      <c r="DO147" s="166">
        <v>3303322</v>
      </c>
      <c r="DQ147">
        <f>_xlfn.XLOOKUP(A147,Adjustment!B:B,Adjustment!H:H,0,0)</f>
        <v>0</v>
      </c>
      <c r="DR147" s="151">
        <f t="shared" si="13"/>
        <v>1491633.55</v>
      </c>
      <c r="DS147" s="151">
        <f t="shared" si="14"/>
        <v>1597269.4800000002</v>
      </c>
      <c r="DT147" s="151">
        <f t="shared" si="15"/>
        <v>-105635.93000000017</v>
      </c>
      <c r="DU147" s="151">
        <f t="shared" si="16"/>
        <v>7000.29</v>
      </c>
      <c r="DV147" s="151">
        <f t="shared" si="17"/>
        <v>7000.29</v>
      </c>
      <c r="DW147" s="151">
        <f t="shared" si="18"/>
        <v>0</v>
      </c>
    </row>
    <row r="148" spans="1:127" hidden="1">
      <c r="A148" s="166">
        <v>3303323</v>
      </c>
      <c r="B148" s="175" t="s">
        <v>860</v>
      </c>
      <c r="C148" s="167" t="s">
        <v>861</v>
      </c>
      <c r="D148" s="178"/>
      <c r="E148" s="17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70"/>
      <c r="R148" s="170"/>
      <c r="S148" s="170"/>
      <c r="T148" s="170"/>
      <c r="U148" s="170"/>
      <c r="V148" s="170"/>
      <c r="W148" s="171">
        <v>181701.24</v>
      </c>
      <c r="X148" s="171"/>
      <c r="Y148" s="171">
        <v>0</v>
      </c>
      <c r="Z148" s="172">
        <v>1191382.5</v>
      </c>
      <c r="AA148" s="172">
        <v>0</v>
      </c>
      <c r="AB148" s="172">
        <v>99278.75</v>
      </c>
      <c r="AC148" s="172">
        <v>0</v>
      </c>
      <c r="AD148" s="172">
        <v>137105.5</v>
      </c>
      <c r="AE148" s="172">
        <v>3600</v>
      </c>
      <c r="AF148" s="172">
        <v>0</v>
      </c>
      <c r="AG148" s="172">
        <v>0</v>
      </c>
      <c r="AH148" s="172">
        <v>36942.079999999944</v>
      </c>
      <c r="AI148" s="172">
        <v>7439.91</v>
      </c>
      <c r="AJ148" s="172">
        <v>0</v>
      </c>
      <c r="AK148" s="172">
        <v>0</v>
      </c>
      <c r="AL148" s="172">
        <v>3448.82</v>
      </c>
      <c r="AM148" s="172">
        <v>0</v>
      </c>
      <c r="AN148" s="172">
        <v>0</v>
      </c>
      <c r="AO148" s="172">
        <v>0</v>
      </c>
      <c r="AP148" s="172">
        <v>0</v>
      </c>
      <c r="AQ148" s="172">
        <v>0</v>
      </c>
      <c r="AR148" s="172">
        <v>0</v>
      </c>
      <c r="AS148" s="172">
        <v>10753.46</v>
      </c>
      <c r="AT148" s="172">
        <v>38389</v>
      </c>
      <c r="AU148" s="172">
        <v>512892.34</v>
      </c>
      <c r="AV148" s="172">
        <v>0</v>
      </c>
      <c r="AW148" s="172">
        <v>150517.70000000001</v>
      </c>
      <c r="AX148" s="172">
        <v>66582.5</v>
      </c>
      <c r="AY148" s="172">
        <v>83803.539999999994</v>
      </c>
      <c r="AZ148" s="172">
        <v>0</v>
      </c>
      <c r="BA148" s="172">
        <v>19290.91</v>
      </c>
      <c r="BB148" s="172">
        <v>4390.7</v>
      </c>
      <c r="BC148" s="172">
        <v>7263</v>
      </c>
      <c r="BD148" s="172">
        <v>0</v>
      </c>
      <c r="BE148" s="172">
        <v>0</v>
      </c>
      <c r="BF148" s="172">
        <v>41754.86</v>
      </c>
      <c r="BG148" s="172">
        <v>3130.32</v>
      </c>
      <c r="BH148" s="172">
        <v>4000.71</v>
      </c>
      <c r="BI148" s="172">
        <v>3588.95</v>
      </c>
      <c r="BJ148" s="172">
        <v>38949.730000000003</v>
      </c>
      <c r="BK148" s="172">
        <v>4116.4799999999996</v>
      </c>
      <c r="BL148" s="172">
        <v>0</v>
      </c>
      <c r="BM148" s="172">
        <v>28135.81</v>
      </c>
      <c r="BN148" s="172">
        <v>17692.12</v>
      </c>
      <c r="BO148" s="172">
        <v>0</v>
      </c>
      <c r="BP148" s="172">
        <v>12063.35</v>
      </c>
      <c r="BQ148" s="172">
        <v>4895</v>
      </c>
      <c r="BR148" s="172">
        <v>3836</v>
      </c>
      <c r="BS148" s="172">
        <v>95304.07</v>
      </c>
      <c r="BT148" s="172">
        <v>219550.12</v>
      </c>
      <c r="BU148" s="172">
        <v>0</v>
      </c>
      <c r="BV148" s="172">
        <v>156096.51999999999</v>
      </c>
      <c r="BW148" s="172">
        <v>0</v>
      </c>
      <c r="BX148" s="172">
        <v>0</v>
      </c>
      <c r="BY148" s="172">
        <v>0</v>
      </c>
      <c r="BZ148" s="172">
        <v>0</v>
      </c>
      <c r="CA148" s="172">
        <v>0</v>
      </c>
      <c r="CB148" s="172">
        <v>6949.26</v>
      </c>
      <c r="CC148" s="172">
        <v>0</v>
      </c>
      <c r="CD148" s="172">
        <v>0</v>
      </c>
      <c r="CE148" s="172">
        <v>0</v>
      </c>
      <c r="CF148" s="172">
        <v>0</v>
      </c>
      <c r="CG148" s="172">
        <v>6949.26</v>
      </c>
      <c r="CH148" s="172">
        <v>0</v>
      </c>
      <c r="CI148" s="172">
        <v>0</v>
      </c>
      <c r="CJ148" s="172">
        <v>232186.5299999998</v>
      </c>
      <c r="CK148" s="172"/>
      <c r="CL148" s="172">
        <v>0</v>
      </c>
      <c r="CM148" s="172">
        <v>0</v>
      </c>
      <c r="CN148" s="172">
        <v>0</v>
      </c>
      <c r="CO148" s="172">
        <v>0</v>
      </c>
      <c r="CP148" s="177"/>
      <c r="CQ148" s="151">
        <v>232186.5299999998</v>
      </c>
      <c r="CR148" s="151">
        <v>0</v>
      </c>
      <c r="CS148" s="152">
        <v>232186.53</v>
      </c>
      <c r="CT148" s="152">
        <v>0</v>
      </c>
      <c r="CU148" s="152">
        <v>0</v>
      </c>
      <c r="CV148" s="151">
        <v>0</v>
      </c>
      <c r="CW148" s="151">
        <v>232186.53</v>
      </c>
      <c r="CX148" s="153">
        <v>0</v>
      </c>
      <c r="CY148" s="151">
        <v>0</v>
      </c>
      <c r="CZ148" s="151">
        <v>3.0000000057043508E-2</v>
      </c>
      <c r="DA148" s="151">
        <v>0</v>
      </c>
      <c r="DD148" s="151">
        <v>-2.0372681319713593E-10</v>
      </c>
      <c r="DG148" s="151">
        <v>232186.5299999998</v>
      </c>
      <c r="DH148" s="151">
        <v>0</v>
      </c>
      <c r="DI148" s="152">
        <v>232186.53</v>
      </c>
      <c r="DJ148" s="152">
        <v>0</v>
      </c>
      <c r="DO148" s="166">
        <v>3303323</v>
      </c>
      <c r="DQ148">
        <f>_xlfn.XLOOKUP(A148,Adjustment!B:B,Adjustment!H:H,0,0)</f>
        <v>0</v>
      </c>
      <c r="DR148" s="151">
        <f t="shared" si="13"/>
        <v>1528340.0199999998</v>
      </c>
      <c r="DS148" s="151">
        <f t="shared" si="14"/>
        <v>1477854.73</v>
      </c>
      <c r="DT148" s="151">
        <f t="shared" si="15"/>
        <v>50485.289999999804</v>
      </c>
      <c r="DU148" s="151">
        <f t="shared" si="16"/>
        <v>6949.26</v>
      </c>
      <c r="DV148" s="151">
        <f t="shared" si="17"/>
        <v>6949.26</v>
      </c>
      <c r="DW148" s="151">
        <f t="shared" si="18"/>
        <v>0</v>
      </c>
    </row>
    <row r="149" spans="1:127" hidden="1">
      <c r="A149" s="166">
        <v>3303328</v>
      </c>
      <c r="B149" s="175" t="s">
        <v>862</v>
      </c>
      <c r="C149" s="167" t="s">
        <v>422</v>
      </c>
      <c r="D149" s="178"/>
      <c r="E149" s="17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70"/>
      <c r="R149" s="170"/>
      <c r="S149" s="170"/>
      <c r="T149" s="170"/>
      <c r="U149" s="170"/>
      <c r="V149" s="170"/>
      <c r="W149" s="171">
        <v>302340.18</v>
      </c>
      <c r="X149" s="171"/>
      <c r="Y149" s="171">
        <v>-109.72</v>
      </c>
      <c r="Z149" s="172">
        <v>1173802.77</v>
      </c>
      <c r="AA149" s="172">
        <v>0</v>
      </c>
      <c r="AB149" s="172">
        <v>34563.85</v>
      </c>
      <c r="AC149" s="172">
        <v>0</v>
      </c>
      <c r="AD149" s="172">
        <v>75280</v>
      </c>
      <c r="AE149" s="172">
        <v>3256.93</v>
      </c>
      <c r="AF149" s="172">
        <v>0</v>
      </c>
      <c r="AG149" s="172">
        <v>0</v>
      </c>
      <c r="AH149" s="172">
        <v>82359.109999999884</v>
      </c>
      <c r="AI149" s="172">
        <v>0</v>
      </c>
      <c r="AJ149" s="172">
        <v>0</v>
      </c>
      <c r="AK149" s="172">
        <v>0</v>
      </c>
      <c r="AL149" s="172">
        <v>31598.02</v>
      </c>
      <c r="AM149" s="172">
        <v>1000</v>
      </c>
      <c r="AN149" s="172">
        <v>0</v>
      </c>
      <c r="AO149" s="172">
        <v>0</v>
      </c>
      <c r="AP149" s="172">
        <v>0</v>
      </c>
      <c r="AQ149" s="172">
        <v>0</v>
      </c>
      <c r="AR149" s="172">
        <v>0</v>
      </c>
      <c r="AS149" s="172">
        <v>12390.76</v>
      </c>
      <c r="AT149" s="172">
        <v>53885</v>
      </c>
      <c r="AU149" s="172">
        <v>724658.39</v>
      </c>
      <c r="AV149" s="172">
        <v>0</v>
      </c>
      <c r="AW149" s="172">
        <v>105191.51</v>
      </c>
      <c r="AX149" s="172">
        <v>7122.49</v>
      </c>
      <c r="AY149" s="172">
        <v>135750.45000000001</v>
      </c>
      <c r="AZ149" s="172">
        <v>0</v>
      </c>
      <c r="BA149" s="172">
        <v>23933.37</v>
      </c>
      <c r="BB149" s="172">
        <v>410.35</v>
      </c>
      <c r="BC149" s="172">
        <v>0</v>
      </c>
      <c r="BD149" s="172">
        <v>0</v>
      </c>
      <c r="BE149" s="172">
        <v>0</v>
      </c>
      <c r="BF149" s="172">
        <v>15151.12</v>
      </c>
      <c r="BG149" s="172">
        <v>9899.0300000000007</v>
      </c>
      <c r="BH149" s="172">
        <v>1291.23</v>
      </c>
      <c r="BI149" s="172">
        <v>4605.5</v>
      </c>
      <c r="BJ149" s="172">
        <v>19444.13</v>
      </c>
      <c r="BK149" s="172">
        <v>0</v>
      </c>
      <c r="BL149" s="172">
        <v>5011.66</v>
      </c>
      <c r="BM149" s="172">
        <v>156234.87</v>
      </c>
      <c r="BN149" s="172">
        <v>0</v>
      </c>
      <c r="BO149" s="172">
        <v>120.2</v>
      </c>
      <c r="BP149" s="172">
        <v>31657.8</v>
      </c>
      <c r="BQ149" s="172">
        <v>8985.9699999999993</v>
      </c>
      <c r="BR149" s="172">
        <v>949.6</v>
      </c>
      <c r="BS149" s="172">
        <v>126749.73</v>
      </c>
      <c r="BT149" s="172">
        <v>1452.39</v>
      </c>
      <c r="BU149" s="172">
        <v>0</v>
      </c>
      <c r="BV149" s="172">
        <v>153638.15</v>
      </c>
      <c r="BW149" s="172">
        <v>0</v>
      </c>
      <c r="BX149" s="172">
        <v>0</v>
      </c>
      <c r="BY149" s="172">
        <v>109.72</v>
      </c>
      <c r="BZ149" s="172">
        <v>0</v>
      </c>
      <c r="CA149" s="172">
        <v>0</v>
      </c>
      <c r="CB149" s="172">
        <v>7006.37</v>
      </c>
      <c r="CC149" s="172">
        <v>0</v>
      </c>
      <c r="CD149" s="172">
        <v>109.72</v>
      </c>
      <c r="CE149" s="172">
        <v>0</v>
      </c>
      <c r="CF149" s="172">
        <v>0</v>
      </c>
      <c r="CG149" s="172">
        <v>7006.37</v>
      </c>
      <c r="CH149" s="172">
        <v>0</v>
      </c>
      <c r="CI149" s="172">
        <v>0</v>
      </c>
      <c r="CJ149" s="172">
        <v>238108.96000000002</v>
      </c>
      <c r="CK149" s="172"/>
      <c r="CL149" s="172">
        <v>2.5579538487363607E-13</v>
      </c>
      <c r="CM149" s="172">
        <v>0</v>
      </c>
      <c r="CN149" s="172">
        <v>0</v>
      </c>
      <c r="CO149" s="172">
        <v>0</v>
      </c>
      <c r="CP149" s="177"/>
      <c r="CQ149" s="151">
        <v>238108.96000000002</v>
      </c>
      <c r="CR149" s="151">
        <v>2.5579538487363607E-13</v>
      </c>
      <c r="CS149" s="152">
        <v>238218.68</v>
      </c>
      <c r="CT149" s="152">
        <v>-109.72</v>
      </c>
      <c r="CU149" s="152">
        <v>-109.71999999997206</v>
      </c>
      <c r="CV149" s="151">
        <v>-109.72000000000025</v>
      </c>
      <c r="CW149" s="151">
        <v>238108.96</v>
      </c>
      <c r="CX149" s="153">
        <v>0</v>
      </c>
      <c r="CY149" s="151">
        <v>0</v>
      </c>
      <c r="CZ149" s="151">
        <v>9364.3700000001118</v>
      </c>
      <c r="DA149" s="151">
        <v>0</v>
      </c>
      <c r="DB149" s="152">
        <v>-109.72</v>
      </c>
      <c r="DD149" s="151">
        <v>2.7938540370087139E-11</v>
      </c>
      <c r="DG149" s="151">
        <v>238108.96000000002</v>
      </c>
      <c r="DH149" s="151">
        <v>2.5579538487363607E-13</v>
      </c>
      <c r="DI149" s="152">
        <v>238218.68</v>
      </c>
      <c r="DJ149" s="152">
        <v>-109.72</v>
      </c>
      <c r="DO149" s="166">
        <v>3303328</v>
      </c>
      <c r="DQ149" t="str">
        <f>_xlfn.XLOOKUP(A149,Adjustment!B:B,Adjustment!H:H,0,0)</f>
        <v>Agree</v>
      </c>
      <c r="DR149" s="151">
        <f t="shared" si="13"/>
        <v>1468136.44</v>
      </c>
      <c r="DS149" s="151">
        <f t="shared" si="14"/>
        <v>1532367.66</v>
      </c>
      <c r="DT149" s="151">
        <f t="shared" si="15"/>
        <v>-64231.219999999972</v>
      </c>
      <c r="DU149" s="151">
        <f t="shared" si="16"/>
        <v>7116.09</v>
      </c>
      <c r="DV149" s="151">
        <f t="shared" si="17"/>
        <v>7006.37</v>
      </c>
      <c r="DW149" s="151">
        <f t="shared" si="18"/>
        <v>109.72000000000025</v>
      </c>
    </row>
    <row r="150" spans="1:127" hidden="1">
      <c r="A150" s="166">
        <v>3303329</v>
      </c>
      <c r="B150" s="175" t="s">
        <v>863</v>
      </c>
      <c r="C150" s="167" t="s">
        <v>864</v>
      </c>
      <c r="D150" s="178"/>
      <c r="E150" s="17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70"/>
      <c r="R150" s="170"/>
      <c r="S150" s="170"/>
      <c r="T150" s="170"/>
      <c r="U150" s="170"/>
      <c r="V150" s="170"/>
      <c r="W150" s="171">
        <v>85387.91</v>
      </c>
      <c r="X150" s="171"/>
      <c r="Y150" s="171">
        <v>0</v>
      </c>
      <c r="Z150" s="172">
        <v>1334995.45</v>
      </c>
      <c r="AA150" s="172">
        <v>0</v>
      </c>
      <c r="AB150" s="172">
        <v>67482</v>
      </c>
      <c r="AC150" s="172">
        <v>0</v>
      </c>
      <c r="AD150" s="172">
        <v>148031</v>
      </c>
      <c r="AE150" s="172">
        <v>200</v>
      </c>
      <c r="AF150" s="172">
        <v>0</v>
      </c>
      <c r="AG150" s="172">
        <v>0</v>
      </c>
      <c r="AH150" s="172">
        <v>1478.6999999998691</v>
      </c>
      <c r="AI150" s="172">
        <v>0</v>
      </c>
      <c r="AJ150" s="172">
        <v>0</v>
      </c>
      <c r="AK150" s="172">
        <v>0</v>
      </c>
      <c r="AL150" s="172">
        <v>9047.2000000000007</v>
      </c>
      <c r="AM150" s="172">
        <v>0</v>
      </c>
      <c r="AN150" s="172">
        <v>0</v>
      </c>
      <c r="AO150" s="172">
        <v>0</v>
      </c>
      <c r="AP150" s="172">
        <v>0</v>
      </c>
      <c r="AQ150" s="172">
        <v>0</v>
      </c>
      <c r="AR150" s="172">
        <v>0</v>
      </c>
      <c r="AS150" s="172">
        <v>11258.76</v>
      </c>
      <c r="AT150" s="172">
        <v>38321</v>
      </c>
      <c r="AU150" s="172">
        <v>704515.66</v>
      </c>
      <c r="AV150" s="172">
        <v>0</v>
      </c>
      <c r="AW150" s="172">
        <v>266088.02</v>
      </c>
      <c r="AX150" s="172">
        <v>65871.520000000004</v>
      </c>
      <c r="AY150" s="172">
        <v>122010.93</v>
      </c>
      <c r="AZ150" s="172">
        <v>0</v>
      </c>
      <c r="BA150" s="172">
        <v>63422.73</v>
      </c>
      <c r="BB150" s="172">
        <v>0</v>
      </c>
      <c r="BC150" s="172">
        <v>0</v>
      </c>
      <c r="BD150" s="172">
        <v>0</v>
      </c>
      <c r="BE150" s="172">
        <v>0</v>
      </c>
      <c r="BF150" s="172">
        <v>0</v>
      </c>
      <c r="BG150" s="172">
        <v>0</v>
      </c>
      <c r="BH150" s="172">
        <v>774.25</v>
      </c>
      <c r="BI150" s="172">
        <v>1804.2</v>
      </c>
      <c r="BJ150" s="172">
        <v>42953.88</v>
      </c>
      <c r="BK150" s="172">
        <v>0</v>
      </c>
      <c r="BL150" s="172">
        <v>1450.2</v>
      </c>
      <c r="BM150" s="172">
        <v>72080.92</v>
      </c>
      <c r="BN150" s="172">
        <v>0</v>
      </c>
      <c r="BO150" s="172">
        <v>1953.84</v>
      </c>
      <c r="BP150" s="172">
        <v>19890.41</v>
      </c>
      <c r="BQ150" s="172">
        <v>4895</v>
      </c>
      <c r="BR150" s="172">
        <v>0</v>
      </c>
      <c r="BS150" s="172">
        <v>120633.4</v>
      </c>
      <c r="BT150" s="172">
        <v>36900.57</v>
      </c>
      <c r="BU150" s="172">
        <v>0</v>
      </c>
      <c r="BV150" s="172">
        <v>90558.95</v>
      </c>
      <c r="BW150" s="172">
        <v>0</v>
      </c>
      <c r="BX150" s="172">
        <v>0</v>
      </c>
      <c r="BY150" s="172">
        <v>0</v>
      </c>
      <c r="BZ150" s="172">
        <v>0</v>
      </c>
      <c r="CA150" s="172">
        <v>0</v>
      </c>
      <c r="CB150" s="172">
        <v>7133.94</v>
      </c>
      <c r="CC150" s="172">
        <v>0</v>
      </c>
      <c r="CD150" s="172">
        <v>0</v>
      </c>
      <c r="CE150" s="172">
        <v>0</v>
      </c>
      <c r="CF150" s="172">
        <v>0</v>
      </c>
      <c r="CG150" s="172">
        <v>7133.94</v>
      </c>
      <c r="CH150" s="172">
        <v>0</v>
      </c>
      <c r="CI150" s="172">
        <v>0</v>
      </c>
      <c r="CJ150" s="172">
        <v>80397.540000000125</v>
      </c>
      <c r="CK150" s="172"/>
      <c r="CL150" s="172">
        <v>0</v>
      </c>
      <c r="CM150" s="172">
        <v>0</v>
      </c>
      <c r="CN150" s="172">
        <v>0</v>
      </c>
      <c r="CO150" s="172">
        <v>0</v>
      </c>
      <c r="CP150" s="177"/>
      <c r="CQ150" s="151">
        <v>80397.540000000125</v>
      </c>
      <c r="CR150" s="151">
        <v>0</v>
      </c>
      <c r="CS150" s="152">
        <v>80397.539999999994</v>
      </c>
      <c r="CT150" s="152">
        <v>0</v>
      </c>
      <c r="CU150" s="152">
        <v>1.3096723705530167E-10</v>
      </c>
      <c r="CV150" s="151">
        <v>0</v>
      </c>
      <c r="CW150" s="151">
        <v>80397.539999999994</v>
      </c>
      <c r="CX150" s="153">
        <v>0</v>
      </c>
      <c r="CY150" s="151">
        <v>0</v>
      </c>
      <c r="CZ150" s="151">
        <v>1.3096723705530167E-10</v>
      </c>
      <c r="DA150" s="151">
        <v>0</v>
      </c>
      <c r="DD150" s="151">
        <v>1.3096723705530167E-10</v>
      </c>
      <c r="DG150" s="151">
        <v>80397.540000000125</v>
      </c>
      <c r="DH150" s="151">
        <v>0</v>
      </c>
      <c r="DI150" s="152">
        <v>80397.539999999994</v>
      </c>
      <c r="DJ150" s="152">
        <v>0</v>
      </c>
      <c r="DO150" s="166">
        <v>3303329</v>
      </c>
      <c r="DQ150">
        <f>_xlfn.XLOOKUP(A150,Adjustment!B:B,Adjustment!H:H,0,0)</f>
        <v>0</v>
      </c>
      <c r="DR150" s="151">
        <f t="shared" si="13"/>
        <v>1610814.1099999999</v>
      </c>
      <c r="DS150" s="151">
        <f t="shared" si="14"/>
        <v>1615804.4799999997</v>
      </c>
      <c r="DT150" s="151">
        <f t="shared" si="15"/>
        <v>-4990.3699999998789</v>
      </c>
      <c r="DU150" s="151">
        <f t="shared" si="16"/>
        <v>7133.94</v>
      </c>
      <c r="DV150" s="151">
        <f t="shared" si="17"/>
        <v>7133.94</v>
      </c>
      <c r="DW150" s="151">
        <f t="shared" si="18"/>
        <v>0</v>
      </c>
    </row>
    <row r="151" spans="1:127" hidden="1">
      <c r="A151" s="166">
        <v>3303331</v>
      </c>
      <c r="B151" s="175" t="s">
        <v>865</v>
      </c>
      <c r="C151" s="167" t="s">
        <v>866</v>
      </c>
      <c r="D151" s="178"/>
      <c r="E151" s="17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70"/>
      <c r="R151" s="170"/>
      <c r="S151" s="170"/>
      <c r="T151" s="170"/>
      <c r="U151" s="170"/>
      <c r="V151" s="170"/>
      <c r="W151" s="171">
        <v>47553.25</v>
      </c>
      <c r="X151" s="171"/>
      <c r="Y151" s="171">
        <v>0</v>
      </c>
      <c r="Z151" s="172">
        <v>1317542.58</v>
      </c>
      <c r="AA151" s="172">
        <v>0</v>
      </c>
      <c r="AB151" s="172">
        <v>15118.5</v>
      </c>
      <c r="AC151" s="172">
        <v>0</v>
      </c>
      <c r="AD151" s="172">
        <v>109125.5</v>
      </c>
      <c r="AE151" s="172">
        <v>3656.93</v>
      </c>
      <c r="AF151" s="172">
        <v>1200</v>
      </c>
      <c r="AG151" s="172">
        <v>0</v>
      </c>
      <c r="AH151" s="172">
        <v>32025.710000000279</v>
      </c>
      <c r="AI151" s="172">
        <v>0</v>
      </c>
      <c r="AJ151" s="172">
        <v>0</v>
      </c>
      <c r="AK151" s="172">
        <v>0</v>
      </c>
      <c r="AL151" s="172">
        <v>33715.379999999997</v>
      </c>
      <c r="AM151" s="172">
        <v>1010</v>
      </c>
      <c r="AN151" s="172">
        <v>0</v>
      </c>
      <c r="AO151" s="172">
        <v>0</v>
      </c>
      <c r="AP151" s="172">
        <v>0</v>
      </c>
      <c r="AQ151" s="172">
        <v>0</v>
      </c>
      <c r="AR151" s="172">
        <v>0</v>
      </c>
      <c r="AS151" s="172">
        <v>10504.88</v>
      </c>
      <c r="AT151" s="172">
        <v>44813</v>
      </c>
      <c r="AU151" s="172">
        <v>735123.02</v>
      </c>
      <c r="AV151" s="172">
        <v>0</v>
      </c>
      <c r="AW151" s="172">
        <v>262840.11</v>
      </c>
      <c r="AX151" s="172">
        <v>46845.3</v>
      </c>
      <c r="AY151" s="172">
        <v>106497.94</v>
      </c>
      <c r="AZ151" s="172">
        <v>0</v>
      </c>
      <c r="BA151" s="172">
        <v>32606.13</v>
      </c>
      <c r="BB151" s="172">
        <v>0</v>
      </c>
      <c r="BC151" s="172">
        <v>5618.78</v>
      </c>
      <c r="BD151" s="172">
        <v>0</v>
      </c>
      <c r="BE151" s="172">
        <v>0</v>
      </c>
      <c r="BF151" s="172">
        <v>599.4</v>
      </c>
      <c r="BG151" s="172">
        <v>17745.72</v>
      </c>
      <c r="BH151" s="172">
        <v>780.62</v>
      </c>
      <c r="BI151" s="172">
        <v>3189.95</v>
      </c>
      <c r="BJ151" s="172">
        <v>45467.51</v>
      </c>
      <c r="BK151" s="172">
        <v>0</v>
      </c>
      <c r="BL151" s="172">
        <v>5752.94</v>
      </c>
      <c r="BM151" s="172">
        <v>71472.22</v>
      </c>
      <c r="BN151" s="172">
        <v>0</v>
      </c>
      <c r="BO151" s="172">
        <v>96.16</v>
      </c>
      <c r="BP151" s="172">
        <v>10846.04</v>
      </c>
      <c r="BQ151" s="172">
        <v>4895</v>
      </c>
      <c r="BR151" s="172">
        <v>1035</v>
      </c>
      <c r="BS151" s="172">
        <v>110597.82</v>
      </c>
      <c r="BT151" s="172">
        <v>19110.8</v>
      </c>
      <c r="BU151" s="172">
        <v>0</v>
      </c>
      <c r="BV151" s="172">
        <v>109662.58</v>
      </c>
      <c r="BW151" s="172">
        <v>0</v>
      </c>
      <c r="BX151" s="172">
        <v>0</v>
      </c>
      <c r="BY151" s="172">
        <v>0</v>
      </c>
      <c r="BZ151" s="172">
        <v>0</v>
      </c>
      <c r="CA151" s="172">
        <v>0</v>
      </c>
      <c r="CB151" s="172">
        <v>7216.56</v>
      </c>
      <c r="CC151" s="172">
        <v>0</v>
      </c>
      <c r="CD151" s="172">
        <v>0</v>
      </c>
      <c r="CE151" s="172">
        <v>0</v>
      </c>
      <c r="CF151" s="172">
        <v>0</v>
      </c>
      <c r="CG151" s="172">
        <v>7216.56</v>
      </c>
      <c r="CH151" s="172">
        <v>0</v>
      </c>
      <c r="CI151" s="172">
        <v>0</v>
      </c>
      <c r="CJ151" s="172">
        <v>25482.689999999944</v>
      </c>
      <c r="CK151" s="172"/>
      <c r="CL151" s="172">
        <v>0</v>
      </c>
      <c r="CM151" s="172">
        <v>0</v>
      </c>
      <c r="CN151" s="172">
        <v>0</v>
      </c>
      <c r="CO151" s="172">
        <v>0</v>
      </c>
      <c r="CP151" s="177"/>
      <c r="CQ151" s="151">
        <v>25482.689999999944</v>
      </c>
      <c r="CR151" s="151">
        <v>0</v>
      </c>
      <c r="CS151" s="152">
        <v>25482.69</v>
      </c>
      <c r="CT151" s="152">
        <v>0</v>
      </c>
      <c r="CU151" s="152">
        <v>-5.4569682106375694E-11</v>
      </c>
      <c r="CV151" s="151">
        <v>0</v>
      </c>
      <c r="CW151" s="151">
        <v>25482.69</v>
      </c>
      <c r="CX151" s="153">
        <v>0</v>
      </c>
      <c r="CY151" s="151">
        <v>0</v>
      </c>
      <c r="CZ151" s="151">
        <v>9.9999997219129E-3</v>
      </c>
      <c r="DA151" s="151">
        <v>0</v>
      </c>
      <c r="DD151" s="151">
        <v>-5.4569682106375694E-11</v>
      </c>
      <c r="DG151" s="151">
        <v>25482.689999999944</v>
      </c>
      <c r="DH151" s="151">
        <v>0</v>
      </c>
      <c r="DI151" s="152">
        <v>25482.69</v>
      </c>
      <c r="DJ151" s="152">
        <v>0</v>
      </c>
      <c r="DO151" s="166">
        <v>3303331</v>
      </c>
      <c r="DQ151">
        <f>_xlfn.XLOOKUP(A151,Adjustment!B:B,Adjustment!H:H,0,0)</f>
        <v>0</v>
      </c>
      <c r="DR151" s="151">
        <f t="shared" si="13"/>
        <v>1568712.48</v>
      </c>
      <c r="DS151" s="151">
        <f t="shared" si="14"/>
        <v>1590783.04</v>
      </c>
      <c r="DT151" s="151">
        <f t="shared" si="15"/>
        <v>-22070.560000000056</v>
      </c>
      <c r="DU151" s="151">
        <f t="shared" si="16"/>
        <v>7216.56</v>
      </c>
      <c r="DV151" s="151">
        <f t="shared" si="17"/>
        <v>7216.56</v>
      </c>
      <c r="DW151" s="151">
        <f t="shared" si="18"/>
        <v>0</v>
      </c>
    </row>
    <row r="152" spans="1:127" hidden="1">
      <c r="A152" s="166">
        <v>3303335</v>
      </c>
      <c r="B152" s="175" t="s">
        <v>867</v>
      </c>
      <c r="C152" s="167" t="s">
        <v>868</v>
      </c>
      <c r="D152" s="178"/>
      <c r="E152" s="17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70"/>
      <c r="R152" s="170"/>
      <c r="S152" s="170"/>
      <c r="T152" s="170"/>
      <c r="U152" s="170"/>
      <c r="V152" s="170"/>
      <c r="W152" s="171">
        <v>41292.71</v>
      </c>
      <c r="X152" s="171"/>
      <c r="Y152" s="171">
        <v>0</v>
      </c>
      <c r="Z152" s="172">
        <v>1277451.26</v>
      </c>
      <c r="AA152" s="172">
        <v>0</v>
      </c>
      <c r="AB152" s="172">
        <v>43408.4</v>
      </c>
      <c r="AC152" s="172">
        <v>0</v>
      </c>
      <c r="AD152" s="172">
        <v>165871</v>
      </c>
      <c r="AE152" s="172">
        <v>6056.93</v>
      </c>
      <c r="AF152" s="172">
        <v>0</v>
      </c>
      <c r="AG152" s="172">
        <v>0</v>
      </c>
      <c r="AH152" s="172">
        <v>0</v>
      </c>
      <c r="AI152" s="172">
        <v>0</v>
      </c>
      <c r="AJ152" s="172">
        <v>0</v>
      </c>
      <c r="AK152" s="172">
        <v>0</v>
      </c>
      <c r="AL152" s="172">
        <v>7086.02</v>
      </c>
      <c r="AM152" s="172">
        <v>0</v>
      </c>
      <c r="AN152" s="172">
        <v>0</v>
      </c>
      <c r="AO152" s="172">
        <v>0</v>
      </c>
      <c r="AP152" s="172">
        <v>0</v>
      </c>
      <c r="AQ152" s="172">
        <v>0</v>
      </c>
      <c r="AR152" s="172">
        <v>0</v>
      </c>
      <c r="AS152" s="172">
        <v>23443.360000000001</v>
      </c>
      <c r="AT152" s="172">
        <v>38974</v>
      </c>
      <c r="AU152" s="172">
        <v>586023.9</v>
      </c>
      <c r="AV152" s="172">
        <v>0</v>
      </c>
      <c r="AW152" s="172">
        <v>137969.13</v>
      </c>
      <c r="AX152" s="172">
        <v>42589.82</v>
      </c>
      <c r="AY152" s="172">
        <v>178800.69</v>
      </c>
      <c r="AZ152" s="172">
        <v>0</v>
      </c>
      <c r="BA152" s="172">
        <v>13208.24</v>
      </c>
      <c r="BB152" s="172">
        <v>2739.72</v>
      </c>
      <c r="BC152" s="172">
        <v>2142.5</v>
      </c>
      <c r="BD152" s="172">
        <v>0</v>
      </c>
      <c r="BE152" s="172">
        <v>0</v>
      </c>
      <c r="BF152" s="172">
        <v>26187.9</v>
      </c>
      <c r="BG152" s="172">
        <v>7208.34</v>
      </c>
      <c r="BH152" s="172">
        <v>29724.46</v>
      </c>
      <c r="BI152" s="172">
        <v>4668.2299999999996</v>
      </c>
      <c r="BJ152" s="172">
        <v>32082.44</v>
      </c>
      <c r="BK152" s="172">
        <v>0</v>
      </c>
      <c r="BL152" s="172">
        <v>15546.45</v>
      </c>
      <c r="BM152" s="172">
        <v>98365.049999999988</v>
      </c>
      <c r="BN152" s="172">
        <v>7436.71</v>
      </c>
      <c r="BO152" s="172">
        <v>0</v>
      </c>
      <c r="BP152" s="172">
        <v>36285.449999999997</v>
      </c>
      <c r="BQ152" s="172">
        <v>4929.9799999999996</v>
      </c>
      <c r="BR152" s="172">
        <v>7930</v>
      </c>
      <c r="BS152" s="172">
        <v>103631.4</v>
      </c>
      <c r="BT152" s="172">
        <v>132644.79999999999</v>
      </c>
      <c r="BU152" s="172">
        <v>0</v>
      </c>
      <c r="BV152" s="172">
        <v>166023.47</v>
      </c>
      <c r="BW152" s="172">
        <v>0</v>
      </c>
      <c r="BX152" s="172">
        <v>0</v>
      </c>
      <c r="BY152" s="172">
        <v>0</v>
      </c>
      <c r="BZ152" s="172">
        <v>0</v>
      </c>
      <c r="CA152" s="172">
        <v>0</v>
      </c>
      <c r="CB152" s="172">
        <v>6786.45</v>
      </c>
      <c r="CC152" s="172">
        <v>0</v>
      </c>
      <c r="CD152" s="172">
        <v>0</v>
      </c>
      <c r="CE152" s="172">
        <v>0</v>
      </c>
      <c r="CF152" s="172">
        <v>0</v>
      </c>
      <c r="CG152" s="172">
        <v>6786.45</v>
      </c>
      <c r="CH152" s="172">
        <v>0</v>
      </c>
      <c r="CI152" s="172">
        <v>0</v>
      </c>
      <c r="CJ152" s="172">
        <v>-32554.999999999731</v>
      </c>
      <c r="CK152" s="172"/>
      <c r="CL152" s="172">
        <v>0</v>
      </c>
      <c r="CM152" s="172">
        <v>0</v>
      </c>
      <c r="CN152" s="172">
        <v>0</v>
      </c>
      <c r="CO152" s="172">
        <v>0</v>
      </c>
      <c r="CP152" s="177"/>
      <c r="CQ152" s="151">
        <v>-32554.999999999731</v>
      </c>
      <c r="CR152" s="151">
        <v>0</v>
      </c>
      <c r="CS152" s="152">
        <v>-32555</v>
      </c>
      <c r="CT152" s="152">
        <v>0</v>
      </c>
      <c r="CU152" s="152">
        <v>2.6921043172478676E-10</v>
      </c>
      <c r="CV152" s="151">
        <v>0</v>
      </c>
      <c r="CW152" s="151">
        <v>-32555</v>
      </c>
      <c r="CX152" s="153">
        <v>0</v>
      </c>
      <c r="CY152" s="151">
        <v>0</v>
      </c>
      <c r="CZ152" s="151">
        <v>-35075.85</v>
      </c>
      <c r="DA152" s="151">
        <v>0</v>
      </c>
      <c r="DD152" s="151">
        <v>2.6921043172478676E-10</v>
      </c>
      <c r="DG152" s="151">
        <v>-32554.999999999731</v>
      </c>
      <c r="DH152" s="151">
        <v>0</v>
      </c>
      <c r="DI152" s="152">
        <v>-32555</v>
      </c>
      <c r="DJ152" s="152">
        <v>0</v>
      </c>
      <c r="DO152" s="166">
        <v>3303335</v>
      </c>
      <c r="DQ152">
        <f>_xlfn.XLOOKUP(A152,Adjustment!B:B,Adjustment!H:H,0,0)</f>
        <v>0</v>
      </c>
      <c r="DR152" s="151">
        <f t="shared" si="13"/>
        <v>1562290.97</v>
      </c>
      <c r="DS152" s="151">
        <f t="shared" si="14"/>
        <v>1636138.6799999997</v>
      </c>
      <c r="DT152" s="151">
        <f t="shared" si="15"/>
        <v>-73847.70999999973</v>
      </c>
      <c r="DU152" s="151">
        <f t="shared" si="16"/>
        <v>6786.45</v>
      </c>
      <c r="DV152" s="151">
        <f t="shared" si="17"/>
        <v>6786.45</v>
      </c>
      <c r="DW152" s="151">
        <f t="shared" si="18"/>
        <v>0</v>
      </c>
    </row>
    <row r="153" spans="1:127" hidden="1">
      <c r="A153" s="166">
        <v>3303342</v>
      </c>
      <c r="B153" s="175" t="s">
        <v>869</v>
      </c>
      <c r="C153" s="167" t="s">
        <v>870</v>
      </c>
      <c r="D153" s="178"/>
      <c r="E153" s="17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70"/>
      <c r="R153" s="170"/>
      <c r="S153" s="170"/>
      <c r="T153" s="170"/>
      <c r="U153" s="170"/>
      <c r="V153" s="170"/>
      <c r="W153" s="171">
        <v>440738.14</v>
      </c>
      <c r="X153" s="171"/>
      <c r="Y153" s="171">
        <v>0</v>
      </c>
      <c r="Z153" s="172">
        <v>2208051.9300000002</v>
      </c>
      <c r="AA153" s="172">
        <v>0</v>
      </c>
      <c r="AB153" s="172">
        <v>63183.75</v>
      </c>
      <c r="AC153" s="172">
        <v>0</v>
      </c>
      <c r="AD153" s="172">
        <v>352111</v>
      </c>
      <c r="AE153" s="172">
        <v>4313.8599999999997</v>
      </c>
      <c r="AF153" s="172">
        <v>0</v>
      </c>
      <c r="AG153" s="172">
        <v>0</v>
      </c>
      <c r="AH153" s="172">
        <v>30087.739999999845</v>
      </c>
      <c r="AI153" s="172">
        <v>0</v>
      </c>
      <c r="AJ153" s="172">
        <v>0</v>
      </c>
      <c r="AK153" s="172">
        <v>0</v>
      </c>
      <c r="AL153" s="172">
        <v>785</v>
      </c>
      <c r="AM153" s="172">
        <v>0</v>
      </c>
      <c r="AN153" s="172">
        <v>0</v>
      </c>
      <c r="AO153" s="172">
        <v>0</v>
      </c>
      <c r="AP153" s="172">
        <v>0</v>
      </c>
      <c r="AQ153" s="172">
        <v>0</v>
      </c>
      <c r="AR153" s="172">
        <v>0</v>
      </c>
      <c r="AS153" s="172">
        <v>39271.86</v>
      </c>
      <c r="AT153" s="172">
        <v>49906</v>
      </c>
      <c r="AU153" s="172">
        <v>1074393.22</v>
      </c>
      <c r="AV153" s="172">
        <v>0</v>
      </c>
      <c r="AW153" s="172">
        <v>535613.79</v>
      </c>
      <c r="AX153" s="172">
        <v>42967.99</v>
      </c>
      <c r="AY153" s="172">
        <v>253691.83</v>
      </c>
      <c r="AZ153" s="172">
        <v>0</v>
      </c>
      <c r="BA153" s="172">
        <v>41772.959999999999</v>
      </c>
      <c r="BB153" s="172">
        <v>0</v>
      </c>
      <c r="BC153" s="172">
        <v>4751</v>
      </c>
      <c r="BD153" s="172">
        <v>0</v>
      </c>
      <c r="BE153" s="172">
        <v>0</v>
      </c>
      <c r="BF153" s="172">
        <v>9532.2000000000007</v>
      </c>
      <c r="BG153" s="172">
        <v>0</v>
      </c>
      <c r="BH153" s="172">
        <v>64053.14</v>
      </c>
      <c r="BI153" s="172">
        <v>6169.03</v>
      </c>
      <c r="BJ153" s="172">
        <v>55083.53</v>
      </c>
      <c r="BK153" s="172">
        <v>0</v>
      </c>
      <c r="BL153" s="172">
        <v>2953.97</v>
      </c>
      <c r="BM153" s="172">
        <v>33153.870000000003</v>
      </c>
      <c r="BN153" s="172">
        <v>23395.98</v>
      </c>
      <c r="BO153" s="172">
        <v>6144.28</v>
      </c>
      <c r="BP153" s="172">
        <v>91979.82</v>
      </c>
      <c r="BQ153" s="172">
        <v>4895</v>
      </c>
      <c r="BR153" s="172">
        <v>10569.4</v>
      </c>
      <c r="BS153" s="172">
        <v>190482.83</v>
      </c>
      <c r="BT153" s="172">
        <v>193690</v>
      </c>
      <c r="BU153" s="172">
        <v>15076.25</v>
      </c>
      <c r="BV153" s="172">
        <v>63719.22</v>
      </c>
      <c r="BW153" s="172">
        <v>0</v>
      </c>
      <c r="BX153" s="172">
        <v>0</v>
      </c>
      <c r="BY153" s="172">
        <v>0</v>
      </c>
      <c r="BZ153" s="172">
        <v>0</v>
      </c>
      <c r="CA153" s="172">
        <v>0</v>
      </c>
      <c r="CB153" s="172">
        <v>9240.75</v>
      </c>
      <c r="CC153" s="172">
        <v>0</v>
      </c>
      <c r="CD153" s="172">
        <v>0</v>
      </c>
      <c r="CE153" s="172">
        <v>0</v>
      </c>
      <c r="CF153" s="172">
        <v>0</v>
      </c>
      <c r="CG153" s="172">
        <v>9240.75</v>
      </c>
      <c r="CH153" s="172">
        <v>0</v>
      </c>
      <c r="CI153" s="172">
        <v>0</v>
      </c>
      <c r="CJ153" s="172">
        <v>464359.97000000009</v>
      </c>
      <c r="CK153" s="172"/>
      <c r="CL153" s="172">
        <v>0</v>
      </c>
      <c r="CM153" s="172">
        <v>0</v>
      </c>
      <c r="CN153" s="172">
        <v>0</v>
      </c>
      <c r="CO153" s="172">
        <v>0</v>
      </c>
      <c r="CP153" s="177"/>
      <c r="CQ153" s="151">
        <v>464359.97000000009</v>
      </c>
      <c r="CR153" s="151">
        <v>0</v>
      </c>
      <c r="CS153" s="152">
        <v>464359.97</v>
      </c>
      <c r="CT153" s="152">
        <v>0</v>
      </c>
      <c r="CU153" s="152">
        <v>0</v>
      </c>
      <c r="CV153" s="151">
        <v>0</v>
      </c>
      <c r="CW153" s="151">
        <v>464359.97</v>
      </c>
      <c r="CX153" s="153">
        <v>0</v>
      </c>
      <c r="CY153" s="151">
        <v>0</v>
      </c>
      <c r="CZ153" s="151">
        <v>4.0000000153668225E-2</v>
      </c>
      <c r="DA153" s="151">
        <v>0</v>
      </c>
      <c r="DD153" s="151">
        <v>1.1641532182693481E-10</v>
      </c>
      <c r="DG153" s="151">
        <v>464359.97000000009</v>
      </c>
      <c r="DH153" s="151">
        <v>0</v>
      </c>
      <c r="DI153" s="152">
        <v>464359.97</v>
      </c>
      <c r="DJ153" s="152">
        <v>0</v>
      </c>
      <c r="DO153" s="166">
        <v>3303342</v>
      </c>
      <c r="DQ153">
        <f>_xlfn.XLOOKUP(A153,Adjustment!B:B,Adjustment!H:H,0,0)</f>
        <v>0</v>
      </c>
      <c r="DR153" s="151">
        <f t="shared" si="13"/>
        <v>2747711.1399999997</v>
      </c>
      <c r="DS153" s="151">
        <f t="shared" si="14"/>
        <v>2724089.3099999996</v>
      </c>
      <c r="DT153" s="151">
        <f t="shared" si="15"/>
        <v>23621.830000000075</v>
      </c>
      <c r="DU153" s="151">
        <f t="shared" si="16"/>
        <v>9240.75</v>
      </c>
      <c r="DV153" s="151">
        <f t="shared" si="17"/>
        <v>9240.75</v>
      </c>
      <c r="DW153" s="151">
        <f t="shared" si="18"/>
        <v>0</v>
      </c>
    </row>
    <row r="154" spans="1:127" hidden="1">
      <c r="A154" s="166">
        <v>3303344</v>
      </c>
      <c r="B154" s="175" t="s">
        <v>871</v>
      </c>
      <c r="C154" s="167" t="s">
        <v>872</v>
      </c>
      <c r="D154" s="178"/>
      <c r="E154" s="17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70"/>
      <c r="R154" s="170"/>
      <c r="S154" s="170"/>
      <c r="T154" s="170"/>
      <c r="U154" s="170"/>
      <c r="V154" s="170"/>
      <c r="W154" s="171">
        <v>228822.59</v>
      </c>
      <c r="X154" s="171"/>
      <c r="Y154" s="171">
        <v>0</v>
      </c>
      <c r="Z154" s="172">
        <v>1943120.89</v>
      </c>
      <c r="AA154" s="172">
        <v>0</v>
      </c>
      <c r="AB154" s="172">
        <v>62912.5</v>
      </c>
      <c r="AC154" s="172">
        <v>0</v>
      </c>
      <c r="AD154" s="172">
        <v>108676</v>
      </c>
      <c r="AE154" s="172">
        <v>3656.93</v>
      </c>
      <c r="AF154" s="172">
        <v>0</v>
      </c>
      <c r="AG154" s="172">
        <v>0</v>
      </c>
      <c r="AH154" s="172">
        <v>68171.69</v>
      </c>
      <c r="AI154" s="172">
        <v>0</v>
      </c>
      <c r="AJ154" s="172">
        <v>0</v>
      </c>
      <c r="AK154" s="172">
        <v>0</v>
      </c>
      <c r="AL154" s="172">
        <v>16694.87</v>
      </c>
      <c r="AM154" s="172">
        <v>5043.59</v>
      </c>
      <c r="AN154" s="172">
        <v>0</v>
      </c>
      <c r="AO154" s="172">
        <v>0</v>
      </c>
      <c r="AP154" s="172">
        <v>0</v>
      </c>
      <c r="AQ154" s="172">
        <v>0</v>
      </c>
      <c r="AR154" s="172">
        <v>0</v>
      </c>
      <c r="AS154" s="172">
        <v>7167.38</v>
      </c>
      <c r="AT154" s="172">
        <v>87410</v>
      </c>
      <c r="AU154" s="172">
        <v>1125422.8400000001</v>
      </c>
      <c r="AV154" s="172">
        <v>0</v>
      </c>
      <c r="AW154" s="172">
        <v>242395.3</v>
      </c>
      <c r="AX154" s="172">
        <v>83440.679999999993</v>
      </c>
      <c r="AY154" s="172">
        <v>144146.98000000001</v>
      </c>
      <c r="AZ154" s="172">
        <v>0</v>
      </c>
      <c r="BA154" s="172">
        <v>73714.95</v>
      </c>
      <c r="BB154" s="172">
        <v>6961.5</v>
      </c>
      <c r="BC154" s="172">
        <v>8103.87</v>
      </c>
      <c r="BD154" s="172">
        <v>0</v>
      </c>
      <c r="BE154" s="172">
        <v>0</v>
      </c>
      <c r="BF154" s="172">
        <v>51528.1</v>
      </c>
      <c r="BG154" s="172">
        <v>647.96</v>
      </c>
      <c r="BH154" s="172">
        <v>9453.24</v>
      </c>
      <c r="BI154" s="172">
        <v>7024.33</v>
      </c>
      <c r="BJ154" s="172">
        <v>77919.039999999994</v>
      </c>
      <c r="BK154" s="172">
        <v>0</v>
      </c>
      <c r="BL154" s="172">
        <v>4042.11</v>
      </c>
      <c r="BM154" s="172">
        <v>124682.72999999925</v>
      </c>
      <c r="BN154" s="172">
        <v>6141.75</v>
      </c>
      <c r="BO154" s="172">
        <v>4055</v>
      </c>
      <c r="BP154" s="172">
        <v>67748.52</v>
      </c>
      <c r="BQ154" s="172">
        <v>13110.97</v>
      </c>
      <c r="BR154" s="172">
        <v>16925.5</v>
      </c>
      <c r="BS154" s="172">
        <v>151613.12</v>
      </c>
      <c r="BT154" s="172">
        <v>0</v>
      </c>
      <c r="BU154" s="172">
        <v>0</v>
      </c>
      <c r="BV154" s="172">
        <v>139068.9</v>
      </c>
      <c r="BW154" s="172">
        <v>0</v>
      </c>
      <c r="BX154" s="172">
        <v>0</v>
      </c>
      <c r="BY154" s="172">
        <v>0</v>
      </c>
      <c r="BZ154" s="172">
        <v>0</v>
      </c>
      <c r="CA154" s="172">
        <v>0</v>
      </c>
      <c r="CB154" s="172">
        <v>9435.15</v>
      </c>
      <c r="CC154" s="172">
        <v>0</v>
      </c>
      <c r="CD154" s="172">
        <v>0</v>
      </c>
      <c r="CE154" s="172">
        <v>0</v>
      </c>
      <c r="CF154" s="172">
        <v>0</v>
      </c>
      <c r="CG154" s="172">
        <v>9435.15</v>
      </c>
      <c r="CH154" s="172">
        <v>0</v>
      </c>
      <c r="CI154" s="172">
        <v>0</v>
      </c>
      <c r="CJ154" s="172">
        <v>173529.04999999996</v>
      </c>
      <c r="CK154" s="172"/>
      <c r="CL154" s="172">
        <v>0</v>
      </c>
      <c r="CM154" s="172">
        <v>0</v>
      </c>
      <c r="CN154" s="172">
        <v>0</v>
      </c>
      <c r="CO154" s="172">
        <v>0</v>
      </c>
      <c r="CP154" s="177"/>
      <c r="CQ154" s="151">
        <v>173529.04999999996</v>
      </c>
      <c r="CR154" s="151">
        <v>0</v>
      </c>
      <c r="CS154" s="152">
        <v>173529.05</v>
      </c>
      <c r="CT154" s="152">
        <v>0</v>
      </c>
      <c r="CU154" s="152">
        <v>0</v>
      </c>
      <c r="CV154" s="151">
        <v>0</v>
      </c>
      <c r="CW154" s="151">
        <v>173529.05</v>
      </c>
      <c r="CX154" s="153">
        <v>0</v>
      </c>
      <c r="CY154" s="151">
        <v>0</v>
      </c>
      <c r="CZ154" s="151">
        <v>0</v>
      </c>
      <c r="DA154" s="151">
        <v>-1.0000000736908987E-2</v>
      </c>
      <c r="DD154" s="151">
        <v>-2.9103830456733704E-11</v>
      </c>
      <c r="DG154" s="151">
        <v>173529.04999999996</v>
      </c>
      <c r="DH154" s="151">
        <v>0</v>
      </c>
      <c r="DI154" s="152">
        <v>173529.05</v>
      </c>
      <c r="DJ154" s="152">
        <v>0</v>
      </c>
      <c r="DO154" s="166">
        <v>3303344</v>
      </c>
      <c r="DQ154">
        <f>_xlfn.XLOOKUP(A154,Adjustment!B:B,Adjustment!H:H,0,0)</f>
        <v>0</v>
      </c>
      <c r="DR154" s="151">
        <f t="shared" si="13"/>
        <v>2302853.8499999996</v>
      </c>
      <c r="DS154" s="151">
        <f t="shared" si="14"/>
        <v>2358147.3899999997</v>
      </c>
      <c r="DT154" s="151">
        <f t="shared" si="15"/>
        <v>-55293.540000000037</v>
      </c>
      <c r="DU154" s="151">
        <f t="shared" si="16"/>
        <v>9435.15</v>
      </c>
      <c r="DV154" s="151">
        <f t="shared" si="17"/>
        <v>9435.15</v>
      </c>
      <c r="DW154" s="151">
        <f t="shared" si="18"/>
        <v>0</v>
      </c>
    </row>
    <row r="155" spans="1:127" hidden="1">
      <c r="A155" s="166">
        <v>3303346</v>
      </c>
      <c r="B155" s="175" t="s">
        <v>873</v>
      </c>
      <c r="C155" s="167" t="s">
        <v>874</v>
      </c>
      <c r="D155" s="178"/>
      <c r="E155" s="17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70"/>
      <c r="R155" s="170"/>
      <c r="S155" s="170"/>
      <c r="T155" s="170"/>
      <c r="U155" s="170"/>
      <c r="V155" s="170"/>
      <c r="W155" s="171"/>
      <c r="X155" s="171">
        <v>-263959.21999999997</v>
      </c>
      <c r="Y155" s="171">
        <v>0</v>
      </c>
      <c r="Z155" s="172">
        <v>1183806.8999999999</v>
      </c>
      <c r="AA155" s="172">
        <v>0</v>
      </c>
      <c r="AB155" s="172">
        <v>48638.23</v>
      </c>
      <c r="AC155" s="172">
        <v>0</v>
      </c>
      <c r="AD155" s="172">
        <v>106171</v>
      </c>
      <c r="AE155" s="172">
        <v>0</v>
      </c>
      <c r="AF155" s="172">
        <v>0</v>
      </c>
      <c r="AG155" s="172">
        <v>0</v>
      </c>
      <c r="AH155" s="172">
        <v>49324.88</v>
      </c>
      <c r="AI155" s="172">
        <v>0</v>
      </c>
      <c r="AJ155" s="172">
        <v>0</v>
      </c>
      <c r="AK155" s="172">
        <v>0</v>
      </c>
      <c r="AL155" s="172">
        <v>0</v>
      </c>
      <c r="AM155" s="172">
        <v>4060</v>
      </c>
      <c r="AN155" s="172">
        <v>0</v>
      </c>
      <c r="AO155" s="172">
        <v>0</v>
      </c>
      <c r="AP155" s="172">
        <v>0</v>
      </c>
      <c r="AQ155" s="172">
        <v>0</v>
      </c>
      <c r="AR155" s="172">
        <v>0</v>
      </c>
      <c r="AS155" s="172">
        <v>29271.88</v>
      </c>
      <c r="AT155" s="172">
        <v>38091</v>
      </c>
      <c r="AU155" s="172">
        <v>924235.98</v>
      </c>
      <c r="AV155" s="172">
        <v>0</v>
      </c>
      <c r="AW155" s="172">
        <v>337526.18</v>
      </c>
      <c r="AX155" s="172">
        <v>47481.69</v>
      </c>
      <c r="AY155" s="172">
        <v>201268.91</v>
      </c>
      <c r="AZ155" s="172">
        <v>0</v>
      </c>
      <c r="BA155" s="172">
        <v>74599.55</v>
      </c>
      <c r="BB155" s="172">
        <v>20.54</v>
      </c>
      <c r="BC155" s="172">
        <v>683</v>
      </c>
      <c r="BD155" s="172">
        <v>0</v>
      </c>
      <c r="BE155" s="172">
        <v>0</v>
      </c>
      <c r="BF155" s="172">
        <v>15320.92</v>
      </c>
      <c r="BG155" s="172">
        <v>1351.27</v>
      </c>
      <c r="BH155" s="172">
        <v>43247.29</v>
      </c>
      <c r="BI155" s="172">
        <v>4905.8100000000004</v>
      </c>
      <c r="BJ155" s="172">
        <v>62711.98</v>
      </c>
      <c r="BK155" s="172">
        <v>0</v>
      </c>
      <c r="BL155" s="172">
        <v>2906.28</v>
      </c>
      <c r="BM155" s="172">
        <v>103539.73999999957</v>
      </c>
      <c r="BN155" s="172">
        <v>9468.2800000000007</v>
      </c>
      <c r="BO155" s="172">
        <v>176.45</v>
      </c>
      <c r="BP155" s="172">
        <v>29283.27</v>
      </c>
      <c r="BQ155" s="172">
        <v>4895</v>
      </c>
      <c r="BR155" s="172">
        <v>4010</v>
      </c>
      <c r="BS155" s="172">
        <v>138779.71</v>
      </c>
      <c r="BT155" s="172">
        <v>121608.24</v>
      </c>
      <c r="BU155" s="172">
        <v>0</v>
      </c>
      <c r="BV155" s="172">
        <v>120841.60000000001</v>
      </c>
      <c r="BW155" s="172">
        <v>0</v>
      </c>
      <c r="BX155" s="172">
        <v>0</v>
      </c>
      <c r="BY155" s="172">
        <v>0</v>
      </c>
      <c r="BZ155" s="172">
        <v>0</v>
      </c>
      <c r="CA155" s="172">
        <v>0</v>
      </c>
      <c r="CB155" s="172">
        <v>6616.35</v>
      </c>
      <c r="CC155" s="172">
        <v>0</v>
      </c>
      <c r="CD155" s="172">
        <v>0</v>
      </c>
      <c r="CE155" s="172">
        <v>0</v>
      </c>
      <c r="CF155" s="172">
        <v>0</v>
      </c>
      <c r="CG155" s="172">
        <v>6616.35</v>
      </c>
      <c r="CH155" s="172">
        <v>0</v>
      </c>
      <c r="CI155" s="172">
        <v>0</v>
      </c>
      <c r="CJ155" s="172">
        <v>-1053457.0199999998</v>
      </c>
      <c r="CK155" s="172"/>
      <c r="CL155" s="172">
        <v>0</v>
      </c>
      <c r="CM155" s="172">
        <v>0</v>
      </c>
      <c r="CN155" s="172">
        <v>0</v>
      </c>
      <c r="CO155" s="172">
        <v>0</v>
      </c>
      <c r="CP155" s="177"/>
      <c r="CQ155" s="151">
        <v>-1053457.0199999998</v>
      </c>
      <c r="CR155" s="151">
        <v>0</v>
      </c>
      <c r="CS155" s="152">
        <v>-1053457.02</v>
      </c>
      <c r="CT155" s="152">
        <v>0</v>
      </c>
      <c r="CU155" s="152">
        <v>0</v>
      </c>
      <c r="CV155" s="151">
        <v>0</v>
      </c>
      <c r="CW155" s="151">
        <v>-1053457.02</v>
      </c>
      <c r="CX155" s="153">
        <v>0</v>
      </c>
      <c r="CY155" s="151">
        <v>0</v>
      </c>
      <c r="CZ155" s="151">
        <v>0</v>
      </c>
      <c r="DA155" s="151">
        <v>-0.22000000043772161</v>
      </c>
      <c r="DD155" s="151">
        <v>2.3283064365386963E-10</v>
      </c>
      <c r="DG155" s="151">
        <v>-1053457.0199999998</v>
      </c>
      <c r="DH155" s="151">
        <v>0</v>
      </c>
      <c r="DI155" s="152">
        <v>-1053457.02</v>
      </c>
      <c r="DJ155" s="152">
        <v>0</v>
      </c>
      <c r="DO155" s="166">
        <v>3303346</v>
      </c>
      <c r="DQ155">
        <f>_xlfn.XLOOKUP(A155,Adjustment!B:B,Adjustment!H:H,0,0)</f>
        <v>0</v>
      </c>
      <c r="DR155" s="151">
        <f t="shared" si="13"/>
        <v>1459363.8899999997</v>
      </c>
      <c r="DS155" s="151">
        <f t="shared" si="14"/>
        <v>2248861.6899999995</v>
      </c>
      <c r="DT155" s="151">
        <f t="shared" si="15"/>
        <v>-789497.79999999981</v>
      </c>
      <c r="DU155" s="151">
        <f t="shared" si="16"/>
        <v>6616.35</v>
      </c>
      <c r="DV155" s="151">
        <f t="shared" si="17"/>
        <v>6616.35</v>
      </c>
      <c r="DW155" s="151">
        <f t="shared" si="18"/>
        <v>0</v>
      </c>
    </row>
    <row r="156" spans="1:127" hidden="1">
      <c r="A156" s="166">
        <v>3303351</v>
      </c>
      <c r="B156" s="175" t="s">
        <v>875</v>
      </c>
      <c r="C156" s="167" t="s">
        <v>418</v>
      </c>
      <c r="D156" s="178"/>
      <c r="E156" s="17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70"/>
      <c r="R156" s="170"/>
      <c r="S156" s="170"/>
      <c r="T156" s="170"/>
      <c r="U156" s="170"/>
      <c r="V156" s="170"/>
      <c r="W156" s="171">
        <v>175170.15</v>
      </c>
      <c r="X156" s="171"/>
      <c r="Y156" s="171">
        <v>0</v>
      </c>
      <c r="Z156" s="172">
        <v>1268307.08</v>
      </c>
      <c r="AA156" s="172">
        <v>0</v>
      </c>
      <c r="AB156" s="172">
        <v>38753.75</v>
      </c>
      <c r="AC156" s="172">
        <v>0</v>
      </c>
      <c r="AD156" s="172">
        <v>136391</v>
      </c>
      <c r="AE156" s="172">
        <v>856.93</v>
      </c>
      <c r="AF156" s="172">
        <v>0</v>
      </c>
      <c r="AG156" s="172">
        <v>0</v>
      </c>
      <c r="AH156" s="172">
        <v>7174.0800000001955</v>
      </c>
      <c r="AI156" s="172">
        <v>0</v>
      </c>
      <c r="AJ156" s="172">
        <v>0</v>
      </c>
      <c r="AK156" s="172">
        <v>0</v>
      </c>
      <c r="AL156" s="172">
        <v>22870.14</v>
      </c>
      <c r="AM156" s="172">
        <v>0</v>
      </c>
      <c r="AN156" s="172">
        <v>0</v>
      </c>
      <c r="AO156" s="172">
        <v>0</v>
      </c>
      <c r="AP156" s="172">
        <v>0</v>
      </c>
      <c r="AQ156" s="172">
        <v>0</v>
      </c>
      <c r="AR156" s="172">
        <v>0</v>
      </c>
      <c r="AS156" s="172">
        <v>22113.759999999998</v>
      </c>
      <c r="AT156" s="172">
        <v>43955</v>
      </c>
      <c r="AU156" s="172">
        <v>771213.63</v>
      </c>
      <c r="AV156" s="172">
        <v>0</v>
      </c>
      <c r="AW156" s="172">
        <v>108871.8</v>
      </c>
      <c r="AX156" s="172">
        <v>6213.8</v>
      </c>
      <c r="AY156" s="172">
        <v>166647.20000000001</v>
      </c>
      <c r="AZ156" s="172">
        <v>386.78</v>
      </c>
      <c r="BA156" s="172">
        <v>13826.18</v>
      </c>
      <c r="BB156" s="172">
        <v>499</v>
      </c>
      <c r="BC156" s="172">
        <v>6783.68</v>
      </c>
      <c r="BD156" s="172">
        <v>0</v>
      </c>
      <c r="BE156" s="172">
        <v>0</v>
      </c>
      <c r="BF156" s="172">
        <v>8636.06</v>
      </c>
      <c r="BG156" s="172">
        <v>1271.74</v>
      </c>
      <c r="BH156" s="172">
        <v>0</v>
      </c>
      <c r="BI156" s="172">
        <v>0</v>
      </c>
      <c r="BJ156" s="172">
        <v>30637.84</v>
      </c>
      <c r="BK156" s="172">
        <v>0</v>
      </c>
      <c r="BL156" s="172">
        <v>5919.55</v>
      </c>
      <c r="BM156" s="172">
        <v>64932.680000000008</v>
      </c>
      <c r="BN156" s="172">
        <v>14619.55</v>
      </c>
      <c r="BO156" s="172">
        <v>0</v>
      </c>
      <c r="BP156" s="172">
        <v>24902.02</v>
      </c>
      <c r="BQ156" s="172">
        <v>5703.99</v>
      </c>
      <c r="BR156" s="172">
        <v>8935</v>
      </c>
      <c r="BS156" s="172">
        <v>83711.92</v>
      </c>
      <c r="BT156" s="172">
        <v>0</v>
      </c>
      <c r="BU156" s="172">
        <v>0</v>
      </c>
      <c r="BV156" s="172">
        <v>83551.86</v>
      </c>
      <c r="BW156" s="172">
        <v>0</v>
      </c>
      <c r="BX156" s="172">
        <v>0</v>
      </c>
      <c r="BY156" s="172">
        <v>0</v>
      </c>
      <c r="BZ156" s="172">
        <v>0</v>
      </c>
      <c r="CA156" s="172">
        <v>0</v>
      </c>
      <c r="CB156" s="172">
        <v>7046.46</v>
      </c>
      <c r="CC156" s="172">
        <v>0</v>
      </c>
      <c r="CD156" s="172">
        <v>0</v>
      </c>
      <c r="CE156" s="172">
        <v>0</v>
      </c>
      <c r="CF156" s="172">
        <v>0</v>
      </c>
      <c r="CG156" s="172">
        <v>7046.46</v>
      </c>
      <c r="CH156" s="172">
        <v>0</v>
      </c>
      <c r="CI156" s="172">
        <v>0</v>
      </c>
      <c r="CJ156" s="172">
        <v>308327.61</v>
      </c>
      <c r="CK156" s="172"/>
      <c r="CL156" s="172">
        <v>0</v>
      </c>
      <c r="CM156" s="172">
        <v>0</v>
      </c>
      <c r="CN156" s="172">
        <v>0</v>
      </c>
      <c r="CO156" s="172">
        <v>0</v>
      </c>
      <c r="CP156" s="177"/>
      <c r="CQ156" s="151">
        <v>308327.61</v>
      </c>
      <c r="CR156" s="151">
        <v>0</v>
      </c>
      <c r="CS156" s="152">
        <v>308327.61</v>
      </c>
      <c r="CT156" s="152">
        <v>0</v>
      </c>
      <c r="CU156" s="152">
        <v>0</v>
      </c>
      <c r="CV156" s="151">
        <v>0</v>
      </c>
      <c r="CW156" s="151">
        <v>308327.61</v>
      </c>
      <c r="CX156" s="153">
        <v>0</v>
      </c>
      <c r="CY156" s="151">
        <v>0</v>
      </c>
      <c r="CZ156" s="151">
        <v>3.9999999804422259E-2</v>
      </c>
      <c r="DA156" s="151">
        <v>0</v>
      </c>
      <c r="DD156" s="151">
        <v>0</v>
      </c>
      <c r="DG156" s="151">
        <v>308327.61</v>
      </c>
      <c r="DH156" s="151">
        <v>0</v>
      </c>
      <c r="DI156" s="152">
        <v>308327.61</v>
      </c>
      <c r="DJ156" s="152">
        <v>0</v>
      </c>
      <c r="DO156" s="166">
        <v>3303351</v>
      </c>
      <c r="DQ156" t="str">
        <f>_xlfn.XLOOKUP(A156,Adjustment!B:B,Adjustment!H:H,0,0)</f>
        <v>Agree</v>
      </c>
      <c r="DR156" s="151">
        <f t="shared" si="13"/>
        <v>1540421.7400000002</v>
      </c>
      <c r="DS156" s="151">
        <f t="shared" si="14"/>
        <v>1407264.2800000003</v>
      </c>
      <c r="DT156" s="151">
        <f t="shared" si="15"/>
        <v>133157.45999999996</v>
      </c>
      <c r="DU156" s="151">
        <f t="shared" si="16"/>
        <v>7046.46</v>
      </c>
      <c r="DV156" s="151">
        <f t="shared" si="17"/>
        <v>7046.46</v>
      </c>
      <c r="DW156" s="151">
        <f t="shared" si="18"/>
        <v>0</v>
      </c>
    </row>
    <row r="157" spans="1:127" hidden="1">
      <c r="A157" s="166">
        <v>3303352</v>
      </c>
      <c r="B157" s="175" t="s">
        <v>876</v>
      </c>
      <c r="C157" s="167" t="s">
        <v>877</v>
      </c>
      <c r="D157" s="178"/>
      <c r="E157" s="17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70"/>
      <c r="R157" s="170"/>
      <c r="S157" s="170"/>
      <c r="T157" s="170"/>
      <c r="U157" s="170"/>
      <c r="V157" s="170"/>
      <c r="W157" s="171">
        <v>6127.32</v>
      </c>
      <c r="X157" s="171"/>
      <c r="Y157" s="171">
        <v>0</v>
      </c>
      <c r="Z157" s="172">
        <v>1137014.1100000001</v>
      </c>
      <c r="AA157" s="172">
        <v>0</v>
      </c>
      <c r="AB157" s="172">
        <v>42586.46</v>
      </c>
      <c r="AC157" s="172">
        <v>0</v>
      </c>
      <c r="AD157" s="172">
        <v>93120</v>
      </c>
      <c r="AE157" s="172">
        <v>5000</v>
      </c>
      <c r="AF157" s="172">
        <v>0</v>
      </c>
      <c r="AG157" s="172">
        <v>0</v>
      </c>
      <c r="AH157" s="172">
        <v>67925.78</v>
      </c>
      <c r="AI157" s="172">
        <v>0</v>
      </c>
      <c r="AJ157" s="172">
        <v>0</v>
      </c>
      <c r="AK157" s="172">
        <v>0</v>
      </c>
      <c r="AL157" s="172">
        <v>9077</v>
      </c>
      <c r="AM157" s="172">
        <v>12175</v>
      </c>
      <c r="AN157" s="172">
        <v>0</v>
      </c>
      <c r="AO157" s="172">
        <v>0</v>
      </c>
      <c r="AP157" s="172">
        <v>0</v>
      </c>
      <c r="AQ157" s="172">
        <v>0</v>
      </c>
      <c r="AR157" s="172">
        <v>0</v>
      </c>
      <c r="AS157" s="172">
        <v>15490</v>
      </c>
      <c r="AT157" s="172">
        <v>44982</v>
      </c>
      <c r="AU157" s="172">
        <v>615002.16</v>
      </c>
      <c r="AV157" s="172">
        <v>84017.86</v>
      </c>
      <c r="AW157" s="172">
        <v>269242.08</v>
      </c>
      <c r="AX157" s="172">
        <v>18145.849999999999</v>
      </c>
      <c r="AY157" s="172">
        <v>88746.98</v>
      </c>
      <c r="AZ157" s="172">
        <v>9647.31</v>
      </c>
      <c r="BA157" s="172">
        <v>60701.37</v>
      </c>
      <c r="BB157" s="172">
        <v>2300</v>
      </c>
      <c r="BC157" s="172">
        <v>510</v>
      </c>
      <c r="BD157" s="172">
        <v>0</v>
      </c>
      <c r="BE157" s="172">
        <v>0</v>
      </c>
      <c r="BF157" s="172">
        <v>8908.69</v>
      </c>
      <c r="BG157" s="172">
        <v>1935.46</v>
      </c>
      <c r="BH157" s="172">
        <v>4314.8999999999996</v>
      </c>
      <c r="BI157" s="172">
        <v>3479.72</v>
      </c>
      <c r="BJ157" s="172">
        <v>52314.6</v>
      </c>
      <c r="BK157" s="172">
        <v>0</v>
      </c>
      <c r="BL157" s="172">
        <v>33693.199999999997</v>
      </c>
      <c r="BM157" s="172">
        <v>50590.229999999843</v>
      </c>
      <c r="BN157" s="172">
        <v>46.5</v>
      </c>
      <c r="BO157" s="172">
        <v>0</v>
      </c>
      <c r="BP157" s="172">
        <v>19478.12</v>
      </c>
      <c r="BQ157" s="172">
        <v>4895</v>
      </c>
      <c r="BR157" s="172">
        <v>2800</v>
      </c>
      <c r="BS157" s="172">
        <v>1251.7</v>
      </c>
      <c r="BT157" s="172">
        <v>14896.18</v>
      </c>
      <c r="BU157" s="172">
        <v>1170</v>
      </c>
      <c r="BV157" s="172">
        <v>129115.61</v>
      </c>
      <c r="BW157" s="172">
        <v>0</v>
      </c>
      <c r="BX157" s="172">
        <v>0</v>
      </c>
      <c r="BY157" s="172">
        <v>0</v>
      </c>
      <c r="BZ157" s="172">
        <v>0</v>
      </c>
      <c r="CA157" s="172">
        <v>0</v>
      </c>
      <c r="CB157" s="172">
        <v>6973.56</v>
      </c>
      <c r="CC157" s="172">
        <v>0</v>
      </c>
      <c r="CD157" s="172">
        <v>0</v>
      </c>
      <c r="CE157" s="172">
        <v>0</v>
      </c>
      <c r="CF157" s="172">
        <v>0</v>
      </c>
      <c r="CG157" s="172">
        <v>6973.56</v>
      </c>
      <c r="CH157" s="172">
        <v>0</v>
      </c>
      <c r="CI157" s="172">
        <v>0</v>
      </c>
      <c r="CJ157" s="172">
        <v>-43705.849999999926</v>
      </c>
      <c r="CK157" s="172"/>
      <c r="CL157" s="172">
        <v>0</v>
      </c>
      <c r="CM157" s="172">
        <v>0</v>
      </c>
      <c r="CN157" s="172">
        <v>0</v>
      </c>
      <c r="CO157" s="172">
        <v>0</v>
      </c>
      <c r="CP157" s="177"/>
      <c r="CQ157" s="151">
        <v>-43705.849999999926</v>
      </c>
      <c r="CR157" s="151">
        <v>0</v>
      </c>
      <c r="CS157" s="152">
        <v>-43705.85</v>
      </c>
      <c r="CT157" s="152">
        <v>0</v>
      </c>
      <c r="CU157" s="152">
        <v>7.2759576141834259E-11</v>
      </c>
      <c r="CV157" s="151">
        <v>0</v>
      </c>
      <c r="CW157" s="151">
        <v>-43705.85</v>
      </c>
      <c r="CX157" s="153">
        <v>0</v>
      </c>
      <c r="CY157" s="151">
        <v>0</v>
      </c>
      <c r="CZ157" s="151">
        <v>0</v>
      </c>
      <c r="DA157" s="151">
        <v>-1.6007106751203537E-10</v>
      </c>
      <c r="DD157" s="151">
        <v>7.2759576141834259E-11</v>
      </c>
      <c r="DG157" s="151">
        <v>-43705.849999999926</v>
      </c>
      <c r="DH157" s="151">
        <v>0</v>
      </c>
      <c r="DI157" s="152">
        <v>-43705.85</v>
      </c>
      <c r="DJ157" s="152">
        <v>0</v>
      </c>
      <c r="DO157" s="166">
        <v>3303352</v>
      </c>
      <c r="DQ157">
        <f>_xlfn.XLOOKUP(A157,Adjustment!B:B,Adjustment!H:H,0,0)</f>
        <v>0</v>
      </c>
      <c r="DR157" s="151">
        <f t="shared" si="13"/>
        <v>1427370.35</v>
      </c>
      <c r="DS157" s="151">
        <f t="shared" si="14"/>
        <v>1477203.52</v>
      </c>
      <c r="DT157" s="151">
        <f t="shared" si="15"/>
        <v>-49833.169999999925</v>
      </c>
      <c r="DU157" s="151">
        <f t="shared" si="16"/>
        <v>6973.56</v>
      </c>
      <c r="DV157" s="151">
        <f t="shared" si="17"/>
        <v>6973.56</v>
      </c>
      <c r="DW157" s="151">
        <f t="shared" si="18"/>
        <v>0</v>
      </c>
    </row>
    <row r="158" spans="1:127">
      <c r="A158" s="166">
        <v>3303353</v>
      </c>
      <c r="B158" s="175" t="s">
        <v>878</v>
      </c>
      <c r="C158" s="167" t="s">
        <v>879</v>
      </c>
      <c r="D158" s="178"/>
      <c r="E158" s="17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70"/>
      <c r="R158" s="170"/>
      <c r="S158" s="170"/>
      <c r="T158" s="170"/>
      <c r="U158" s="170"/>
      <c r="V158" s="170"/>
      <c r="W158" s="171">
        <v>369678.51</v>
      </c>
      <c r="X158" s="171"/>
      <c r="Y158" s="171">
        <v>0</v>
      </c>
      <c r="Z158" s="172">
        <v>2979176.32</v>
      </c>
      <c r="AA158" s="172">
        <v>0</v>
      </c>
      <c r="AB158" s="172">
        <v>21756.63</v>
      </c>
      <c r="AC158" s="172">
        <v>0</v>
      </c>
      <c r="AD158" s="172">
        <v>194751</v>
      </c>
      <c r="AE158" s="172">
        <v>25396.93</v>
      </c>
      <c r="AF158" s="172">
        <v>0</v>
      </c>
      <c r="AG158" s="172">
        <v>0</v>
      </c>
      <c r="AH158" s="172">
        <v>190045.29000000039</v>
      </c>
      <c r="AI158" s="172">
        <v>0</v>
      </c>
      <c r="AJ158" s="172">
        <v>0</v>
      </c>
      <c r="AK158" s="172">
        <v>0</v>
      </c>
      <c r="AL158" s="172">
        <v>33420.33</v>
      </c>
      <c r="AM158" s="172">
        <v>0</v>
      </c>
      <c r="AN158" s="172">
        <v>0</v>
      </c>
      <c r="AO158" s="172">
        <v>0</v>
      </c>
      <c r="AP158" s="172">
        <v>0</v>
      </c>
      <c r="AQ158" s="172">
        <v>0</v>
      </c>
      <c r="AR158" s="172">
        <v>0</v>
      </c>
      <c r="AS158" s="172">
        <v>22982.400000000001</v>
      </c>
      <c r="AT158" s="172">
        <v>128834</v>
      </c>
      <c r="AU158" s="172">
        <v>1684673.28</v>
      </c>
      <c r="AV158" s="172">
        <v>0</v>
      </c>
      <c r="AW158" s="172">
        <v>503921.38</v>
      </c>
      <c r="AX158" s="172">
        <v>47961.440000000002</v>
      </c>
      <c r="AY158" s="172">
        <v>373818.75</v>
      </c>
      <c r="AZ158" s="172">
        <v>0</v>
      </c>
      <c r="BA158" s="172">
        <v>61002.91</v>
      </c>
      <c r="BB158" s="172">
        <v>338.5</v>
      </c>
      <c r="BC158" s="172">
        <v>13383.49</v>
      </c>
      <c r="BD158" s="172">
        <v>0</v>
      </c>
      <c r="BE158" s="172">
        <v>0</v>
      </c>
      <c r="BF158" s="172">
        <v>8794.6</v>
      </c>
      <c r="BG158" s="172">
        <v>4076.86</v>
      </c>
      <c r="BH158" s="172">
        <v>56458.38</v>
      </c>
      <c r="BI158" s="172">
        <v>9939.7000000000007</v>
      </c>
      <c r="BJ158" s="172">
        <v>77471.3</v>
      </c>
      <c r="BK158" s="172">
        <v>0</v>
      </c>
      <c r="BL158" s="172">
        <v>53217.61</v>
      </c>
      <c r="BM158" s="172">
        <v>82187.19</v>
      </c>
      <c r="BN158" s="172">
        <v>65.09</v>
      </c>
      <c r="BO158" s="172">
        <v>108.18</v>
      </c>
      <c r="BP158" s="172">
        <v>157282.26999999999</v>
      </c>
      <c r="BQ158" s="172">
        <v>17853</v>
      </c>
      <c r="BR158" s="172">
        <v>0</v>
      </c>
      <c r="BS158" s="172">
        <v>225650.94</v>
      </c>
      <c r="BT158" s="172">
        <v>118881.53</v>
      </c>
      <c r="BU158" s="172">
        <v>1500</v>
      </c>
      <c r="BV158" s="172">
        <v>165904.43</v>
      </c>
      <c r="BW158" s="172">
        <v>0</v>
      </c>
      <c r="BX158" s="172">
        <v>0</v>
      </c>
      <c r="BY158" s="172">
        <v>4996.38</v>
      </c>
      <c r="BZ158" s="172">
        <v>0</v>
      </c>
      <c r="CA158" s="172">
        <v>0</v>
      </c>
      <c r="CB158" s="172">
        <v>12229.65</v>
      </c>
      <c r="CC158" s="172">
        <v>0</v>
      </c>
      <c r="CD158" s="172">
        <v>4996.38</v>
      </c>
      <c r="CE158" s="172">
        <v>0</v>
      </c>
      <c r="CF158" s="172">
        <v>0</v>
      </c>
      <c r="CG158" s="172">
        <v>12229.65</v>
      </c>
      <c r="CH158" s="172">
        <v>4996.38</v>
      </c>
      <c r="CI158" s="172">
        <v>0</v>
      </c>
      <c r="CJ158" s="172">
        <v>296554.20000000042</v>
      </c>
      <c r="CK158" s="172"/>
      <c r="CL158" s="172">
        <v>0</v>
      </c>
      <c r="CM158" s="172">
        <v>0</v>
      </c>
      <c r="CN158" s="172">
        <v>0</v>
      </c>
      <c r="CO158" s="172">
        <v>0</v>
      </c>
      <c r="CP158" s="177"/>
      <c r="CQ158" s="151">
        <v>296554.20000000042</v>
      </c>
      <c r="CR158" s="151">
        <v>0</v>
      </c>
      <c r="CS158" s="152">
        <v>301550.58</v>
      </c>
      <c r="CT158" s="152">
        <v>-4996.38</v>
      </c>
      <c r="CU158" s="152">
        <v>-4996.3799999995972</v>
      </c>
      <c r="CV158" s="151">
        <v>-4996.38</v>
      </c>
      <c r="CW158" s="151">
        <v>296554.2</v>
      </c>
      <c r="CX158" s="153">
        <v>0</v>
      </c>
      <c r="CY158" s="151">
        <v>0</v>
      </c>
      <c r="CZ158" s="151">
        <v>9.9999996018595994E-3</v>
      </c>
      <c r="DA158" s="151">
        <v>0</v>
      </c>
      <c r="DB158" s="152">
        <v>-4996.38</v>
      </c>
      <c r="DD158" s="151">
        <v>4.0290615288540721E-10</v>
      </c>
      <c r="DG158" s="151">
        <v>296554.20000000042</v>
      </c>
      <c r="DH158" s="151">
        <v>0</v>
      </c>
      <c r="DI158" s="152">
        <v>301550.58</v>
      </c>
      <c r="DJ158" s="152">
        <v>-4996.38</v>
      </c>
      <c r="DO158" s="166">
        <v>3303353</v>
      </c>
      <c r="DQ158">
        <f>_xlfn.XLOOKUP(A158,Adjustment!B:B,Adjustment!H:H,0,0)</f>
        <v>0</v>
      </c>
      <c r="DR158" s="151">
        <f t="shared" si="13"/>
        <v>3596362.9000000004</v>
      </c>
      <c r="DS158" s="151">
        <f t="shared" si="14"/>
        <v>3669487.21</v>
      </c>
      <c r="DT158" s="151">
        <f t="shared" si="15"/>
        <v>-73124.30999999959</v>
      </c>
      <c r="DU158" s="151">
        <f t="shared" si="16"/>
        <v>17226.03</v>
      </c>
      <c r="DV158" s="151">
        <f t="shared" si="17"/>
        <v>17226.03</v>
      </c>
      <c r="DW158" s="151">
        <f t="shared" si="18"/>
        <v>0</v>
      </c>
    </row>
    <row r="159" spans="1:127" hidden="1">
      <c r="A159" s="166">
        <v>3303355</v>
      </c>
      <c r="B159" s="175" t="s">
        <v>880</v>
      </c>
      <c r="C159" s="167" t="s">
        <v>478</v>
      </c>
      <c r="D159" s="178"/>
      <c r="E159" s="17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70"/>
      <c r="R159" s="170"/>
      <c r="S159" s="170"/>
      <c r="T159" s="170"/>
      <c r="U159" s="170"/>
      <c r="V159" s="170"/>
      <c r="W159" s="171">
        <v>165442.53</v>
      </c>
      <c r="X159" s="171"/>
      <c r="Y159" s="171">
        <v>0</v>
      </c>
      <c r="Z159" s="172">
        <v>1942835.14</v>
      </c>
      <c r="AA159" s="172">
        <v>0</v>
      </c>
      <c r="AB159" s="172">
        <v>65462.400000000001</v>
      </c>
      <c r="AC159" s="172">
        <v>0</v>
      </c>
      <c r="AD159" s="172">
        <v>167261</v>
      </c>
      <c r="AE159" s="172">
        <v>16416.93</v>
      </c>
      <c r="AF159" s="172">
        <v>0</v>
      </c>
      <c r="AG159" s="172">
        <v>0</v>
      </c>
      <c r="AH159" s="172">
        <v>172925.38999999987</v>
      </c>
      <c r="AI159" s="172">
        <v>0</v>
      </c>
      <c r="AJ159" s="172">
        <v>0</v>
      </c>
      <c r="AK159" s="172">
        <v>0</v>
      </c>
      <c r="AL159" s="172">
        <v>25478.47</v>
      </c>
      <c r="AM159" s="172">
        <v>1654.09</v>
      </c>
      <c r="AN159" s="172">
        <v>0</v>
      </c>
      <c r="AO159" s="172">
        <v>0</v>
      </c>
      <c r="AP159" s="172">
        <v>0</v>
      </c>
      <c r="AQ159" s="172">
        <v>0</v>
      </c>
      <c r="AR159" s="172">
        <v>0</v>
      </c>
      <c r="AS159" s="172">
        <v>11548.13</v>
      </c>
      <c r="AT159" s="172">
        <v>73017</v>
      </c>
      <c r="AU159" s="172">
        <v>1041519.53</v>
      </c>
      <c r="AV159" s="172">
        <v>0</v>
      </c>
      <c r="AW159" s="172">
        <v>324421.71000000002</v>
      </c>
      <c r="AX159" s="172">
        <v>54329.33</v>
      </c>
      <c r="AY159" s="172">
        <v>192941.24</v>
      </c>
      <c r="AZ159" s="172">
        <v>0</v>
      </c>
      <c r="BA159" s="172">
        <v>25988.400000000001</v>
      </c>
      <c r="BB159" s="172">
        <v>245</v>
      </c>
      <c r="BC159" s="172">
        <v>2995</v>
      </c>
      <c r="BD159" s="172">
        <v>0</v>
      </c>
      <c r="BE159" s="172">
        <v>0</v>
      </c>
      <c r="BF159" s="172">
        <v>12288.95</v>
      </c>
      <c r="BG159" s="172">
        <v>4542.0600000000004</v>
      </c>
      <c r="BH159" s="172">
        <v>43352.959999999999</v>
      </c>
      <c r="BI159" s="172">
        <v>6942.16</v>
      </c>
      <c r="BJ159" s="172">
        <v>65937.78</v>
      </c>
      <c r="BK159" s="172">
        <v>0</v>
      </c>
      <c r="BL159" s="172">
        <v>8655.7999999999993</v>
      </c>
      <c r="BM159" s="172">
        <v>69994.42</v>
      </c>
      <c r="BN159" s="172">
        <v>104.5</v>
      </c>
      <c r="BO159" s="172">
        <v>492.82</v>
      </c>
      <c r="BP159" s="172">
        <v>83776.12</v>
      </c>
      <c r="BQ159" s="172">
        <v>9020</v>
      </c>
      <c r="BR159" s="172">
        <v>5800</v>
      </c>
      <c r="BS159" s="172">
        <v>160310.85</v>
      </c>
      <c r="BT159" s="172">
        <v>31450.29</v>
      </c>
      <c r="BU159" s="172">
        <v>180</v>
      </c>
      <c r="BV159" s="172">
        <v>215495.77</v>
      </c>
      <c r="BW159" s="172">
        <v>0</v>
      </c>
      <c r="BX159" s="172">
        <v>0</v>
      </c>
      <c r="BY159" s="172">
        <v>0</v>
      </c>
      <c r="BZ159" s="172">
        <v>0</v>
      </c>
      <c r="CA159" s="172">
        <v>0</v>
      </c>
      <c r="CB159" s="172">
        <v>9070.65</v>
      </c>
      <c r="CC159" s="172">
        <v>0</v>
      </c>
      <c r="CD159" s="172">
        <v>0</v>
      </c>
      <c r="CE159" s="172">
        <v>0</v>
      </c>
      <c r="CF159" s="172">
        <v>0</v>
      </c>
      <c r="CG159" s="172">
        <v>9070.65</v>
      </c>
      <c r="CH159" s="172">
        <v>0</v>
      </c>
      <c r="CI159" s="172">
        <v>0</v>
      </c>
      <c r="CJ159" s="172">
        <v>281256.3899999999</v>
      </c>
      <c r="CK159" s="172"/>
      <c r="CL159" s="172">
        <v>0</v>
      </c>
      <c r="CM159" s="172">
        <v>0</v>
      </c>
      <c r="CN159" s="172">
        <v>0</v>
      </c>
      <c r="CO159" s="172">
        <v>0</v>
      </c>
      <c r="CP159" s="177"/>
      <c r="CQ159" s="151">
        <v>281256.3899999999</v>
      </c>
      <c r="CR159" s="151">
        <v>0</v>
      </c>
      <c r="CS159" s="152">
        <v>281256.39</v>
      </c>
      <c r="CT159" s="152">
        <v>0</v>
      </c>
      <c r="CU159" s="152">
        <v>0</v>
      </c>
      <c r="CV159" s="151">
        <v>0</v>
      </c>
      <c r="CW159" s="151">
        <v>281256.39</v>
      </c>
      <c r="CX159" s="153">
        <v>0</v>
      </c>
      <c r="CY159" s="151">
        <v>0</v>
      </c>
      <c r="CZ159" s="151">
        <v>3.0000000144354999E-2</v>
      </c>
      <c r="DA159" s="151">
        <v>0</v>
      </c>
      <c r="DD159" s="151">
        <v>-1.1641532182693481E-10</v>
      </c>
      <c r="DG159" s="151">
        <v>281256.3899999999</v>
      </c>
      <c r="DH159" s="151">
        <v>0</v>
      </c>
      <c r="DI159" s="152">
        <v>281256.39</v>
      </c>
      <c r="DJ159" s="152">
        <v>0</v>
      </c>
      <c r="DO159" s="166">
        <v>3303355</v>
      </c>
      <c r="DQ159" t="str">
        <f>_xlfn.XLOOKUP(A159,Adjustment!B:B,Adjustment!H:H,0,0)</f>
        <v>Agree</v>
      </c>
      <c r="DR159" s="151">
        <f t="shared" si="13"/>
        <v>2476598.5499999998</v>
      </c>
      <c r="DS159" s="151">
        <f t="shared" si="14"/>
        <v>2360784.69</v>
      </c>
      <c r="DT159" s="151">
        <f t="shared" si="15"/>
        <v>115813.85999999987</v>
      </c>
      <c r="DU159" s="151">
        <f t="shared" si="16"/>
        <v>9070.65</v>
      </c>
      <c r="DV159" s="151">
        <f t="shared" si="17"/>
        <v>9070.65</v>
      </c>
      <c r="DW159" s="151">
        <f t="shared" si="18"/>
        <v>0</v>
      </c>
    </row>
    <row r="160" spans="1:127">
      <c r="A160" s="166">
        <v>3303361</v>
      </c>
      <c r="B160" s="175" t="s">
        <v>881</v>
      </c>
      <c r="C160" s="167" t="s">
        <v>882</v>
      </c>
      <c r="D160" s="178"/>
      <c r="E160" s="17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70"/>
      <c r="R160" s="170"/>
      <c r="S160" s="170"/>
      <c r="T160" s="170"/>
      <c r="U160" s="170"/>
      <c r="V160" s="170"/>
      <c r="W160" s="171">
        <v>205147.28</v>
      </c>
      <c r="X160" s="171"/>
      <c r="Y160" s="171">
        <v>0</v>
      </c>
      <c r="Z160" s="172">
        <v>2024929.56</v>
      </c>
      <c r="AA160" s="172">
        <v>0</v>
      </c>
      <c r="AB160" s="172">
        <v>28322.5</v>
      </c>
      <c r="AC160" s="172">
        <v>0</v>
      </c>
      <c r="AD160" s="172">
        <v>245896.5</v>
      </c>
      <c r="AE160" s="172">
        <v>5656.93</v>
      </c>
      <c r="AF160" s="172">
        <v>0</v>
      </c>
      <c r="AG160" s="172">
        <v>0</v>
      </c>
      <c r="AH160" s="172">
        <v>26399.14</v>
      </c>
      <c r="AI160" s="172">
        <v>0</v>
      </c>
      <c r="AJ160" s="172">
        <v>0</v>
      </c>
      <c r="AK160" s="172">
        <v>0</v>
      </c>
      <c r="AL160" s="172">
        <v>22020.13</v>
      </c>
      <c r="AM160" s="172">
        <v>0</v>
      </c>
      <c r="AN160" s="172">
        <v>0</v>
      </c>
      <c r="AO160" s="172">
        <v>0</v>
      </c>
      <c r="AP160" s="172">
        <v>0</v>
      </c>
      <c r="AQ160" s="172">
        <v>0</v>
      </c>
      <c r="AR160" s="172">
        <v>0</v>
      </c>
      <c r="AS160" s="172">
        <v>27947.96</v>
      </c>
      <c r="AT160" s="172">
        <v>51582</v>
      </c>
      <c r="AU160" s="172">
        <v>1133119.58</v>
      </c>
      <c r="AV160" s="172">
        <v>0</v>
      </c>
      <c r="AW160" s="172">
        <v>461261.05</v>
      </c>
      <c r="AX160" s="172">
        <v>39579.870000000003</v>
      </c>
      <c r="AY160" s="172">
        <v>113164.47</v>
      </c>
      <c r="AZ160" s="172">
        <v>0</v>
      </c>
      <c r="BA160" s="172">
        <v>33565.32</v>
      </c>
      <c r="BB160" s="172">
        <v>1167.24</v>
      </c>
      <c r="BC160" s="172">
        <v>8847.7199999999993</v>
      </c>
      <c r="BD160" s="172">
        <v>0</v>
      </c>
      <c r="BE160" s="172">
        <v>0</v>
      </c>
      <c r="BF160" s="172">
        <v>44408.85</v>
      </c>
      <c r="BG160" s="172">
        <v>5506.94</v>
      </c>
      <c r="BH160" s="172">
        <v>34684.06</v>
      </c>
      <c r="BI160" s="172">
        <v>12182.87</v>
      </c>
      <c r="BJ160" s="172">
        <v>39903.46</v>
      </c>
      <c r="BK160" s="172">
        <v>0</v>
      </c>
      <c r="BL160" s="172">
        <v>5199.18</v>
      </c>
      <c r="BM160" s="172">
        <v>88802.249999999694</v>
      </c>
      <c r="BN160" s="172">
        <v>14813.41</v>
      </c>
      <c r="BO160" s="172">
        <v>36931.360000000001</v>
      </c>
      <c r="BP160" s="172">
        <v>37544.480000000003</v>
      </c>
      <c r="BQ160" s="172">
        <v>14144.77</v>
      </c>
      <c r="BR160" s="172">
        <v>0</v>
      </c>
      <c r="BS160" s="172">
        <v>143863.79999999999</v>
      </c>
      <c r="BT160" s="172">
        <v>29478.91</v>
      </c>
      <c r="BU160" s="172">
        <v>0</v>
      </c>
      <c r="BV160" s="172">
        <v>70000.490000000005</v>
      </c>
      <c r="BW160" s="172">
        <v>0</v>
      </c>
      <c r="BX160" s="172">
        <v>0</v>
      </c>
      <c r="BY160" s="172">
        <v>90</v>
      </c>
      <c r="BZ160" s="172">
        <v>0</v>
      </c>
      <c r="CA160" s="172">
        <v>0</v>
      </c>
      <c r="CB160" s="172">
        <v>9037.85</v>
      </c>
      <c r="CC160" s="172">
        <v>0</v>
      </c>
      <c r="CD160" s="172">
        <v>90</v>
      </c>
      <c r="CE160" s="172">
        <v>0</v>
      </c>
      <c r="CF160" s="172">
        <v>0</v>
      </c>
      <c r="CG160" s="172">
        <v>9037.85</v>
      </c>
      <c r="CH160" s="172">
        <v>90</v>
      </c>
      <c r="CI160" s="172">
        <v>0</v>
      </c>
      <c r="CJ160" s="172">
        <v>269641.91999999969</v>
      </c>
      <c r="CK160" s="172"/>
      <c r="CL160" s="172">
        <v>0</v>
      </c>
      <c r="CM160" s="172">
        <v>0</v>
      </c>
      <c r="CN160" s="172">
        <v>0</v>
      </c>
      <c r="CO160" s="172">
        <v>0</v>
      </c>
      <c r="CP160" s="177"/>
      <c r="CQ160" s="151">
        <v>269641.91999999969</v>
      </c>
      <c r="CR160" s="151">
        <v>0</v>
      </c>
      <c r="CS160" s="152">
        <v>269731.92</v>
      </c>
      <c r="CT160" s="152">
        <v>-90</v>
      </c>
      <c r="CU160" s="152">
        <v>-90.000000000291038</v>
      </c>
      <c r="CV160" s="151">
        <v>-90</v>
      </c>
      <c r="CW160" s="151">
        <v>269641.92</v>
      </c>
      <c r="CX160" s="153">
        <v>0</v>
      </c>
      <c r="CY160" s="151">
        <v>0</v>
      </c>
      <c r="CZ160" s="151">
        <v>0</v>
      </c>
      <c r="DA160" s="151">
        <v>-2.0000000309664756E-2</v>
      </c>
      <c r="DB160" s="152">
        <v>-90</v>
      </c>
      <c r="DD160" s="151">
        <v>-2.9103830456733704E-10</v>
      </c>
      <c r="DG160" s="151">
        <v>269641.91999999969</v>
      </c>
      <c r="DH160" s="151">
        <v>0</v>
      </c>
      <c r="DI160" s="152">
        <v>269731.92</v>
      </c>
      <c r="DJ160" s="152">
        <v>-90</v>
      </c>
      <c r="DO160" s="166">
        <v>3303361</v>
      </c>
      <c r="DQ160">
        <f>_xlfn.XLOOKUP(A160,Adjustment!B:B,Adjustment!H:H,0,0)</f>
        <v>0</v>
      </c>
      <c r="DR160" s="151">
        <f t="shared" si="13"/>
        <v>2432754.7200000002</v>
      </c>
      <c r="DS160" s="151">
        <f t="shared" si="14"/>
        <v>2368260.0800000005</v>
      </c>
      <c r="DT160" s="151">
        <f t="shared" si="15"/>
        <v>64494.639999999665</v>
      </c>
      <c r="DU160" s="151">
        <f t="shared" si="16"/>
        <v>9127.85</v>
      </c>
      <c r="DV160" s="151">
        <f t="shared" si="17"/>
        <v>9127.85</v>
      </c>
      <c r="DW160" s="151">
        <f t="shared" si="18"/>
        <v>0</v>
      </c>
    </row>
    <row r="161" spans="1:127" hidden="1">
      <c r="A161" s="166">
        <v>3303363</v>
      </c>
      <c r="B161" s="175" t="s">
        <v>883</v>
      </c>
      <c r="C161" s="167" t="s">
        <v>884</v>
      </c>
      <c r="D161" s="178"/>
      <c r="E161" s="17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70"/>
      <c r="R161" s="170"/>
      <c r="S161" s="170"/>
      <c r="T161" s="170"/>
      <c r="U161" s="170"/>
      <c r="V161" s="170"/>
      <c r="W161" s="171">
        <v>270107.13</v>
      </c>
      <c r="X161" s="171"/>
      <c r="Y161" s="171">
        <v>0</v>
      </c>
      <c r="Z161" s="172">
        <v>1809338.59</v>
      </c>
      <c r="AA161" s="172">
        <v>0</v>
      </c>
      <c r="AB161" s="172">
        <v>25884.32</v>
      </c>
      <c r="AC161" s="172">
        <v>0</v>
      </c>
      <c r="AD161" s="172">
        <v>186531</v>
      </c>
      <c r="AE161" s="172">
        <v>6370.79</v>
      </c>
      <c r="AF161" s="172">
        <v>0</v>
      </c>
      <c r="AG161" s="172">
        <v>0</v>
      </c>
      <c r="AH161" s="172">
        <v>39207.850000000581</v>
      </c>
      <c r="AI161" s="172">
        <v>0</v>
      </c>
      <c r="AJ161" s="172">
        <v>0</v>
      </c>
      <c r="AK161" s="172">
        <v>0</v>
      </c>
      <c r="AL161" s="172">
        <v>55153.77</v>
      </c>
      <c r="AM161" s="172">
        <v>0</v>
      </c>
      <c r="AN161" s="172">
        <v>0</v>
      </c>
      <c r="AO161" s="172">
        <v>0</v>
      </c>
      <c r="AP161" s="172">
        <v>0</v>
      </c>
      <c r="AQ161" s="172">
        <v>0</v>
      </c>
      <c r="AR161" s="172">
        <v>0</v>
      </c>
      <c r="AS161" s="172">
        <v>31166.880000000001</v>
      </c>
      <c r="AT161" s="172">
        <v>57916</v>
      </c>
      <c r="AU161" s="172">
        <v>962595.7</v>
      </c>
      <c r="AV161" s="172">
        <v>0</v>
      </c>
      <c r="AW161" s="172">
        <v>368914.81</v>
      </c>
      <c r="AX161" s="172">
        <v>43143.199999999997</v>
      </c>
      <c r="AY161" s="172">
        <v>216199.25</v>
      </c>
      <c r="AZ161" s="172">
        <v>0</v>
      </c>
      <c r="BA161" s="172">
        <v>84813.82</v>
      </c>
      <c r="BB161" s="172">
        <v>585</v>
      </c>
      <c r="BC161" s="172">
        <v>9909</v>
      </c>
      <c r="BD161" s="172">
        <v>0</v>
      </c>
      <c r="BE161" s="172">
        <v>0</v>
      </c>
      <c r="BF161" s="172">
        <v>81842.73</v>
      </c>
      <c r="BG161" s="172">
        <v>0</v>
      </c>
      <c r="BH161" s="172">
        <v>36271.61</v>
      </c>
      <c r="BI161" s="172">
        <v>4073.07</v>
      </c>
      <c r="BJ161" s="172">
        <v>53948.43</v>
      </c>
      <c r="BK161" s="172">
        <v>6740.74</v>
      </c>
      <c r="BL161" s="172">
        <v>5267.87</v>
      </c>
      <c r="BM161" s="172">
        <v>34052.29</v>
      </c>
      <c r="BN161" s="172">
        <v>16963.87</v>
      </c>
      <c r="BO161" s="172">
        <v>0</v>
      </c>
      <c r="BP161" s="172">
        <v>65852.210000000006</v>
      </c>
      <c r="BQ161" s="172">
        <v>4895</v>
      </c>
      <c r="BR161" s="172">
        <v>5002</v>
      </c>
      <c r="BS161" s="172">
        <v>105816.61</v>
      </c>
      <c r="BT161" s="172">
        <v>21873.85</v>
      </c>
      <c r="BU161" s="172">
        <v>0</v>
      </c>
      <c r="BV161" s="172">
        <v>103939.06</v>
      </c>
      <c r="BW161" s="172">
        <v>0</v>
      </c>
      <c r="BX161" s="172">
        <v>0</v>
      </c>
      <c r="BY161" s="172">
        <v>0</v>
      </c>
      <c r="BZ161" s="172">
        <v>0</v>
      </c>
      <c r="CA161" s="172">
        <v>0</v>
      </c>
      <c r="CB161" s="172">
        <v>8923.64</v>
      </c>
      <c r="CC161" s="172">
        <v>0</v>
      </c>
      <c r="CD161" s="172">
        <v>0</v>
      </c>
      <c r="CE161" s="172">
        <v>0</v>
      </c>
      <c r="CF161" s="172">
        <v>0</v>
      </c>
      <c r="CG161" s="172">
        <v>8923.64</v>
      </c>
      <c r="CH161" s="172">
        <v>0</v>
      </c>
      <c r="CI161" s="172">
        <v>0</v>
      </c>
      <c r="CJ161" s="172">
        <v>248976.21000000008</v>
      </c>
      <c r="CK161" s="172"/>
      <c r="CL161" s="172">
        <v>0</v>
      </c>
      <c r="CM161" s="172">
        <v>0</v>
      </c>
      <c r="CN161" s="172">
        <v>0</v>
      </c>
      <c r="CO161" s="172">
        <v>0</v>
      </c>
      <c r="CP161" s="177"/>
      <c r="CQ161" s="151">
        <v>248976.21000000008</v>
      </c>
      <c r="CR161" s="151">
        <v>0</v>
      </c>
      <c r="CS161" s="152">
        <v>248976.21</v>
      </c>
      <c r="CT161" s="152">
        <v>0</v>
      </c>
      <c r="CU161" s="152">
        <v>0</v>
      </c>
      <c r="CV161" s="151">
        <v>0</v>
      </c>
      <c r="CW161" s="151">
        <v>248976.21</v>
      </c>
      <c r="CX161" s="153">
        <v>0</v>
      </c>
      <c r="CY161" s="151">
        <v>0</v>
      </c>
      <c r="CZ161" s="151">
        <v>2.9999999416759238E-2</v>
      </c>
      <c r="DA161" s="151">
        <v>0</v>
      </c>
      <c r="DD161" s="151">
        <v>8.7311491370201111E-11</v>
      </c>
      <c r="DG161" s="151">
        <v>248976.21000000008</v>
      </c>
      <c r="DH161" s="151">
        <v>0</v>
      </c>
      <c r="DI161" s="152">
        <v>248976.21</v>
      </c>
      <c r="DJ161" s="152">
        <v>0</v>
      </c>
      <c r="DO161" s="166">
        <v>3303363</v>
      </c>
      <c r="DQ161">
        <f>_xlfn.XLOOKUP(A161,Adjustment!B:B,Adjustment!H:H,0,0)</f>
        <v>0</v>
      </c>
      <c r="DR161" s="151">
        <f t="shared" si="13"/>
        <v>2211569.2000000007</v>
      </c>
      <c r="DS161" s="151">
        <f t="shared" si="14"/>
        <v>2232700.1200000006</v>
      </c>
      <c r="DT161" s="151">
        <f t="shared" si="15"/>
        <v>-21130.919999999925</v>
      </c>
      <c r="DU161" s="151">
        <f t="shared" si="16"/>
        <v>8923.64</v>
      </c>
      <c r="DV161" s="151">
        <f t="shared" si="17"/>
        <v>8923.64</v>
      </c>
      <c r="DW161" s="151">
        <f t="shared" si="18"/>
        <v>0</v>
      </c>
    </row>
    <row r="162" spans="1:127" hidden="1">
      <c r="A162" s="166">
        <v>3303365</v>
      </c>
      <c r="B162" s="175" t="s">
        <v>885</v>
      </c>
      <c r="C162" s="167" t="s">
        <v>886</v>
      </c>
      <c r="D162" s="178"/>
      <c r="E162" s="17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70"/>
      <c r="R162" s="170"/>
      <c r="S162" s="170"/>
      <c r="T162" s="170"/>
      <c r="U162" s="170"/>
      <c r="V162" s="170"/>
      <c r="W162" s="171">
        <v>322526.53000000003</v>
      </c>
      <c r="X162" s="171"/>
      <c r="Y162" s="171">
        <v>0</v>
      </c>
      <c r="Z162" s="172">
        <v>1076715.24</v>
      </c>
      <c r="AA162" s="172">
        <v>0</v>
      </c>
      <c r="AB162" s="172">
        <v>68101.25</v>
      </c>
      <c r="AC162" s="172">
        <v>0</v>
      </c>
      <c r="AD162" s="172">
        <v>63956.5</v>
      </c>
      <c r="AE162" s="172">
        <v>1200</v>
      </c>
      <c r="AF162" s="172">
        <v>0</v>
      </c>
      <c r="AG162" s="172">
        <v>0</v>
      </c>
      <c r="AH162" s="172">
        <v>603.72999999998956</v>
      </c>
      <c r="AI162" s="172">
        <v>0</v>
      </c>
      <c r="AJ162" s="172">
        <v>0</v>
      </c>
      <c r="AK162" s="172">
        <v>0</v>
      </c>
      <c r="AL162" s="172">
        <v>31788.91</v>
      </c>
      <c r="AM162" s="172">
        <v>0</v>
      </c>
      <c r="AN162" s="172">
        <v>0</v>
      </c>
      <c r="AO162" s="172">
        <v>0</v>
      </c>
      <c r="AP162" s="172">
        <v>0</v>
      </c>
      <c r="AQ162" s="172">
        <v>0</v>
      </c>
      <c r="AR162" s="172">
        <v>0</v>
      </c>
      <c r="AS162" s="172">
        <v>3771.5</v>
      </c>
      <c r="AT162" s="172">
        <v>50073</v>
      </c>
      <c r="AU162" s="172">
        <v>581896.54</v>
      </c>
      <c r="AV162" s="172">
        <v>0</v>
      </c>
      <c r="AW162" s="172">
        <v>219567.27</v>
      </c>
      <c r="AX162" s="172">
        <v>53612.39</v>
      </c>
      <c r="AY162" s="172">
        <v>77629.210000000006</v>
      </c>
      <c r="AZ162" s="172">
        <v>0</v>
      </c>
      <c r="BA162" s="172">
        <v>15095.45</v>
      </c>
      <c r="BB162" s="172">
        <v>1795</v>
      </c>
      <c r="BC162" s="172">
        <v>1275</v>
      </c>
      <c r="BD162" s="172">
        <v>0</v>
      </c>
      <c r="BE162" s="172">
        <v>0</v>
      </c>
      <c r="BF162" s="172">
        <v>37577.46</v>
      </c>
      <c r="BG162" s="172">
        <v>60.97</v>
      </c>
      <c r="BH162" s="172">
        <v>15101.64</v>
      </c>
      <c r="BI162" s="172">
        <v>3616.57</v>
      </c>
      <c r="BJ162" s="172">
        <v>19219.5</v>
      </c>
      <c r="BK162" s="172">
        <v>0</v>
      </c>
      <c r="BL162" s="172">
        <v>2815.96</v>
      </c>
      <c r="BM162" s="172">
        <v>62712.97</v>
      </c>
      <c r="BN162" s="172">
        <v>2429.4299999999998</v>
      </c>
      <c r="BO162" s="172">
        <v>298.55</v>
      </c>
      <c r="BP162" s="172">
        <v>14242.12</v>
      </c>
      <c r="BQ162" s="172">
        <v>4895</v>
      </c>
      <c r="BR162" s="172">
        <v>0</v>
      </c>
      <c r="BS162" s="172">
        <v>104320.72</v>
      </c>
      <c r="BT162" s="172">
        <v>145087.72</v>
      </c>
      <c r="BU162" s="172">
        <v>597.72</v>
      </c>
      <c r="BV162" s="172">
        <v>89814.68</v>
      </c>
      <c r="BW162" s="172">
        <v>0</v>
      </c>
      <c r="BX162" s="172">
        <v>0</v>
      </c>
      <c r="BY162" s="172">
        <v>0</v>
      </c>
      <c r="BZ162" s="172">
        <v>0</v>
      </c>
      <c r="CA162" s="172">
        <v>0</v>
      </c>
      <c r="CB162" s="172">
        <v>6859.35</v>
      </c>
      <c r="CC162" s="172">
        <v>0</v>
      </c>
      <c r="CD162" s="172">
        <v>0</v>
      </c>
      <c r="CE162" s="172">
        <v>0</v>
      </c>
      <c r="CF162" s="172">
        <v>0</v>
      </c>
      <c r="CG162" s="172">
        <v>6859.35</v>
      </c>
      <c r="CH162" s="172">
        <v>0</v>
      </c>
      <c r="CI162" s="172">
        <v>0</v>
      </c>
      <c r="CJ162" s="172">
        <v>165074.79000000004</v>
      </c>
      <c r="CK162" s="172"/>
      <c r="CL162" s="172">
        <v>0</v>
      </c>
      <c r="CM162" s="172">
        <v>0</v>
      </c>
      <c r="CN162" s="172">
        <v>0</v>
      </c>
      <c r="CO162" s="172">
        <v>0</v>
      </c>
      <c r="CP162" s="177"/>
      <c r="CQ162" s="151">
        <v>165074.79000000004</v>
      </c>
      <c r="CR162" s="151">
        <v>0</v>
      </c>
      <c r="CS162" s="152">
        <v>165074.79</v>
      </c>
      <c r="CT162" s="152">
        <v>0</v>
      </c>
      <c r="CU162" s="152">
        <v>0</v>
      </c>
      <c r="CV162" s="151">
        <v>0</v>
      </c>
      <c r="CW162" s="151">
        <v>165074.79</v>
      </c>
      <c r="CX162" s="153">
        <v>0</v>
      </c>
      <c r="CY162" s="151">
        <v>0</v>
      </c>
      <c r="CZ162" s="151">
        <v>603.73000000001048</v>
      </c>
      <c r="DA162" s="151">
        <v>0</v>
      </c>
      <c r="DD162" s="151">
        <v>2.9103830456733704E-11</v>
      </c>
      <c r="DG162" s="151">
        <v>165074.79000000004</v>
      </c>
      <c r="DH162" s="151">
        <v>0</v>
      </c>
      <c r="DI162" s="152">
        <v>165074.79</v>
      </c>
      <c r="DJ162" s="152">
        <v>0</v>
      </c>
      <c r="DO162" s="166">
        <v>3303365</v>
      </c>
      <c r="DQ162">
        <f>_xlfn.XLOOKUP(A162,Adjustment!B:B,Adjustment!H:H,0,0)</f>
        <v>0</v>
      </c>
      <c r="DR162" s="151">
        <f t="shared" si="13"/>
        <v>1296210.1299999999</v>
      </c>
      <c r="DS162" s="151">
        <f t="shared" si="14"/>
        <v>1453661.8699999999</v>
      </c>
      <c r="DT162" s="151">
        <f t="shared" si="15"/>
        <v>-157451.74</v>
      </c>
      <c r="DU162" s="151">
        <f t="shared" si="16"/>
        <v>6859.35</v>
      </c>
      <c r="DV162" s="151">
        <f t="shared" si="17"/>
        <v>6859.35</v>
      </c>
      <c r="DW162" s="151">
        <f t="shared" si="18"/>
        <v>0</v>
      </c>
    </row>
    <row r="163" spans="1:127" hidden="1">
      <c r="A163" s="166">
        <v>3303367</v>
      </c>
      <c r="B163" s="175" t="s">
        <v>887</v>
      </c>
      <c r="C163" s="167" t="s">
        <v>888</v>
      </c>
      <c r="D163" s="178"/>
      <c r="E163" s="17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70"/>
      <c r="R163" s="170"/>
      <c r="S163" s="170"/>
      <c r="T163" s="170"/>
      <c r="U163" s="170"/>
      <c r="V163" s="170"/>
      <c r="W163" s="171">
        <v>120538.87</v>
      </c>
      <c r="X163" s="171"/>
      <c r="Y163" s="171">
        <v>0</v>
      </c>
      <c r="Z163" s="172">
        <v>1276835.67</v>
      </c>
      <c r="AA163" s="172">
        <v>0</v>
      </c>
      <c r="AB163" s="172">
        <v>13990</v>
      </c>
      <c r="AC163" s="172">
        <v>0</v>
      </c>
      <c r="AD163" s="172">
        <v>122916.5</v>
      </c>
      <c r="AE163" s="172">
        <v>200</v>
      </c>
      <c r="AF163" s="172">
        <v>0</v>
      </c>
      <c r="AG163" s="172">
        <v>0</v>
      </c>
      <c r="AH163" s="172">
        <v>34315.760000000002</v>
      </c>
      <c r="AI163" s="172">
        <v>0</v>
      </c>
      <c r="AJ163" s="172">
        <v>0</v>
      </c>
      <c r="AK163" s="172">
        <v>0</v>
      </c>
      <c r="AL163" s="172">
        <v>949</v>
      </c>
      <c r="AM163" s="172">
        <v>0</v>
      </c>
      <c r="AN163" s="172">
        <v>0</v>
      </c>
      <c r="AO163" s="172">
        <v>0</v>
      </c>
      <c r="AP163" s="172">
        <v>0</v>
      </c>
      <c r="AQ163" s="172">
        <v>0</v>
      </c>
      <c r="AR163" s="172">
        <v>0</v>
      </c>
      <c r="AS163" s="172">
        <v>8907.2800000000007</v>
      </c>
      <c r="AT163" s="172">
        <v>39484</v>
      </c>
      <c r="AU163" s="172">
        <v>708873.89</v>
      </c>
      <c r="AV163" s="172">
        <v>0</v>
      </c>
      <c r="AW163" s="172">
        <v>210763.8</v>
      </c>
      <c r="AX163" s="172">
        <v>0</v>
      </c>
      <c r="AY163" s="172">
        <v>183762.06</v>
      </c>
      <c r="AZ163" s="172">
        <v>0</v>
      </c>
      <c r="BA163" s="172">
        <v>33601.14</v>
      </c>
      <c r="BB163" s="172">
        <v>0</v>
      </c>
      <c r="BC163" s="172">
        <v>5358.34</v>
      </c>
      <c r="BD163" s="172">
        <v>0</v>
      </c>
      <c r="BE163" s="172">
        <v>0</v>
      </c>
      <c r="BF163" s="172">
        <v>11471.27</v>
      </c>
      <c r="BG163" s="172">
        <v>10727.23</v>
      </c>
      <c r="BH163" s="172">
        <v>2291.37</v>
      </c>
      <c r="BI163" s="172">
        <v>5953.38</v>
      </c>
      <c r="BJ163" s="172">
        <v>28738.11</v>
      </c>
      <c r="BK163" s="172">
        <v>0</v>
      </c>
      <c r="BL163" s="172">
        <v>2100.8000000000002</v>
      </c>
      <c r="BM163" s="172">
        <v>44985.759999999696</v>
      </c>
      <c r="BN163" s="172">
        <v>8172.4</v>
      </c>
      <c r="BO163" s="172">
        <v>2461.33</v>
      </c>
      <c r="BP163" s="172">
        <v>20644.45</v>
      </c>
      <c r="BQ163" s="172">
        <v>8985.9699999999993</v>
      </c>
      <c r="BR163" s="172">
        <v>3616.8</v>
      </c>
      <c r="BS163" s="172">
        <v>87611.36</v>
      </c>
      <c r="BT163" s="172">
        <v>21349.599999999999</v>
      </c>
      <c r="BU163" s="172">
        <v>0</v>
      </c>
      <c r="BV163" s="172">
        <v>93292.94</v>
      </c>
      <c r="BW163" s="172">
        <v>0</v>
      </c>
      <c r="BX163" s="172">
        <v>0</v>
      </c>
      <c r="BY163" s="172">
        <v>0</v>
      </c>
      <c r="BZ163" s="172">
        <v>0</v>
      </c>
      <c r="CA163" s="172">
        <v>0</v>
      </c>
      <c r="CB163" s="172">
        <v>7141.23</v>
      </c>
      <c r="CC163" s="172">
        <v>0</v>
      </c>
      <c r="CD163" s="172">
        <v>0</v>
      </c>
      <c r="CE163" s="172">
        <v>0</v>
      </c>
      <c r="CF163" s="172">
        <v>0</v>
      </c>
      <c r="CG163" s="172">
        <v>7141.23</v>
      </c>
      <c r="CH163" s="172">
        <v>0</v>
      </c>
      <c r="CI163" s="172">
        <v>0</v>
      </c>
      <c r="CJ163" s="172">
        <v>123375.07999999996</v>
      </c>
      <c r="CK163" s="172"/>
      <c r="CL163" s="172">
        <v>0</v>
      </c>
      <c r="CM163" s="172">
        <v>0</v>
      </c>
      <c r="CN163" s="172">
        <v>0</v>
      </c>
      <c r="CO163" s="172">
        <v>0</v>
      </c>
      <c r="CP163" s="177"/>
      <c r="CQ163" s="151">
        <v>123375.07999999996</v>
      </c>
      <c r="CR163" s="151">
        <v>0</v>
      </c>
      <c r="CS163" s="152">
        <v>123375.08</v>
      </c>
      <c r="CT163" s="152">
        <v>0</v>
      </c>
      <c r="CU163" s="152">
        <v>0</v>
      </c>
      <c r="CV163" s="151">
        <v>0</v>
      </c>
      <c r="CW163" s="151">
        <v>123375.08</v>
      </c>
      <c r="CX163" s="153">
        <v>0</v>
      </c>
      <c r="CY163" s="151">
        <v>0</v>
      </c>
      <c r="CZ163" s="151">
        <v>0</v>
      </c>
      <c r="DA163" s="151">
        <v>-3.0000000304426067E-2</v>
      </c>
      <c r="DD163" s="151">
        <v>-4.3655745685100555E-11</v>
      </c>
      <c r="DG163" s="151">
        <v>123375.07999999996</v>
      </c>
      <c r="DH163" s="151">
        <v>0</v>
      </c>
      <c r="DI163" s="152">
        <v>123375.08</v>
      </c>
      <c r="DJ163" s="152">
        <v>0</v>
      </c>
      <c r="DO163" s="166">
        <v>3303367</v>
      </c>
      <c r="DQ163">
        <f>_xlfn.XLOOKUP(A163,Adjustment!B:B,Adjustment!H:H,0,0)</f>
        <v>0</v>
      </c>
      <c r="DR163" s="151">
        <f t="shared" si="13"/>
        <v>1497598.21</v>
      </c>
      <c r="DS163" s="151">
        <f t="shared" si="14"/>
        <v>1494762</v>
      </c>
      <c r="DT163" s="151">
        <f t="shared" si="15"/>
        <v>2836.2099999999627</v>
      </c>
      <c r="DU163" s="151">
        <f t="shared" si="16"/>
        <v>7141.23</v>
      </c>
      <c r="DV163" s="151">
        <f t="shared" si="17"/>
        <v>7141.23</v>
      </c>
      <c r="DW163" s="151">
        <f t="shared" si="18"/>
        <v>0</v>
      </c>
    </row>
    <row r="164" spans="1:127" hidden="1">
      <c r="A164" s="166">
        <v>3303371</v>
      </c>
      <c r="B164" s="175" t="s">
        <v>889</v>
      </c>
      <c r="C164" s="167" t="s">
        <v>482</v>
      </c>
      <c r="D164" s="178"/>
      <c r="E164" s="17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70"/>
      <c r="R164" s="170"/>
      <c r="S164" s="170"/>
      <c r="T164" s="170"/>
      <c r="U164" s="170"/>
      <c r="V164" s="170"/>
      <c r="W164" s="171">
        <v>55937.72</v>
      </c>
      <c r="X164" s="171"/>
      <c r="Y164" s="171">
        <v>0</v>
      </c>
      <c r="Z164" s="172">
        <v>1360223.55</v>
      </c>
      <c r="AA164" s="172">
        <v>0</v>
      </c>
      <c r="AB164" s="172">
        <v>44692.5</v>
      </c>
      <c r="AC164" s="172">
        <v>0</v>
      </c>
      <c r="AD164" s="172">
        <v>77000</v>
      </c>
      <c r="AE164" s="172">
        <v>14216.93</v>
      </c>
      <c r="AF164" s="172">
        <v>0</v>
      </c>
      <c r="AG164" s="172">
        <v>0</v>
      </c>
      <c r="AH164" s="172">
        <v>53146.19</v>
      </c>
      <c r="AI164" s="172">
        <v>0</v>
      </c>
      <c r="AJ164" s="172">
        <v>0</v>
      </c>
      <c r="AK164" s="172">
        <v>0</v>
      </c>
      <c r="AL164" s="172">
        <v>8053.38</v>
      </c>
      <c r="AM164" s="172">
        <v>0</v>
      </c>
      <c r="AN164" s="172">
        <v>0</v>
      </c>
      <c r="AO164" s="172">
        <v>0</v>
      </c>
      <c r="AP164" s="172">
        <v>0</v>
      </c>
      <c r="AQ164" s="172">
        <v>0</v>
      </c>
      <c r="AR164" s="172">
        <v>0</v>
      </c>
      <c r="AS164" s="172">
        <v>11657.5</v>
      </c>
      <c r="AT164" s="172">
        <v>99542</v>
      </c>
      <c r="AU164" s="172">
        <v>708267.75</v>
      </c>
      <c r="AV164" s="172">
        <v>0</v>
      </c>
      <c r="AW164" s="172">
        <v>267405.63</v>
      </c>
      <c r="AX164" s="172">
        <v>68015.47</v>
      </c>
      <c r="AY164" s="172">
        <v>81845.62</v>
      </c>
      <c r="AZ164" s="172">
        <v>58153.89</v>
      </c>
      <c r="BA164" s="172">
        <v>54079.53</v>
      </c>
      <c r="BB164" s="172">
        <v>856.9</v>
      </c>
      <c r="BC164" s="172">
        <v>3340</v>
      </c>
      <c r="BD164" s="172">
        <v>0</v>
      </c>
      <c r="BE164" s="172">
        <v>0</v>
      </c>
      <c r="BF164" s="172">
        <v>56737.08</v>
      </c>
      <c r="BG164" s="172">
        <v>950</v>
      </c>
      <c r="BH164" s="172">
        <v>3423.66</v>
      </c>
      <c r="BI164" s="172">
        <v>4065.64</v>
      </c>
      <c r="BJ164" s="172">
        <v>30924.69</v>
      </c>
      <c r="BK164" s="172">
        <v>3050.31</v>
      </c>
      <c r="BL164" s="172">
        <v>6125.74</v>
      </c>
      <c r="BM164" s="172">
        <v>23099.279999999999</v>
      </c>
      <c r="BN164" s="172">
        <v>8074.75</v>
      </c>
      <c r="BO164" s="172">
        <v>0</v>
      </c>
      <c r="BP164" s="172">
        <v>4844.2700000000004</v>
      </c>
      <c r="BQ164" s="172">
        <v>4895</v>
      </c>
      <c r="BR164" s="172">
        <v>0</v>
      </c>
      <c r="BS164" s="172">
        <v>52264.39</v>
      </c>
      <c r="BT164" s="172">
        <v>37990.89</v>
      </c>
      <c r="BU164" s="172">
        <v>62324.36</v>
      </c>
      <c r="BV164" s="172">
        <v>92500.12</v>
      </c>
      <c r="BW164" s="172">
        <v>0</v>
      </c>
      <c r="BX164" s="172">
        <v>0</v>
      </c>
      <c r="BY164" s="172">
        <v>0</v>
      </c>
      <c r="BZ164" s="172">
        <v>0</v>
      </c>
      <c r="CA164" s="172">
        <v>0</v>
      </c>
      <c r="CB164" s="172">
        <v>7612.65</v>
      </c>
      <c r="CC164" s="172">
        <v>0</v>
      </c>
      <c r="CD164" s="172">
        <v>0</v>
      </c>
      <c r="CE164" s="172">
        <v>0</v>
      </c>
      <c r="CF164" s="172">
        <v>0</v>
      </c>
      <c r="CG164" s="172">
        <v>7612.65</v>
      </c>
      <c r="CH164" s="172">
        <v>0</v>
      </c>
      <c r="CI164" s="172">
        <v>0</v>
      </c>
      <c r="CJ164" s="172">
        <v>91234.800000000076</v>
      </c>
      <c r="CK164" s="172"/>
      <c r="CL164" s="172">
        <v>0</v>
      </c>
      <c r="CM164" s="172">
        <v>0</v>
      </c>
      <c r="CN164" s="172">
        <v>0</v>
      </c>
      <c r="CO164" s="172">
        <v>0</v>
      </c>
      <c r="CP164" s="177"/>
      <c r="CQ164" s="151">
        <v>91234.800000000076</v>
      </c>
      <c r="CR164" s="151">
        <v>0</v>
      </c>
      <c r="CS164" s="152">
        <v>91234.8</v>
      </c>
      <c r="CT164" s="152">
        <v>0</v>
      </c>
      <c r="CU164" s="152">
        <v>0</v>
      </c>
      <c r="CV164" s="151">
        <v>0</v>
      </c>
      <c r="CW164" s="151">
        <v>91234.8</v>
      </c>
      <c r="CX164" s="153">
        <v>0</v>
      </c>
      <c r="CY164" s="151">
        <v>0</v>
      </c>
      <c r="CZ164" s="151">
        <v>0</v>
      </c>
      <c r="DA164" s="151">
        <v>0</v>
      </c>
      <c r="DD164" s="151">
        <v>7.2759576141834259E-11</v>
      </c>
      <c r="DG164" s="151">
        <v>91234.800000000076</v>
      </c>
      <c r="DH164" s="151">
        <v>0</v>
      </c>
      <c r="DI164" s="152">
        <v>91234.8</v>
      </c>
      <c r="DJ164" s="152">
        <v>0</v>
      </c>
      <c r="DO164" s="166">
        <v>3303371</v>
      </c>
      <c r="DQ164" t="str">
        <f>_xlfn.XLOOKUP(A164,Adjustment!B:B,Adjustment!H:H,0,0)</f>
        <v>Agree</v>
      </c>
      <c r="DR164" s="151">
        <f t="shared" si="13"/>
        <v>1668532.0499999998</v>
      </c>
      <c r="DS164" s="151">
        <f t="shared" si="14"/>
        <v>1633234.9699999997</v>
      </c>
      <c r="DT164" s="151">
        <f t="shared" si="15"/>
        <v>35297.080000000075</v>
      </c>
      <c r="DU164" s="151">
        <f t="shared" si="16"/>
        <v>7612.65</v>
      </c>
      <c r="DV164" s="151">
        <f t="shared" si="17"/>
        <v>7612.65</v>
      </c>
      <c r="DW164" s="151">
        <f t="shared" si="18"/>
        <v>0</v>
      </c>
    </row>
    <row r="165" spans="1:127" hidden="1">
      <c r="A165" s="166">
        <v>3303372</v>
      </c>
      <c r="B165" s="175" t="s">
        <v>890</v>
      </c>
      <c r="C165" s="167" t="s">
        <v>891</v>
      </c>
      <c r="D165" s="178"/>
      <c r="E165" s="17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70"/>
      <c r="R165" s="170"/>
      <c r="S165" s="170"/>
      <c r="T165" s="170"/>
      <c r="U165" s="170"/>
      <c r="V165" s="170"/>
      <c r="W165" s="171">
        <v>354068.24</v>
      </c>
      <c r="X165" s="171"/>
      <c r="Y165" s="171">
        <v>0</v>
      </c>
      <c r="Z165" s="172">
        <v>3153949.5</v>
      </c>
      <c r="AA165" s="172">
        <v>0</v>
      </c>
      <c r="AB165" s="172">
        <v>140168</v>
      </c>
      <c r="AC165" s="172">
        <v>0</v>
      </c>
      <c r="AD165" s="172">
        <v>391265.5</v>
      </c>
      <c r="AE165" s="172">
        <v>856.93</v>
      </c>
      <c r="AF165" s="172">
        <v>0</v>
      </c>
      <c r="AG165" s="172">
        <v>0</v>
      </c>
      <c r="AH165" s="172">
        <v>127195.29</v>
      </c>
      <c r="AI165" s="172">
        <v>0</v>
      </c>
      <c r="AJ165" s="172">
        <v>0</v>
      </c>
      <c r="AK165" s="172">
        <v>0</v>
      </c>
      <c r="AL165" s="172">
        <v>0</v>
      </c>
      <c r="AM165" s="172">
        <v>0</v>
      </c>
      <c r="AN165" s="172">
        <v>0</v>
      </c>
      <c r="AO165" s="172">
        <v>0</v>
      </c>
      <c r="AP165" s="172">
        <v>0</v>
      </c>
      <c r="AQ165" s="172">
        <v>0</v>
      </c>
      <c r="AR165" s="172">
        <v>0</v>
      </c>
      <c r="AS165" s="172">
        <v>32616.2</v>
      </c>
      <c r="AT165" s="172">
        <v>75188</v>
      </c>
      <c r="AU165" s="172">
        <v>2016397.18</v>
      </c>
      <c r="AV165" s="172">
        <v>0</v>
      </c>
      <c r="AW165" s="172">
        <v>592308.72</v>
      </c>
      <c r="AX165" s="172">
        <v>0</v>
      </c>
      <c r="AY165" s="172">
        <v>359762.84</v>
      </c>
      <c r="AZ165" s="172">
        <v>0</v>
      </c>
      <c r="BA165" s="172">
        <v>103885.65</v>
      </c>
      <c r="BB165" s="172">
        <v>2591</v>
      </c>
      <c r="BC165" s="172">
        <v>23727.66</v>
      </c>
      <c r="BD165" s="172">
        <v>0</v>
      </c>
      <c r="BE165" s="172">
        <v>12071.64</v>
      </c>
      <c r="BF165" s="172">
        <v>18099.400000000001</v>
      </c>
      <c r="BG165" s="172">
        <v>2220.36</v>
      </c>
      <c r="BH165" s="172">
        <v>36888.339999999997</v>
      </c>
      <c r="BI165" s="172">
        <v>6513.32</v>
      </c>
      <c r="BJ165" s="172">
        <v>74377.570000000007</v>
      </c>
      <c r="BK165" s="172">
        <v>0</v>
      </c>
      <c r="BL165" s="172">
        <v>15675.62</v>
      </c>
      <c r="BM165" s="172">
        <v>228661.48000000132</v>
      </c>
      <c r="BN165" s="172">
        <v>28327.65</v>
      </c>
      <c r="BO165" s="172">
        <v>33048.300000000003</v>
      </c>
      <c r="BP165" s="172">
        <v>74729.31</v>
      </c>
      <c r="BQ165" s="172">
        <v>0</v>
      </c>
      <c r="BR165" s="172">
        <v>1096</v>
      </c>
      <c r="BS165" s="172">
        <v>176677.92</v>
      </c>
      <c r="BT165" s="172">
        <v>148805.12</v>
      </c>
      <c r="BU165" s="172">
        <v>1500</v>
      </c>
      <c r="BV165" s="172">
        <v>104358.39</v>
      </c>
      <c r="BW165" s="172">
        <v>0</v>
      </c>
      <c r="BX165" s="172">
        <v>0</v>
      </c>
      <c r="BY165" s="172">
        <v>0</v>
      </c>
      <c r="BZ165" s="172">
        <v>0</v>
      </c>
      <c r="CA165" s="172">
        <v>0</v>
      </c>
      <c r="CB165" s="172">
        <v>11996.37</v>
      </c>
      <c r="CC165" s="172">
        <v>0</v>
      </c>
      <c r="CD165" s="172">
        <v>0</v>
      </c>
      <c r="CE165" s="172">
        <v>0</v>
      </c>
      <c r="CF165" s="172">
        <v>0</v>
      </c>
      <c r="CG165" s="172">
        <v>11996.37</v>
      </c>
      <c r="CH165" s="172">
        <v>0</v>
      </c>
      <c r="CI165" s="172">
        <v>0</v>
      </c>
      <c r="CJ165" s="172">
        <v>213584.18999999971</v>
      </c>
      <c r="CK165" s="172"/>
      <c r="CL165" s="172">
        <v>0</v>
      </c>
      <c r="CM165" s="172">
        <v>0</v>
      </c>
      <c r="CN165" s="172">
        <v>0</v>
      </c>
      <c r="CO165" s="172">
        <v>0</v>
      </c>
      <c r="CP165" s="177"/>
      <c r="CQ165" s="151">
        <v>213584.18999999971</v>
      </c>
      <c r="CR165" s="151">
        <v>0</v>
      </c>
      <c r="CS165" s="152">
        <v>213584.19</v>
      </c>
      <c r="CT165" s="152">
        <v>0</v>
      </c>
      <c r="CU165" s="152">
        <v>-2.9103830456733704E-10</v>
      </c>
      <c r="CV165" s="151">
        <v>0</v>
      </c>
      <c r="CW165" s="151">
        <v>213584.19</v>
      </c>
      <c r="CX165" s="153">
        <v>0</v>
      </c>
      <c r="CY165" s="151">
        <v>0</v>
      </c>
      <c r="CZ165" s="151">
        <v>0</v>
      </c>
      <c r="DA165" s="151">
        <v>-621.25999999867054</v>
      </c>
      <c r="DD165" s="151">
        <v>-2.9103830456733704E-10</v>
      </c>
      <c r="DG165" s="151">
        <v>213584.18999999971</v>
      </c>
      <c r="DH165" s="151">
        <v>0</v>
      </c>
      <c r="DI165" s="152">
        <v>213584.19</v>
      </c>
      <c r="DJ165" s="152">
        <v>0</v>
      </c>
      <c r="DO165" s="166">
        <v>3303372</v>
      </c>
      <c r="DQ165">
        <f>_xlfn.XLOOKUP(A165,Adjustment!B:B,Adjustment!H:H,0,0)</f>
        <v>0</v>
      </c>
      <c r="DR165" s="151">
        <f t="shared" si="13"/>
        <v>3921239.4200000004</v>
      </c>
      <c r="DS165" s="151">
        <f t="shared" si="14"/>
        <v>4061723.4700000007</v>
      </c>
      <c r="DT165" s="151">
        <f t="shared" si="15"/>
        <v>-140484.05000000028</v>
      </c>
      <c r="DU165" s="151">
        <f t="shared" si="16"/>
        <v>11996.37</v>
      </c>
      <c r="DV165" s="151">
        <f t="shared" si="17"/>
        <v>11996.37</v>
      </c>
      <c r="DW165" s="151">
        <f t="shared" si="18"/>
        <v>0</v>
      </c>
    </row>
    <row r="166" spans="1:127" hidden="1">
      <c r="A166" s="166">
        <v>3303375</v>
      </c>
      <c r="B166" s="175" t="s">
        <v>892</v>
      </c>
      <c r="C166" s="167" t="s">
        <v>470</v>
      </c>
      <c r="D166" s="178"/>
      <c r="E166" s="17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70"/>
      <c r="R166" s="170"/>
      <c r="S166" s="170"/>
      <c r="T166" s="170"/>
      <c r="U166" s="170"/>
      <c r="V166" s="170"/>
      <c r="W166" s="171">
        <v>222986.33</v>
      </c>
      <c r="X166" s="171"/>
      <c r="Y166" s="171">
        <v>0</v>
      </c>
      <c r="Z166" s="172">
        <v>2089721.93</v>
      </c>
      <c r="AA166" s="172">
        <v>0</v>
      </c>
      <c r="AB166" s="172">
        <v>77411.679999999993</v>
      </c>
      <c r="AC166" s="172">
        <v>0</v>
      </c>
      <c r="AD166" s="172">
        <v>178965.5</v>
      </c>
      <c r="AE166" s="172">
        <v>16016.93</v>
      </c>
      <c r="AF166" s="172">
        <v>0</v>
      </c>
      <c r="AG166" s="172">
        <v>0</v>
      </c>
      <c r="AH166" s="172">
        <v>70229.889999999956</v>
      </c>
      <c r="AI166" s="172">
        <v>0</v>
      </c>
      <c r="AJ166" s="172">
        <v>0</v>
      </c>
      <c r="AK166" s="172">
        <v>0</v>
      </c>
      <c r="AL166" s="172">
        <v>0</v>
      </c>
      <c r="AM166" s="172">
        <v>0</v>
      </c>
      <c r="AN166" s="172">
        <v>0</v>
      </c>
      <c r="AO166" s="172">
        <v>0</v>
      </c>
      <c r="AP166" s="172">
        <v>0</v>
      </c>
      <c r="AQ166" s="172">
        <v>0</v>
      </c>
      <c r="AR166" s="172">
        <v>0</v>
      </c>
      <c r="AS166" s="172">
        <v>29501.26</v>
      </c>
      <c r="AT166" s="172">
        <v>79362</v>
      </c>
      <c r="AU166" s="172">
        <v>1221670.52</v>
      </c>
      <c r="AV166" s="172">
        <v>6489.9</v>
      </c>
      <c r="AW166" s="172">
        <v>394680.52</v>
      </c>
      <c r="AX166" s="172">
        <v>56373.95</v>
      </c>
      <c r="AY166" s="172">
        <v>130624.3</v>
      </c>
      <c r="AZ166" s="172">
        <v>0</v>
      </c>
      <c r="BA166" s="172">
        <v>49546.85</v>
      </c>
      <c r="BB166" s="172">
        <v>1781.82</v>
      </c>
      <c r="BC166" s="172">
        <v>6244.6</v>
      </c>
      <c r="BD166" s="172">
        <v>0</v>
      </c>
      <c r="BE166" s="172">
        <v>0</v>
      </c>
      <c r="BF166" s="172">
        <v>76175.08</v>
      </c>
      <c r="BG166" s="172">
        <v>3065.04</v>
      </c>
      <c r="BH166" s="172">
        <v>878.49</v>
      </c>
      <c r="BI166" s="172">
        <v>6143.7</v>
      </c>
      <c r="BJ166" s="172">
        <v>26403.48</v>
      </c>
      <c r="BK166" s="172">
        <v>0</v>
      </c>
      <c r="BL166" s="172">
        <v>3759.26</v>
      </c>
      <c r="BM166" s="172">
        <v>79061.740000000005</v>
      </c>
      <c r="BN166" s="172">
        <v>7.49</v>
      </c>
      <c r="BO166" s="172">
        <v>2273.42</v>
      </c>
      <c r="BP166" s="172">
        <v>51850.77</v>
      </c>
      <c r="BQ166" s="172">
        <v>4895</v>
      </c>
      <c r="BR166" s="172">
        <v>3510</v>
      </c>
      <c r="BS166" s="172">
        <v>178270.51</v>
      </c>
      <c r="BT166" s="172">
        <v>22478.44</v>
      </c>
      <c r="BU166" s="172">
        <v>241090.78</v>
      </c>
      <c r="BV166" s="172">
        <v>83625.259999999995</v>
      </c>
      <c r="BW166" s="172">
        <v>0</v>
      </c>
      <c r="BX166" s="172">
        <v>0</v>
      </c>
      <c r="BY166" s="172">
        <v>0</v>
      </c>
      <c r="BZ166" s="172">
        <v>0</v>
      </c>
      <c r="CA166" s="172">
        <v>0</v>
      </c>
      <c r="CB166" s="172">
        <v>9240.75</v>
      </c>
      <c r="CC166" s="172">
        <v>0</v>
      </c>
      <c r="CD166" s="172">
        <v>0</v>
      </c>
      <c r="CE166" s="172">
        <v>0</v>
      </c>
      <c r="CF166" s="172">
        <v>0</v>
      </c>
      <c r="CG166" s="172">
        <v>9240.75</v>
      </c>
      <c r="CH166" s="172">
        <v>0</v>
      </c>
      <c r="CI166" s="172">
        <v>0</v>
      </c>
      <c r="CJ166" s="172">
        <v>113294.6</v>
      </c>
      <c r="CK166" s="172"/>
      <c r="CL166" s="172">
        <v>0</v>
      </c>
      <c r="CM166" s="172">
        <v>0</v>
      </c>
      <c r="CN166" s="172">
        <v>0</v>
      </c>
      <c r="CO166" s="172">
        <v>0</v>
      </c>
      <c r="CP166" s="177"/>
      <c r="CQ166" s="151">
        <v>113294.6</v>
      </c>
      <c r="CR166" s="151">
        <v>0</v>
      </c>
      <c r="CS166" s="152">
        <v>113294.6</v>
      </c>
      <c r="CT166" s="152">
        <v>0</v>
      </c>
      <c r="CU166" s="152">
        <v>0</v>
      </c>
      <c r="CV166" s="151">
        <v>0</v>
      </c>
      <c r="CW166" s="151">
        <v>113294.6</v>
      </c>
      <c r="CX166" s="153">
        <v>0</v>
      </c>
      <c r="CY166" s="151">
        <v>0</v>
      </c>
      <c r="CZ166" s="151">
        <v>4.0000000037252903E-2</v>
      </c>
      <c r="DA166" s="151">
        <v>0</v>
      </c>
      <c r="DD166" s="151">
        <v>0</v>
      </c>
      <c r="DG166" s="151">
        <v>113294.6</v>
      </c>
      <c r="DH166" s="151">
        <v>0</v>
      </c>
      <c r="DI166" s="152">
        <v>113294.6</v>
      </c>
      <c r="DJ166" s="152">
        <v>0</v>
      </c>
      <c r="DO166" s="166">
        <v>3303375</v>
      </c>
      <c r="DQ166" t="str">
        <f>_xlfn.XLOOKUP(A166,Adjustment!B:B,Adjustment!H:H,0,0)</f>
        <v>Agree</v>
      </c>
      <c r="DR166" s="151">
        <f t="shared" si="13"/>
        <v>2541209.19</v>
      </c>
      <c r="DS166" s="151">
        <f t="shared" si="14"/>
        <v>2650900.92</v>
      </c>
      <c r="DT166" s="151">
        <f t="shared" si="15"/>
        <v>-109691.72999999998</v>
      </c>
      <c r="DU166" s="151">
        <f t="shared" si="16"/>
        <v>9240.75</v>
      </c>
      <c r="DV166" s="151">
        <f t="shared" si="17"/>
        <v>9240.75</v>
      </c>
      <c r="DW166" s="151">
        <f t="shared" si="18"/>
        <v>0</v>
      </c>
    </row>
    <row r="167" spans="1:127" hidden="1">
      <c r="A167" s="166">
        <v>3303377</v>
      </c>
      <c r="B167" s="175" t="s">
        <v>893</v>
      </c>
      <c r="C167" s="167" t="s">
        <v>894</v>
      </c>
      <c r="D167" s="178"/>
      <c r="E167" s="17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70"/>
      <c r="R167" s="170"/>
      <c r="S167" s="170"/>
      <c r="T167" s="170"/>
      <c r="U167" s="170"/>
      <c r="V167" s="170"/>
      <c r="W167" s="171">
        <v>206997.75</v>
      </c>
      <c r="X167" s="171"/>
      <c r="Y167" s="171">
        <v>0</v>
      </c>
      <c r="Z167" s="172">
        <v>1217521.6100000001</v>
      </c>
      <c r="AA167" s="172">
        <v>0</v>
      </c>
      <c r="AB167" s="172">
        <v>35236.25</v>
      </c>
      <c r="AC167" s="172">
        <v>0</v>
      </c>
      <c r="AD167" s="172">
        <v>200031</v>
      </c>
      <c r="AE167" s="172">
        <v>0</v>
      </c>
      <c r="AF167" s="172">
        <v>0</v>
      </c>
      <c r="AG167" s="172">
        <v>0</v>
      </c>
      <c r="AH167" s="172">
        <v>25486.67</v>
      </c>
      <c r="AI167" s="172">
        <v>0</v>
      </c>
      <c r="AJ167" s="172">
        <v>0</v>
      </c>
      <c r="AK167" s="172">
        <v>0</v>
      </c>
      <c r="AL167" s="172">
        <v>5218</v>
      </c>
      <c r="AM167" s="172">
        <v>0</v>
      </c>
      <c r="AN167" s="172">
        <v>0</v>
      </c>
      <c r="AO167" s="172">
        <v>0</v>
      </c>
      <c r="AP167" s="172">
        <v>0</v>
      </c>
      <c r="AQ167" s="172">
        <v>0</v>
      </c>
      <c r="AR167" s="172">
        <v>0</v>
      </c>
      <c r="AS167" s="172">
        <v>31330.46</v>
      </c>
      <c r="AT167" s="172">
        <v>31684</v>
      </c>
      <c r="AU167" s="172">
        <v>657239.30000000005</v>
      </c>
      <c r="AV167" s="172">
        <v>0</v>
      </c>
      <c r="AW167" s="172">
        <v>201870.39</v>
      </c>
      <c r="AX167" s="172">
        <v>55353.04</v>
      </c>
      <c r="AY167" s="172">
        <v>100866.08</v>
      </c>
      <c r="AZ167" s="172">
        <v>0</v>
      </c>
      <c r="BA167" s="172">
        <v>39959.46</v>
      </c>
      <c r="BB167" s="172">
        <v>2906</v>
      </c>
      <c r="BC167" s="172">
        <v>2218</v>
      </c>
      <c r="BD167" s="172">
        <v>0</v>
      </c>
      <c r="BE167" s="172">
        <v>3755.15</v>
      </c>
      <c r="BF167" s="172">
        <v>17800.740000000002</v>
      </c>
      <c r="BG167" s="172">
        <v>1659.75</v>
      </c>
      <c r="BH167" s="172">
        <v>358.8</v>
      </c>
      <c r="BI167" s="172">
        <v>1361.66</v>
      </c>
      <c r="BJ167" s="172">
        <v>28049.63</v>
      </c>
      <c r="BK167" s="172">
        <v>3679.1</v>
      </c>
      <c r="BL167" s="172">
        <v>3783.96</v>
      </c>
      <c r="BM167" s="172">
        <v>26208.990000000013</v>
      </c>
      <c r="BN167" s="172">
        <v>3203.6</v>
      </c>
      <c r="BO167" s="172">
        <v>0</v>
      </c>
      <c r="BP167" s="172">
        <v>106499.22</v>
      </c>
      <c r="BQ167" s="172">
        <v>4895</v>
      </c>
      <c r="BR167" s="172">
        <v>4164.8</v>
      </c>
      <c r="BS167" s="172">
        <v>109240.28</v>
      </c>
      <c r="BT167" s="172">
        <v>29726.7</v>
      </c>
      <c r="BU167" s="172">
        <v>2205</v>
      </c>
      <c r="BV167" s="172">
        <v>88462.02</v>
      </c>
      <c r="BW167" s="172">
        <v>0</v>
      </c>
      <c r="BX167" s="172">
        <v>0</v>
      </c>
      <c r="BY167" s="172">
        <v>0</v>
      </c>
      <c r="BZ167" s="172">
        <v>0</v>
      </c>
      <c r="CA167" s="172">
        <v>0</v>
      </c>
      <c r="CB167" s="172">
        <v>6674.67</v>
      </c>
      <c r="CC167" s="172">
        <v>0</v>
      </c>
      <c r="CD167" s="172">
        <v>0</v>
      </c>
      <c r="CE167" s="172">
        <v>0</v>
      </c>
      <c r="CF167" s="172">
        <v>0</v>
      </c>
      <c r="CG167" s="172">
        <v>6674.67</v>
      </c>
      <c r="CH167" s="172">
        <v>0</v>
      </c>
      <c r="CI167" s="172">
        <v>0</v>
      </c>
      <c r="CJ167" s="172">
        <v>258039.07000000007</v>
      </c>
      <c r="CK167" s="172"/>
      <c r="CL167" s="172">
        <v>0</v>
      </c>
      <c r="CM167" s="172">
        <v>0</v>
      </c>
      <c r="CN167" s="172">
        <v>0</v>
      </c>
      <c r="CO167" s="172">
        <v>0</v>
      </c>
      <c r="CP167" s="177"/>
      <c r="CQ167" s="151">
        <v>258039.07000000007</v>
      </c>
      <c r="CR167" s="151">
        <v>0</v>
      </c>
      <c r="CS167" s="152">
        <v>258039.07</v>
      </c>
      <c r="CT167" s="152">
        <v>0</v>
      </c>
      <c r="CU167" s="152">
        <v>0</v>
      </c>
      <c r="CV167" s="151">
        <v>0</v>
      </c>
      <c r="CW167" s="151">
        <v>258039.07</v>
      </c>
      <c r="CX167" s="153">
        <v>0</v>
      </c>
      <c r="CY167" s="151">
        <v>0</v>
      </c>
      <c r="CZ167" s="151">
        <v>0</v>
      </c>
      <c r="DA167" s="151">
        <v>-4.9999999988358468E-2</v>
      </c>
      <c r="DD167" s="151">
        <v>5.8207660913467407E-11</v>
      </c>
      <c r="DG167" s="151">
        <v>258039.07000000007</v>
      </c>
      <c r="DH167" s="151">
        <v>0</v>
      </c>
      <c r="DI167" s="152">
        <v>258039.07</v>
      </c>
      <c r="DJ167" s="152">
        <v>0</v>
      </c>
      <c r="DO167" s="166">
        <v>3303377</v>
      </c>
      <c r="DQ167">
        <f>_xlfn.XLOOKUP(A167,Adjustment!B:B,Adjustment!H:H,0,0)</f>
        <v>0</v>
      </c>
      <c r="DR167" s="151">
        <f t="shared" si="13"/>
        <v>1546507.99</v>
      </c>
      <c r="DS167" s="151">
        <f t="shared" si="14"/>
        <v>1495466.67</v>
      </c>
      <c r="DT167" s="151">
        <f t="shared" si="15"/>
        <v>51041.320000000065</v>
      </c>
      <c r="DU167" s="151">
        <f t="shared" si="16"/>
        <v>6674.67</v>
      </c>
      <c r="DV167" s="151">
        <f t="shared" si="17"/>
        <v>6674.67</v>
      </c>
      <c r="DW167" s="151">
        <f t="shared" si="18"/>
        <v>0</v>
      </c>
    </row>
    <row r="168" spans="1:127" hidden="1">
      <c r="A168" s="166">
        <v>3303380</v>
      </c>
      <c r="B168" s="175" t="s">
        <v>895</v>
      </c>
      <c r="C168" s="167" t="s">
        <v>896</v>
      </c>
      <c r="D168" s="178"/>
      <c r="E168" s="17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70"/>
      <c r="R168" s="170"/>
      <c r="S168" s="170"/>
      <c r="T168" s="170"/>
      <c r="U168" s="170"/>
      <c r="V168" s="170"/>
      <c r="W168" s="171">
        <v>65146.93</v>
      </c>
      <c r="X168" s="171"/>
      <c r="Y168" s="171">
        <v>0</v>
      </c>
      <c r="Z168" s="172">
        <v>1000958.01</v>
      </c>
      <c r="AA168" s="172">
        <v>0</v>
      </c>
      <c r="AB168" s="172">
        <v>41184.300000000003</v>
      </c>
      <c r="AC168" s="172">
        <v>0</v>
      </c>
      <c r="AD168" s="172">
        <v>48711</v>
      </c>
      <c r="AE168" s="172">
        <v>12513.86</v>
      </c>
      <c r="AF168" s="172">
        <v>0</v>
      </c>
      <c r="AG168" s="172">
        <v>0</v>
      </c>
      <c r="AH168" s="172">
        <v>32030.35</v>
      </c>
      <c r="AI168" s="172">
        <v>0</v>
      </c>
      <c r="AJ168" s="172">
        <v>0</v>
      </c>
      <c r="AK168" s="172">
        <v>0</v>
      </c>
      <c r="AL168" s="172">
        <v>17341.580000000002</v>
      </c>
      <c r="AM168" s="172">
        <v>0</v>
      </c>
      <c r="AN168" s="172">
        <v>0</v>
      </c>
      <c r="AO168" s="172">
        <v>0</v>
      </c>
      <c r="AP168" s="172">
        <v>0</v>
      </c>
      <c r="AQ168" s="172">
        <v>0</v>
      </c>
      <c r="AR168" s="172">
        <v>0</v>
      </c>
      <c r="AS168" s="172">
        <v>2970.5</v>
      </c>
      <c r="AT168" s="172">
        <v>51916</v>
      </c>
      <c r="AU168" s="172">
        <v>546195.43999999994</v>
      </c>
      <c r="AV168" s="172">
        <v>0</v>
      </c>
      <c r="AW168" s="172">
        <v>234301.26</v>
      </c>
      <c r="AX168" s="172">
        <v>53638.55</v>
      </c>
      <c r="AY168" s="172">
        <v>87313.84</v>
      </c>
      <c r="AZ168" s="172">
        <v>0</v>
      </c>
      <c r="BA168" s="172">
        <v>49042.19</v>
      </c>
      <c r="BB168" s="172">
        <v>65.349999999999994</v>
      </c>
      <c r="BC168" s="172">
        <v>1000</v>
      </c>
      <c r="BD168" s="172">
        <v>0</v>
      </c>
      <c r="BE168" s="172">
        <v>0</v>
      </c>
      <c r="BF168" s="172">
        <v>4901.4799999999996</v>
      </c>
      <c r="BG168" s="172">
        <v>2412.5</v>
      </c>
      <c r="BH168" s="172">
        <v>833</v>
      </c>
      <c r="BI168" s="172">
        <v>1825.22</v>
      </c>
      <c r="BJ168" s="172">
        <v>35326.76</v>
      </c>
      <c r="BK168" s="172">
        <v>0</v>
      </c>
      <c r="BL168" s="172">
        <v>4480.2700000000004</v>
      </c>
      <c r="BM168" s="172">
        <v>47009.979999999974</v>
      </c>
      <c r="BN168" s="172">
        <v>11420.53</v>
      </c>
      <c r="BO168" s="172">
        <v>36.06</v>
      </c>
      <c r="BP168" s="172">
        <v>11786.83</v>
      </c>
      <c r="BQ168" s="172">
        <v>3446.83</v>
      </c>
      <c r="BR168" s="172">
        <v>450</v>
      </c>
      <c r="BS168" s="172">
        <v>103685.04</v>
      </c>
      <c r="BT168" s="172">
        <v>3533.1</v>
      </c>
      <c r="BU168" s="172">
        <v>0</v>
      </c>
      <c r="BV168" s="172">
        <v>37370.65</v>
      </c>
      <c r="BW168" s="172">
        <v>0</v>
      </c>
      <c r="BX168" s="172">
        <v>0</v>
      </c>
      <c r="BY168" s="172">
        <v>0</v>
      </c>
      <c r="BZ168" s="172">
        <v>0</v>
      </c>
      <c r="CA168" s="172">
        <v>0</v>
      </c>
      <c r="CB168" s="172">
        <v>6810.75</v>
      </c>
      <c r="CC168" s="172">
        <v>0</v>
      </c>
      <c r="CD168" s="172">
        <v>0</v>
      </c>
      <c r="CE168" s="172">
        <v>0</v>
      </c>
      <c r="CF168" s="172">
        <v>0</v>
      </c>
      <c r="CG168" s="172">
        <v>6810.75</v>
      </c>
      <c r="CH168" s="172">
        <v>0</v>
      </c>
      <c r="CI168" s="172">
        <v>0</v>
      </c>
      <c r="CJ168" s="172">
        <v>32697.650000000205</v>
      </c>
      <c r="CK168" s="172"/>
      <c r="CL168" s="172">
        <v>0</v>
      </c>
      <c r="CM168" s="172">
        <v>0</v>
      </c>
      <c r="CN168" s="172">
        <v>0</v>
      </c>
      <c r="CO168" s="172">
        <v>0</v>
      </c>
      <c r="CP168" s="177"/>
      <c r="CQ168" s="151">
        <v>32697.650000000205</v>
      </c>
      <c r="CR168" s="151">
        <v>0</v>
      </c>
      <c r="CS168" s="152">
        <v>32697.65</v>
      </c>
      <c r="CT168" s="152">
        <v>0</v>
      </c>
      <c r="CU168" s="152">
        <v>2.0372681319713593E-10</v>
      </c>
      <c r="CV168" s="151">
        <v>0</v>
      </c>
      <c r="CW168" s="151">
        <v>32697.65</v>
      </c>
      <c r="CX168" s="153">
        <v>0</v>
      </c>
      <c r="CY168" s="151">
        <v>0</v>
      </c>
      <c r="CZ168" s="151">
        <v>0</v>
      </c>
      <c r="DA168" s="151">
        <v>-2.9103830456733704E-11</v>
      </c>
      <c r="DD168" s="151">
        <v>2.0372681319713593E-10</v>
      </c>
      <c r="DG168" s="151">
        <v>32697.650000000205</v>
      </c>
      <c r="DH168" s="151">
        <v>0</v>
      </c>
      <c r="DI168" s="152">
        <v>32697.65</v>
      </c>
      <c r="DJ168" s="152">
        <v>0</v>
      </c>
      <c r="DO168" s="166">
        <v>3303380</v>
      </c>
      <c r="DQ168">
        <f>_xlfn.XLOOKUP(A168,Adjustment!B:B,Adjustment!H:H,0,0)</f>
        <v>0</v>
      </c>
      <c r="DR168" s="151">
        <f t="shared" si="13"/>
        <v>1207625.6000000003</v>
      </c>
      <c r="DS168" s="151">
        <f t="shared" si="14"/>
        <v>1240074.8800000001</v>
      </c>
      <c r="DT168" s="151">
        <f t="shared" si="15"/>
        <v>-32449.279999999795</v>
      </c>
      <c r="DU168" s="151">
        <f t="shared" si="16"/>
        <v>6810.75</v>
      </c>
      <c r="DV168" s="151">
        <f t="shared" si="17"/>
        <v>6810.75</v>
      </c>
      <c r="DW168" s="151">
        <f t="shared" si="18"/>
        <v>0</v>
      </c>
    </row>
    <row r="169" spans="1:127" hidden="1">
      <c r="A169" s="166">
        <v>3303381</v>
      </c>
      <c r="B169" s="175" t="s">
        <v>897</v>
      </c>
      <c r="C169" s="167" t="s">
        <v>898</v>
      </c>
      <c r="D169" s="178"/>
      <c r="E169" s="17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70"/>
      <c r="R169" s="170"/>
      <c r="S169" s="170"/>
      <c r="T169" s="170"/>
      <c r="U169" s="170"/>
      <c r="V169" s="170"/>
      <c r="W169" s="171"/>
      <c r="X169" s="171">
        <v>-57531.12</v>
      </c>
      <c r="Y169" s="171">
        <v>0</v>
      </c>
      <c r="Z169" s="172">
        <v>1089481.1499999999</v>
      </c>
      <c r="AA169" s="172">
        <v>0</v>
      </c>
      <c r="AB169" s="172">
        <v>37020.9</v>
      </c>
      <c r="AC169" s="172">
        <v>0</v>
      </c>
      <c r="AD169" s="172">
        <v>102880</v>
      </c>
      <c r="AE169" s="172">
        <v>200</v>
      </c>
      <c r="AF169" s="172">
        <v>0</v>
      </c>
      <c r="AG169" s="172">
        <v>0</v>
      </c>
      <c r="AH169" s="172">
        <v>58373.27</v>
      </c>
      <c r="AI169" s="172">
        <v>0</v>
      </c>
      <c r="AJ169" s="172">
        <v>0</v>
      </c>
      <c r="AK169" s="172">
        <v>0</v>
      </c>
      <c r="AL169" s="172">
        <v>0</v>
      </c>
      <c r="AM169" s="172">
        <v>0</v>
      </c>
      <c r="AN169" s="172">
        <v>0</v>
      </c>
      <c r="AO169" s="172">
        <v>0</v>
      </c>
      <c r="AP169" s="172">
        <v>0</v>
      </c>
      <c r="AQ169" s="172">
        <v>0</v>
      </c>
      <c r="AR169" s="172">
        <v>0</v>
      </c>
      <c r="AS169" s="172">
        <v>16023.76</v>
      </c>
      <c r="AT169" s="172">
        <v>46278</v>
      </c>
      <c r="AU169" s="172">
        <v>587223.61</v>
      </c>
      <c r="AV169" s="172">
        <v>0</v>
      </c>
      <c r="AW169" s="172">
        <v>200937.45</v>
      </c>
      <c r="AX169" s="172">
        <v>293.8</v>
      </c>
      <c r="AY169" s="172">
        <v>376963.21</v>
      </c>
      <c r="AZ169" s="172">
        <v>0</v>
      </c>
      <c r="BA169" s="172">
        <v>20087.78</v>
      </c>
      <c r="BB169" s="172">
        <v>0</v>
      </c>
      <c r="BC169" s="172">
        <v>0</v>
      </c>
      <c r="BD169" s="172">
        <v>0</v>
      </c>
      <c r="BE169" s="172">
        <v>0</v>
      </c>
      <c r="BF169" s="172">
        <v>0</v>
      </c>
      <c r="BG169" s="172">
        <v>0</v>
      </c>
      <c r="BH169" s="172">
        <v>0</v>
      </c>
      <c r="BI169" s="172">
        <v>0</v>
      </c>
      <c r="BJ169" s="172">
        <v>1204.4000000000001</v>
      </c>
      <c r="BK169" s="172">
        <v>0</v>
      </c>
      <c r="BL169" s="172">
        <v>1076.6600000000001</v>
      </c>
      <c r="BM169" s="172">
        <v>8509.9699999998847</v>
      </c>
      <c r="BN169" s="172">
        <v>0</v>
      </c>
      <c r="BO169" s="172">
        <v>0</v>
      </c>
      <c r="BP169" s="172">
        <v>1653.81</v>
      </c>
      <c r="BQ169" s="172">
        <v>4895</v>
      </c>
      <c r="BR169" s="172">
        <v>0</v>
      </c>
      <c r="BS169" s="172">
        <v>68516.320000000007</v>
      </c>
      <c r="BT169" s="172">
        <v>199.97</v>
      </c>
      <c r="BU169" s="172">
        <v>0</v>
      </c>
      <c r="BV169" s="172">
        <v>8037.2</v>
      </c>
      <c r="BW169" s="172">
        <v>0</v>
      </c>
      <c r="BX169" s="172">
        <v>0</v>
      </c>
      <c r="BY169" s="172">
        <v>0</v>
      </c>
      <c r="BZ169" s="172">
        <v>0</v>
      </c>
      <c r="CA169" s="172">
        <v>0</v>
      </c>
      <c r="CB169" s="172">
        <v>6847.2</v>
      </c>
      <c r="CC169" s="172">
        <v>0</v>
      </c>
      <c r="CD169" s="172">
        <v>0</v>
      </c>
      <c r="CE169" s="172">
        <v>0</v>
      </c>
      <c r="CF169" s="172">
        <v>0</v>
      </c>
      <c r="CG169" s="172">
        <v>6847.2</v>
      </c>
      <c r="CH169" s="172">
        <v>0</v>
      </c>
      <c r="CI169" s="172">
        <v>0</v>
      </c>
      <c r="CJ169" s="172">
        <v>13126.779999999904</v>
      </c>
      <c r="CK169" s="172"/>
      <c r="CL169" s="172">
        <v>0</v>
      </c>
      <c r="CM169" s="172">
        <v>0</v>
      </c>
      <c r="CN169" s="172">
        <v>0</v>
      </c>
      <c r="CO169" s="172">
        <v>0</v>
      </c>
      <c r="CP169" s="177"/>
      <c r="CQ169" s="151">
        <v>13126.779999999904</v>
      </c>
      <c r="CR169" s="151">
        <v>0</v>
      </c>
      <c r="CS169" s="152">
        <v>13126.78</v>
      </c>
      <c r="CT169" s="152">
        <v>0</v>
      </c>
      <c r="CU169" s="152">
        <v>-9.6406438387930393E-11</v>
      </c>
      <c r="CV169" s="151">
        <v>0</v>
      </c>
      <c r="CW169" s="151">
        <v>13126.78</v>
      </c>
      <c r="CX169" s="153">
        <v>0</v>
      </c>
      <c r="CY169" s="151">
        <v>0</v>
      </c>
      <c r="CZ169" s="151">
        <v>0</v>
      </c>
      <c r="DA169" s="151">
        <v>-2.000000011503289E-2</v>
      </c>
      <c r="DD169" s="151">
        <v>-9.6406438387930393E-11</v>
      </c>
      <c r="DG169" s="151">
        <v>13126.779999999904</v>
      </c>
      <c r="DH169" s="151">
        <v>0</v>
      </c>
      <c r="DI169" s="152">
        <v>13126.78</v>
      </c>
      <c r="DJ169" s="152">
        <v>0</v>
      </c>
      <c r="DO169" s="166">
        <v>3303381</v>
      </c>
      <c r="DQ169">
        <f>_xlfn.XLOOKUP(A169,Adjustment!B:B,Adjustment!H:H,0,0)</f>
        <v>0</v>
      </c>
      <c r="DR169" s="151">
        <f t="shared" si="13"/>
        <v>1350257.0799999998</v>
      </c>
      <c r="DS169" s="151">
        <f t="shared" si="14"/>
        <v>1279599.18</v>
      </c>
      <c r="DT169" s="151">
        <f t="shared" si="15"/>
        <v>70657.899999999907</v>
      </c>
      <c r="DU169" s="151">
        <f t="shared" si="16"/>
        <v>6847.2</v>
      </c>
      <c r="DV169" s="151">
        <f t="shared" si="17"/>
        <v>6847.2</v>
      </c>
      <c r="DW169" s="151">
        <f t="shared" si="18"/>
        <v>0</v>
      </c>
    </row>
    <row r="170" spans="1:127" hidden="1">
      <c r="A170" s="166">
        <v>3303382</v>
      </c>
      <c r="B170" s="175" t="s">
        <v>899</v>
      </c>
      <c r="C170" s="167" t="s">
        <v>900</v>
      </c>
      <c r="D170" s="178"/>
      <c r="E170" s="17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70"/>
      <c r="R170" s="170"/>
      <c r="S170" s="170"/>
      <c r="T170" s="170"/>
      <c r="U170" s="170"/>
      <c r="V170" s="170"/>
      <c r="W170" s="171">
        <v>91365.41</v>
      </c>
      <c r="X170" s="171"/>
      <c r="Y170" s="171">
        <v>0</v>
      </c>
      <c r="Z170" s="172">
        <v>1104733.53</v>
      </c>
      <c r="AA170" s="172">
        <v>0</v>
      </c>
      <c r="AB170" s="172">
        <v>40006.239999999998</v>
      </c>
      <c r="AC170" s="172">
        <v>0</v>
      </c>
      <c r="AD170" s="172">
        <v>100331</v>
      </c>
      <c r="AE170" s="172">
        <v>2600</v>
      </c>
      <c r="AF170" s="172">
        <v>0</v>
      </c>
      <c r="AG170" s="172">
        <v>0</v>
      </c>
      <c r="AH170" s="172">
        <v>16949.919999999998</v>
      </c>
      <c r="AI170" s="172">
        <v>0</v>
      </c>
      <c r="AJ170" s="172">
        <v>0</v>
      </c>
      <c r="AK170" s="172">
        <v>0</v>
      </c>
      <c r="AL170" s="172">
        <v>19938.48</v>
      </c>
      <c r="AM170" s="172">
        <v>350</v>
      </c>
      <c r="AN170" s="172">
        <v>0</v>
      </c>
      <c r="AO170" s="172">
        <v>0</v>
      </c>
      <c r="AP170" s="172">
        <v>0</v>
      </c>
      <c r="AQ170" s="172">
        <v>0</v>
      </c>
      <c r="AR170" s="172">
        <v>0</v>
      </c>
      <c r="AS170" s="172">
        <v>6097.12</v>
      </c>
      <c r="AT170" s="172">
        <v>50710</v>
      </c>
      <c r="AU170" s="172">
        <v>605004.97</v>
      </c>
      <c r="AV170" s="172">
        <v>0</v>
      </c>
      <c r="AW170" s="172">
        <v>237890.16</v>
      </c>
      <c r="AX170" s="172">
        <v>59720.05</v>
      </c>
      <c r="AY170" s="172">
        <v>108688.07</v>
      </c>
      <c r="AZ170" s="172">
        <v>0</v>
      </c>
      <c r="BA170" s="172">
        <v>18807.7</v>
      </c>
      <c r="BB170" s="172">
        <v>375</v>
      </c>
      <c r="BC170" s="172">
        <v>200</v>
      </c>
      <c r="BD170" s="172">
        <v>0</v>
      </c>
      <c r="BE170" s="172">
        <v>0</v>
      </c>
      <c r="BF170" s="172">
        <v>29750.84</v>
      </c>
      <c r="BG170" s="172">
        <v>2417.9499999999998</v>
      </c>
      <c r="BH170" s="172">
        <v>701.35</v>
      </c>
      <c r="BI170" s="172">
        <v>9268.11</v>
      </c>
      <c r="BJ170" s="172">
        <v>37860.11</v>
      </c>
      <c r="BK170" s="172">
        <v>0</v>
      </c>
      <c r="BL170" s="172">
        <v>2780.6</v>
      </c>
      <c r="BM170" s="172">
        <v>28079.329999999187</v>
      </c>
      <c r="BN170" s="172">
        <v>2193.08</v>
      </c>
      <c r="BO170" s="172">
        <v>3000</v>
      </c>
      <c r="BP170" s="172">
        <v>27908.33</v>
      </c>
      <c r="BQ170" s="172">
        <v>4895</v>
      </c>
      <c r="BR170" s="172">
        <v>2900</v>
      </c>
      <c r="BS170" s="172">
        <v>93023.56</v>
      </c>
      <c r="BT170" s="172">
        <v>11677.84</v>
      </c>
      <c r="BU170" s="172">
        <v>0</v>
      </c>
      <c r="BV170" s="172">
        <v>55451.12</v>
      </c>
      <c r="BW170" s="172">
        <v>0</v>
      </c>
      <c r="BX170" s="172">
        <v>0</v>
      </c>
      <c r="BY170" s="172">
        <v>0</v>
      </c>
      <c r="BZ170" s="172">
        <v>0</v>
      </c>
      <c r="CA170" s="172">
        <v>0</v>
      </c>
      <c r="CB170" s="172">
        <v>6835.05</v>
      </c>
      <c r="CC170" s="172">
        <v>0</v>
      </c>
      <c r="CD170" s="172">
        <v>0</v>
      </c>
      <c r="CE170" s="172">
        <v>0</v>
      </c>
      <c r="CF170" s="172">
        <v>0</v>
      </c>
      <c r="CG170" s="172">
        <v>6835.05</v>
      </c>
      <c r="CH170" s="172">
        <v>0</v>
      </c>
      <c r="CI170" s="172">
        <v>0</v>
      </c>
      <c r="CJ170" s="172">
        <v>90488.530000000115</v>
      </c>
      <c r="CK170" s="172"/>
      <c r="CL170" s="172">
        <v>0</v>
      </c>
      <c r="CM170" s="172">
        <v>0</v>
      </c>
      <c r="CN170" s="172">
        <v>0</v>
      </c>
      <c r="CO170" s="172">
        <v>0</v>
      </c>
      <c r="CP170" s="177"/>
      <c r="CQ170" s="151">
        <v>90488.530000000115</v>
      </c>
      <c r="CR170" s="151">
        <v>0</v>
      </c>
      <c r="CS170" s="152">
        <v>90488.53</v>
      </c>
      <c r="CT170" s="152">
        <v>0</v>
      </c>
      <c r="CU170" s="152">
        <v>1.1641532182693481E-10</v>
      </c>
      <c r="CV170" s="151">
        <v>0</v>
      </c>
      <c r="CW170" s="151">
        <v>90488.53</v>
      </c>
      <c r="CX170" s="153">
        <v>0</v>
      </c>
      <c r="CY170" s="151">
        <v>0</v>
      </c>
      <c r="CZ170" s="151">
        <v>0</v>
      </c>
      <c r="DA170" s="151">
        <v>-8.149072527885437E-10</v>
      </c>
      <c r="DD170" s="151">
        <v>1.1641532182693481E-10</v>
      </c>
      <c r="DG170" s="151">
        <v>90488.530000000115</v>
      </c>
      <c r="DH170" s="151">
        <v>0</v>
      </c>
      <c r="DI170" s="152">
        <v>90488.53</v>
      </c>
      <c r="DJ170" s="152">
        <v>0</v>
      </c>
      <c r="DO170" s="166">
        <v>3303382</v>
      </c>
      <c r="DQ170">
        <f>_xlfn.XLOOKUP(A170,Adjustment!B:B,Adjustment!H:H,0,0)</f>
        <v>0</v>
      </c>
      <c r="DR170" s="151">
        <f t="shared" si="13"/>
        <v>1341716.29</v>
      </c>
      <c r="DS170" s="151">
        <f t="shared" si="14"/>
        <v>1342593.17</v>
      </c>
      <c r="DT170" s="151">
        <f t="shared" si="15"/>
        <v>-876.87999999988824</v>
      </c>
      <c r="DU170" s="151">
        <f t="shared" si="16"/>
        <v>6835.05</v>
      </c>
      <c r="DV170" s="151">
        <f t="shared" si="17"/>
        <v>6835.05</v>
      </c>
      <c r="DW170" s="151">
        <f t="shared" si="18"/>
        <v>0</v>
      </c>
    </row>
    <row r="171" spans="1:127" hidden="1">
      <c r="A171" s="166">
        <v>3303385</v>
      </c>
      <c r="B171" s="175" t="s">
        <v>901</v>
      </c>
      <c r="C171" s="167" t="s">
        <v>902</v>
      </c>
      <c r="D171" s="178"/>
      <c r="E171" s="17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70"/>
      <c r="R171" s="170"/>
      <c r="S171" s="170"/>
      <c r="T171" s="170"/>
      <c r="U171" s="170"/>
      <c r="V171" s="170"/>
      <c r="W171" s="171">
        <v>157295.07999999999</v>
      </c>
      <c r="X171" s="171"/>
      <c r="Y171" s="171">
        <v>0</v>
      </c>
      <c r="Z171" s="172">
        <v>1152108.95</v>
      </c>
      <c r="AA171" s="172">
        <v>0</v>
      </c>
      <c r="AB171" s="172">
        <v>20755.5</v>
      </c>
      <c r="AC171" s="172">
        <v>0</v>
      </c>
      <c r="AD171" s="172">
        <v>135965</v>
      </c>
      <c r="AE171" s="172">
        <v>6980</v>
      </c>
      <c r="AF171" s="172">
        <v>0</v>
      </c>
      <c r="AG171" s="172">
        <v>0</v>
      </c>
      <c r="AH171" s="172">
        <v>69793.929999999993</v>
      </c>
      <c r="AI171" s="172">
        <v>0</v>
      </c>
      <c r="AJ171" s="172">
        <v>0</v>
      </c>
      <c r="AK171" s="172">
        <v>0</v>
      </c>
      <c r="AL171" s="172">
        <v>15627.92</v>
      </c>
      <c r="AM171" s="172">
        <v>0</v>
      </c>
      <c r="AN171" s="172">
        <v>0</v>
      </c>
      <c r="AO171" s="172">
        <v>0</v>
      </c>
      <c r="AP171" s="172">
        <v>0</v>
      </c>
      <c r="AQ171" s="172">
        <v>0</v>
      </c>
      <c r="AR171" s="172">
        <v>0</v>
      </c>
      <c r="AS171" s="172">
        <v>21775.63</v>
      </c>
      <c r="AT171" s="172">
        <v>43101</v>
      </c>
      <c r="AU171" s="172">
        <v>602160.28</v>
      </c>
      <c r="AV171" s="172">
        <v>0</v>
      </c>
      <c r="AW171" s="172">
        <v>238371.51</v>
      </c>
      <c r="AX171" s="172">
        <v>20539.84</v>
      </c>
      <c r="AY171" s="172">
        <v>118237.82</v>
      </c>
      <c r="AZ171" s="172">
        <v>0</v>
      </c>
      <c r="BA171" s="172">
        <v>30195.31</v>
      </c>
      <c r="BB171" s="172">
        <v>25.34</v>
      </c>
      <c r="BC171" s="172">
        <v>9281</v>
      </c>
      <c r="BD171" s="172">
        <v>0</v>
      </c>
      <c r="BE171" s="172">
        <v>0</v>
      </c>
      <c r="BF171" s="172">
        <v>9411.23</v>
      </c>
      <c r="BG171" s="172">
        <v>3136.48</v>
      </c>
      <c r="BH171" s="172">
        <v>1977.84</v>
      </c>
      <c r="BI171" s="172">
        <v>3340.16</v>
      </c>
      <c r="BJ171" s="172">
        <v>47297.59</v>
      </c>
      <c r="BK171" s="172">
        <v>1693.98</v>
      </c>
      <c r="BL171" s="172">
        <v>4994.3100000000004</v>
      </c>
      <c r="BM171" s="172">
        <v>63235.979999999865</v>
      </c>
      <c r="BN171" s="172">
        <v>0</v>
      </c>
      <c r="BO171" s="172">
        <v>0</v>
      </c>
      <c r="BP171" s="172">
        <v>10379.5</v>
      </c>
      <c r="BQ171" s="172">
        <v>0</v>
      </c>
      <c r="BR171" s="172">
        <v>0</v>
      </c>
      <c r="BS171" s="172">
        <v>105031.91</v>
      </c>
      <c r="BT171" s="172">
        <v>23982.48</v>
      </c>
      <c r="BU171" s="172">
        <v>750</v>
      </c>
      <c r="BV171" s="172">
        <v>154201.74</v>
      </c>
      <c r="BW171" s="172">
        <v>0</v>
      </c>
      <c r="BX171" s="172">
        <v>0</v>
      </c>
      <c r="BY171" s="172">
        <v>0</v>
      </c>
      <c r="BZ171" s="172">
        <v>0</v>
      </c>
      <c r="CA171" s="172">
        <v>0</v>
      </c>
      <c r="CB171" s="172">
        <v>6871.5</v>
      </c>
      <c r="CC171" s="172">
        <v>0</v>
      </c>
      <c r="CD171" s="172">
        <v>0</v>
      </c>
      <c r="CE171" s="172">
        <v>0</v>
      </c>
      <c r="CF171" s="172">
        <v>0</v>
      </c>
      <c r="CG171" s="172">
        <v>6871.5</v>
      </c>
      <c r="CH171" s="172">
        <v>0</v>
      </c>
      <c r="CI171" s="172">
        <v>0</v>
      </c>
      <c r="CJ171" s="172">
        <v>175158.70999999988</v>
      </c>
      <c r="CK171" s="172"/>
      <c r="CL171" s="172">
        <v>0</v>
      </c>
      <c r="CM171" s="172">
        <v>0</v>
      </c>
      <c r="CN171" s="172">
        <v>0</v>
      </c>
      <c r="CO171" s="172">
        <v>0</v>
      </c>
      <c r="CP171" s="177"/>
      <c r="CQ171" s="151">
        <v>175158.70999999988</v>
      </c>
      <c r="CR171" s="151">
        <v>0</v>
      </c>
      <c r="CS171" s="152">
        <v>175158.71</v>
      </c>
      <c r="CT171" s="152">
        <v>0</v>
      </c>
      <c r="CU171" s="152">
        <v>0</v>
      </c>
      <c r="CV171" s="151">
        <v>0</v>
      </c>
      <c r="CW171" s="151">
        <v>175158.71</v>
      </c>
      <c r="CX171" s="153">
        <v>0</v>
      </c>
      <c r="CY171" s="151">
        <v>0</v>
      </c>
      <c r="CZ171" s="151">
        <v>0</v>
      </c>
      <c r="DA171" s="151">
        <v>-2.0000000135041773E-2</v>
      </c>
      <c r="DD171" s="151">
        <v>-1.1641532182693481E-10</v>
      </c>
      <c r="DG171" s="151">
        <v>175158.70999999988</v>
      </c>
      <c r="DH171" s="151">
        <v>0</v>
      </c>
      <c r="DI171" s="152">
        <v>175158.71</v>
      </c>
      <c r="DJ171" s="152">
        <v>0</v>
      </c>
      <c r="DO171" s="166">
        <v>3303385</v>
      </c>
      <c r="DQ171">
        <f>_xlfn.XLOOKUP(A171,Adjustment!B:B,Adjustment!H:H,0,0)</f>
        <v>0</v>
      </c>
      <c r="DR171" s="151">
        <f t="shared" si="13"/>
        <v>1466107.9299999997</v>
      </c>
      <c r="DS171" s="151">
        <f t="shared" si="14"/>
        <v>1448244.2999999998</v>
      </c>
      <c r="DT171" s="151">
        <f t="shared" si="15"/>
        <v>17863.629999999888</v>
      </c>
      <c r="DU171" s="151">
        <f t="shared" si="16"/>
        <v>6871.5</v>
      </c>
      <c r="DV171" s="151">
        <f t="shared" si="17"/>
        <v>6871.5</v>
      </c>
      <c r="DW171" s="151">
        <f t="shared" si="18"/>
        <v>0</v>
      </c>
    </row>
    <row r="172" spans="1:127" hidden="1">
      <c r="A172" s="166">
        <v>3303386</v>
      </c>
      <c r="B172" s="175" t="s">
        <v>903</v>
      </c>
      <c r="C172" s="167" t="s">
        <v>474</v>
      </c>
      <c r="D172" s="178"/>
      <c r="E172" s="17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70"/>
      <c r="R172" s="170"/>
      <c r="S172" s="170"/>
      <c r="T172" s="170"/>
      <c r="U172" s="170"/>
      <c r="V172" s="170"/>
      <c r="W172" s="171">
        <v>165088.65</v>
      </c>
      <c r="X172" s="171"/>
      <c r="Y172" s="171">
        <v>0</v>
      </c>
      <c r="Z172" s="172">
        <v>1368675.16</v>
      </c>
      <c r="AA172" s="172">
        <v>0</v>
      </c>
      <c r="AB172" s="172">
        <v>104617.5</v>
      </c>
      <c r="AC172" s="172">
        <v>0</v>
      </c>
      <c r="AD172" s="172">
        <v>130951</v>
      </c>
      <c r="AE172" s="172">
        <v>200</v>
      </c>
      <c r="AF172" s="172">
        <v>0</v>
      </c>
      <c r="AG172" s="172">
        <v>0</v>
      </c>
      <c r="AH172" s="172">
        <v>36728.71</v>
      </c>
      <c r="AI172" s="172">
        <v>0</v>
      </c>
      <c r="AJ172" s="172">
        <v>0</v>
      </c>
      <c r="AK172" s="172">
        <v>0</v>
      </c>
      <c r="AL172" s="172">
        <v>3803.4</v>
      </c>
      <c r="AM172" s="172">
        <v>3740.7</v>
      </c>
      <c r="AN172" s="172">
        <v>0</v>
      </c>
      <c r="AO172" s="172">
        <v>0</v>
      </c>
      <c r="AP172" s="172">
        <v>0</v>
      </c>
      <c r="AQ172" s="172">
        <v>0</v>
      </c>
      <c r="AR172" s="172">
        <v>0</v>
      </c>
      <c r="AS172" s="172">
        <v>21183.759999999998</v>
      </c>
      <c r="AT172" s="172">
        <v>42864</v>
      </c>
      <c r="AU172" s="172">
        <v>661753.74</v>
      </c>
      <c r="AV172" s="172">
        <v>0</v>
      </c>
      <c r="AW172" s="172">
        <v>381953.74</v>
      </c>
      <c r="AX172" s="172">
        <v>42967.99</v>
      </c>
      <c r="AY172" s="172">
        <v>41964.9</v>
      </c>
      <c r="AZ172" s="172">
        <v>0</v>
      </c>
      <c r="BA172" s="172">
        <v>58024.57</v>
      </c>
      <c r="BB172" s="172">
        <v>3240</v>
      </c>
      <c r="BC172" s="172">
        <v>0</v>
      </c>
      <c r="BD172" s="172">
        <v>0</v>
      </c>
      <c r="BE172" s="172">
        <v>0</v>
      </c>
      <c r="BF172" s="172">
        <v>41793.06</v>
      </c>
      <c r="BG172" s="172">
        <v>2169.04</v>
      </c>
      <c r="BH172" s="172">
        <v>3922.91</v>
      </c>
      <c r="BI172" s="172">
        <v>2263.44</v>
      </c>
      <c r="BJ172" s="172">
        <v>35259.68</v>
      </c>
      <c r="BK172" s="172">
        <v>0</v>
      </c>
      <c r="BL172" s="172">
        <v>4835.97</v>
      </c>
      <c r="BM172" s="172">
        <v>23275.749999999749</v>
      </c>
      <c r="BN172" s="172">
        <v>0</v>
      </c>
      <c r="BO172" s="172">
        <v>2734.94</v>
      </c>
      <c r="BP172" s="172">
        <v>119264.78</v>
      </c>
      <c r="BQ172" s="172">
        <v>4895</v>
      </c>
      <c r="BR172" s="172">
        <v>440</v>
      </c>
      <c r="BS172" s="172">
        <v>102951.55</v>
      </c>
      <c r="BT172" s="172">
        <v>8282.58</v>
      </c>
      <c r="BU172" s="172">
        <v>1620</v>
      </c>
      <c r="BV172" s="172">
        <v>75946.31</v>
      </c>
      <c r="BW172" s="172">
        <v>0</v>
      </c>
      <c r="BX172" s="172">
        <v>0</v>
      </c>
      <c r="BY172" s="172">
        <v>0</v>
      </c>
      <c r="BZ172" s="172">
        <v>0</v>
      </c>
      <c r="CA172" s="172">
        <v>0</v>
      </c>
      <c r="CB172" s="172">
        <v>7109.64</v>
      </c>
      <c r="CC172" s="172">
        <v>0</v>
      </c>
      <c r="CD172" s="172">
        <v>0</v>
      </c>
      <c r="CE172" s="172">
        <v>0</v>
      </c>
      <c r="CF172" s="172">
        <v>0</v>
      </c>
      <c r="CG172" s="172">
        <v>7109.64</v>
      </c>
      <c r="CH172" s="172">
        <v>0</v>
      </c>
      <c r="CI172" s="172">
        <v>0</v>
      </c>
      <c r="CJ172" s="172">
        <v>258292.93000000002</v>
      </c>
      <c r="CK172" s="172"/>
      <c r="CL172" s="172">
        <v>0</v>
      </c>
      <c r="CM172" s="172">
        <v>0</v>
      </c>
      <c r="CN172" s="172">
        <v>0</v>
      </c>
      <c r="CO172" s="172">
        <v>0</v>
      </c>
      <c r="CP172" s="177"/>
      <c r="CQ172" s="151">
        <v>258292.93000000002</v>
      </c>
      <c r="CR172" s="151">
        <v>0</v>
      </c>
      <c r="CS172" s="152">
        <v>258292.93</v>
      </c>
      <c r="CT172" s="152">
        <v>0</v>
      </c>
      <c r="CU172" s="152">
        <v>0</v>
      </c>
      <c r="CV172" s="151">
        <v>0</v>
      </c>
      <c r="CW172" s="151">
        <v>258292.93</v>
      </c>
      <c r="CX172" s="153">
        <v>0</v>
      </c>
      <c r="CY172" s="151">
        <v>0</v>
      </c>
      <c r="CZ172" s="151">
        <v>0</v>
      </c>
      <c r="DA172" s="151">
        <v>-5.0000000250292942E-2</v>
      </c>
      <c r="DD172" s="151">
        <v>2.9103830456733704E-11</v>
      </c>
      <c r="DG172" s="151">
        <v>258292.93000000002</v>
      </c>
      <c r="DH172" s="151">
        <v>0</v>
      </c>
      <c r="DI172" s="152">
        <v>258292.93</v>
      </c>
      <c r="DJ172" s="152">
        <v>0</v>
      </c>
      <c r="DO172" s="166">
        <v>3303386</v>
      </c>
      <c r="DQ172" t="str">
        <f>_xlfn.XLOOKUP(A172,Adjustment!B:B,Adjustment!H:H,0,0)</f>
        <v>Agree</v>
      </c>
      <c r="DR172" s="151">
        <f t="shared" si="13"/>
        <v>1712764.2299999997</v>
      </c>
      <c r="DS172" s="151">
        <f t="shared" si="14"/>
        <v>1619559.9499999997</v>
      </c>
      <c r="DT172" s="151">
        <f t="shared" si="15"/>
        <v>93204.280000000028</v>
      </c>
      <c r="DU172" s="151">
        <f t="shared" si="16"/>
        <v>7109.64</v>
      </c>
      <c r="DV172" s="151">
        <f t="shared" si="17"/>
        <v>7109.64</v>
      </c>
      <c r="DW172" s="151">
        <f t="shared" si="18"/>
        <v>0</v>
      </c>
    </row>
    <row r="173" spans="1:127" hidden="1">
      <c r="A173" s="166">
        <v>3303406</v>
      </c>
      <c r="B173" s="175" t="s">
        <v>904</v>
      </c>
      <c r="C173" s="167" t="s">
        <v>905</v>
      </c>
      <c r="D173" s="178"/>
      <c r="E173" s="17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70"/>
      <c r="R173" s="170"/>
      <c r="S173" s="170"/>
      <c r="T173" s="170"/>
      <c r="U173" s="170"/>
      <c r="V173" s="170"/>
      <c r="W173" s="171">
        <v>260114.74</v>
      </c>
      <c r="X173" s="171"/>
      <c r="Y173" s="171">
        <v>0</v>
      </c>
      <c r="Z173" s="172">
        <v>1550025.18</v>
      </c>
      <c r="AA173" s="172">
        <v>0</v>
      </c>
      <c r="AB173" s="172">
        <v>25873.75</v>
      </c>
      <c r="AC173" s="172">
        <v>0</v>
      </c>
      <c r="AD173" s="172">
        <v>208065.5</v>
      </c>
      <c r="AE173" s="172">
        <v>857</v>
      </c>
      <c r="AF173" s="172">
        <v>0</v>
      </c>
      <c r="AG173" s="172">
        <v>0</v>
      </c>
      <c r="AH173" s="172">
        <v>0</v>
      </c>
      <c r="AI173" s="172">
        <v>0</v>
      </c>
      <c r="AJ173" s="172">
        <v>0</v>
      </c>
      <c r="AK173" s="172">
        <v>0</v>
      </c>
      <c r="AL173" s="172">
        <v>11353.34</v>
      </c>
      <c r="AM173" s="172">
        <v>5356.59</v>
      </c>
      <c r="AN173" s="172">
        <v>0</v>
      </c>
      <c r="AO173" s="172">
        <v>0</v>
      </c>
      <c r="AP173" s="172">
        <v>0</v>
      </c>
      <c r="AQ173" s="172">
        <v>0</v>
      </c>
      <c r="AR173" s="172">
        <v>0</v>
      </c>
      <c r="AS173" s="172">
        <v>32686.62</v>
      </c>
      <c r="AT173" s="172">
        <v>33597</v>
      </c>
      <c r="AU173" s="172">
        <v>935648.08000000007</v>
      </c>
      <c r="AV173" s="172">
        <v>0</v>
      </c>
      <c r="AW173" s="172">
        <v>280106.93</v>
      </c>
      <c r="AX173" s="172">
        <v>0</v>
      </c>
      <c r="AY173" s="172">
        <v>218681.55</v>
      </c>
      <c r="AZ173" s="172">
        <v>0</v>
      </c>
      <c r="BA173" s="172">
        <v>38782.589999999997</v>
      </c>
      <c r="BB173" s="172">
        <v>0</v>
      </c>
      <c r="BC173" s="172">
        <v>4863.1099999999997</v>
      </c>
      <c r="BD173" s="172">
        <v>0</v>
      </c>
      <c r="BE173" s="172">
        <v>0</v>
      </c>
      <c r="BF173" s="172">
        <v>14331.2</v>
      </c>
      <c r="BG173" s="172">
        <v>4227.83</v>
      </c>
      <c r="BH173" s="172">
        <v>33270.26</v>
      </c>
      <c r="BI173" s="172">
        <v>5703.34</v>
      </c>
      <c r="BJ173" s="172">
        <v>58768.11</v>
      </c>
      <c r="BK173" s="172">
        <v>0</v>
      </c>
      <c r="BL173" s="172">
        <v>15223.31</v>
      </c>
      <c r="BM173" s="172">
        <v>28826.95</v>
      </c>
      <c r="BN173" s="172">
        <v>0</v>
      </c>
      <c r="BO173" s="172">
        <v>84.14</v>
      </c>
      <c r="BP173" s="172">
        <v>24354.09</v>
      </c>
      <c r="BQ173" s="172">
        <v>4895</v>
      </c>
      <c r="BR173" s="172">
        <v>0</v>
      </c>
      <c r="BS173" s="172">
        <v>111465.18</v>
      </c>
      <c r="BT173" s="172">
        <v>54732.45</v>
      </c>
      <c r="BU173" s="172">
        <v>0</v>
      </c>
      <c r="BV173" s="172">
        <v>146433.15</v>
      </c>
      <c r="BW173" s="172">
        <v>0</v>
      </c>
      <c r="BX173" s="172">
        <v>0</v>
      </c>
      <c r="BY173" s="172">
        <v>0</v>
      </c>
      <c r="BZ173" s="172">
        <v>0</v>
      </c>
      <c r="CA173" s="172">
        <v>0</v>
      </c>
      <c r="CB173" s="172">
        <v>7820.42</v>
      </c>
      <c r="CC173" s="172">
        <v>0</v>
      </c>
      <c r="CD173" s="172">
        <v>0</v>
      </c>
      <c r="CE173" s="172">
        <v>0</v>
      </c>
      <c r="CF173" s="172">
        <v>0</v>
      </c>
      <c r="CG173" s="172">
        <v>7820.42</v>
      </c>
      <c r="CH173" s="172">
        <v>0</v>
      </c>
      <c r="CI173" s="172">
        <v>0</v>
      </c>
      <c r="CJ173" s="172">
        <v>147532.44999999995</v>
      </c>
      <c r="CK173" s="172"/>
      <c r="CL173" s="172">
        <v>0</v>
      </c>
      <c r="CM173" s="172">
        <v>0</v>
      </c>
      <c r="CN173" s="172">
        <v>0</v>
      </c>
      <c r="CO173" s="172">
        <v>0</v>
      </c>
      <c r="CP173" s="177"/>
      <c r="CQ173" s="151">
        <v>147532.44999999995</v>
      </c>
      <c r="CR173" s="151">
        <v>0</v>
      </c>
      <c r="CS173" s="152">
        <v>147532.45000000001</v>
      </c>
      <c r="CT173" s="152">
        <v>0</v>
      </c>
      <c r="CU173" s="152">
        <v>0</v>
      </c>
      <c r="CV173" s="151">
        <v>0</v>
      </c>
      <c r="CW173" s="151">
        <v>147532.45000000001</v>
      </c>
      <c r="CX173" s="153">
        <v>0</v>
      </c>
      <c r="CY173" s="151">
        <v>0</v>
      </c>
      <c r="CZ173" s="151">
        <v>2.9999999969732016E-2</v>
      </c>
      <c r="DA173" s="151">
        <v>0</v>
      </c>
      <c r="DD173" s="151">
        <v>-5.8207660913467407E-11</v>
      </c>
      <c r="DG173" s="151">
        <v>147532.44999999995</v>
      </c>
      <c r="DH173" s="151">
        <v>0</v>
      </c>
      <c r="DI173" s="152">
        <v>147532.45000000001</v>
      </c>
      <c r="DJ173" s="152">
        <v>0</v>
      </c>
      <c r="DO173" s="166">
        <v>3303406</v>
      </c>
      <c r="DQ173">
        <f>_xlfn.XLOOKUP(A173,Adjustment!B:B,Adjustment!H:H,0,0)</f>
        <v>0</v>
      </c>
      <c r="DR173" s="151">
        <f t="shared" si="13"/>
        <v>1867814.9800000002</v>
      </c>
      <c r="DS173" s="151">
        <f t="shared" si="14"/>
        <v>1980397.2700000003</v>
      </c>
      <c r="DT173" s="151">
        <f t="shared" si="15"/>
        <v>-112582.29000000004</v>
      </c>
      <c r="DU173" s="151">
        <f t="shared" si="16"/>
        <v>7820.42</v>
      </c>
      <c r="DV173" s="151">
        <f t="shared" si="17"/>
        <v>7820.42</v>
      </c>
      <c r="DW173" s="151">
        <f t="shared" si="18"/>
        <v>0</v>
      </c>
    </row>
    <row r="174" spans="1:127" hidden="1">
      <c r="A174" s="166">
        <v>3303410</v>
      </c>
      <c r="B174" s="175" t="s">
        <v>906</v>
      </c>
      <c r="C174" s="167" t="s">
        <v>465</v>
      </c>
      <c r="D174" s="178"/>
      <c r="E174" s="17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70"/>
      <c r="R174" s="170"/>
      <c r="S174" s="170"/>
      <c r="T174" s="170"/>
      <c r="U174" s="170"/>
      <c r="V174" s="170"/>
      <c r="W174" s="171">
        <v>167015.38</v>
      </c>
      <c r="X174" s="171"/>
      <c r="Y174" s="171">
        <v>0</v>
      </c>
      <c r="Z174" s="172">
        <v>1145487.93</v>
      </c>
      <c r="AA174" s="172">
        <v>0</v>
      </c>
      <c r="AB174" s="172">
        <v>40893.18</v>
      </c>
      <c r="AC174" s="172">
        <v>0</v>
      </c>
      <c r="AD174" s="172">
        <v>77116.5</v>
      </c>
      <c r="AE174" s="172">
        <v>0</v>
      </c>
      <c r="AF174" s="172">
        <v>0</v>
      </c>
      <c r="AG174" s="172">
        <v>0</v>
      </c>
      <c r="AH174" s="172">
        <v>72604.67</v>
      </c>
      <c r="AI174" s="172">
        <v>0</v>
      </c>
      <c r="AJ174" s="172">
        <v>0</v>
      </c>
      <c r="AK174" s="172">
        <v>0</v>
      </c>
      <c r="AL174" s="172">
        <v>9831.24</v>
      </c>
      <c r="AM174" s="172">
        <v>0</v>
      </c>
      <c r="AN174" s="172">
        <v>0</v>
      </c>
      <c r="AO174" s="172">
        <v>0</v>
      </c>
      <c r="AP174" s="172">
        <v>0</v>
      </c>
      <c r="AQ174" s="172">
        <v>0</v>
      </c>
      <c r="AR174" s="172">
        <v>0</v>
      </c>
      <c r="AS174" s="172">
        <v>4779.12</v>
      </c>
      <c r="AT174" s="172">
        <v>51675</v>
      </c>
      <c r="AU174" s="172">
        <v>631884.39</v>
      </c>
      <c r="AV174" s="172">
        <v>0</v>
      </c>
      <c r="AW174" s="172">
        <v>197416.95999999999</v>
      </c>
      <c r="AX174" s="172">
        <v>61677.52</v>
      </c>
      <c r="AY174" s="172">
        <v>65399.44</v>
      </c>
      <c r="AZ174" s="172">
        <v>0</v>
      </c>
      <c r="BA174" s="172">
        <v>54627.34</v>
      </c>
      <c r="BB174" s="172">
        <v>171.58</v>
      </c>
      <c r="BC174" s="172">
        <v>60</v>
      </c>
      <c r="BD174" s="172">
        <v>0</v>
      </c>
      <c r="BE174" s="172">
        <v>0</v>
      </c>
      <c r="BF174" s="172">
        <v>26630.41</v>
      </c>
      <c r="BG174" s="172">
        <v>138.6</v>
      </c>
      <c r="BH174" s="172">
        <v>968.79</v>
      </c>
      <c r="BI174" s="172">
        <v>2642.31</v>
      </c>
      <c r="BJ174" s="172">
        <v>15327.89</v>
      </c>
      <c r="BK174" s="172">
        <v>0</v>
      </c>
      <c r="BL174" s="172">
        <v>6162.06</v>
      </c>
      <c r="BM174" s="172">
        <v>23564.380000000157</v>
      </c>
      <c r="BN174" s="172">
        <v>0</v>
      </c>
      <c r="BO174" s="172">
        <v>10479.76</v>
      </c>
      <c r="BP174" s="172">
        <v>11250.44</v>
      </c>
      <c r="BQ174" s="172">
        <v>8985.9699999999993</v>
      </c>
      <c r="BR174" s="172">
        <v>3335</v>
      </c>
      <c r="BS174" s="172">
        <v>100599.19</v>
      </c>
      <c r="BT174" s="172">
        <v>358.8</v>
      </c>
      <c r="BU174" s="172">
        <v>0</v>
      </c>
      <c r="BV174" s="172">
        <v>147697.62</v>
      </c>
      <c r="BW174" s="172">
        <v>0</v>
      </c>
      <c r="BX174" s="172">
        <v>0</v>
      </c>
      <c r="BY174" s="172">
        <v>0</v>
      </c>
      <c r="BZ174" s="172">
        <v>0</v>
      </c>
      <c r="CA174" s="172">
        <v>0</v>
      </c>
      <c r="CB174" s="172">
        <v>6713.55</v>
      </c>
      <c r="CC174" s="172">
        <v>0</v>
      </c>
      <c r="CD174" s="172">
        <v>0</v>
      </c>
      <c r="CE174" s="172">
        <v>0</v>
      </c>
      <c r="CF174" s="172">
        <v>0</v>
      </c>
      <c r="CG174" s="172">
        <v>6713.55</v>
      </c>
      <c r="CH174" s="172">
        <v>0</v>
      </c>
      <c r="CI174" s="172">
        <v>0</v>
      </c>
      <c r="CJ174" s="172">
        <v>200024.56999999972</v>
      </c>
      <c r="CK174" s="172"/>
      <c r="CL174" s="172">
        <v>0</v>
      </c>
      <c r="CM174" s="172">
        <v>0</v>
      </c>
      <c r="CN174" s="172">
        <v>0</v>
      </c>
      <c r="CO174" s="172">
        <v>0</v>
      </c>
      <c r="CP174" s="177"/>
      <c r="CQ174" s="151">
        <v>200024.56999999972</v>
      </c>
      <c r="CR174" s="151">
        <v>0</v>
      </c>
      <c r="CS174" s="152">
        <v>200024.57</v>
      </c>
      <c r="CT174" s="152">
        <v>0</v>
      </c>
      <c r="CU174" s="152">
        <v>-2.9103830456733704E-10</v>
      </c>
      <c r="CV174" s="151">
        <v>0</v>
      </c>
      <c r="CW174" s="151">
        <v>200024.57</v>
      </c>
      <c r="CX174" s="153">
        <v>0</v>
      </c>
      <c r="CY174" s="151">
        <v>0</v>
      </c>
      <c r="CZ174" s="151">
        <v>0</v>
      </c>
      <c r="DA174" s="151">
        <v>-1.9999999844003469E-2</v>
      </c>
      <c r="DD174" s="151">
        <v>-2.9103830456733704E-10</v>
      </c>
      <c r="DG174" s="151">
        <v>200024.56999999972</v>
      </c>
      <c r="DH174" s="151">
        <v>0</v>
      </c>
      <c r="DI174" s="152">
        <v>200024.57</v>
      </c>
      <c r="DJ174" s="152">
        <v>0</v>
      </c>
      <c r="DO174" s="166">
        <v>3303410</v>
      </c>
      <c r="DQ174" t="str">
        <f>_xlfn.XLOOKUP(A174,Adjustment!B:B,Adjustment!H:H,0,0)</f>
        <v>Agree</v>
      </c>
      <c r="DR174" s="151">
        <f t="shared" si="13"/>
        <v>1402387.64</v>
      </c>
      <c r="DS174" s="151">
        <f t="shared" si="14"/>
        <v>1369378.4500000002</v>
      </c>
      <c r="DT174" s="151">
        <f t="shared" si="15"/>
        <v>33009.189999999711</v>
      </c>
      <c r="DU174" s="151">
        <f t="shared" si="16"/>
        <v>6713.55</v>
      </c>
      <c r="DV174" s="151">
        <f t="shared" si="17"/>
        <v>6713.55</v>
      </c>
      <c r="DW174" s="151">
        <f t="shared" si="18"/>
        <v>0</v>
      </c>
    </row>
    <row r="175" spans="1:127" hidden="1">
      <c r="A175" s="166">
        <v>3303411</v>
      </c>
      <c r="B175" s="175" t="s">
        <v>907</v>
      </c>
      <c r="C175" s="167" t="s">
        <v>908</v>
      </c>
      <c r="D175" s="178"/>
      <c r="E175" s="17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70"/>
      <c r="R175" s="170"/>
      <c r="S175" s="170"/>
      <c r="T175" s="170"/>
      <c r="U175" s="170"/>
      <c r="V175" s="170"/>
      <c r="W175" s="171">
        <v>174087.79</v>
      </c>
      <c r="X175" s="171"/>
      <c r="Y175" s="171">
        <v>0</v>
      </c>
      <c r="Z175" s="172">
        <v>1082067.6399999999</v>
      </c>
      <c r="AA175" s="172">
        <v>0</v>
      </c>
      <c r="AB175" s="172">
        <v>164545.82999999999</v>
      </c>
      <c r="AC175" s="172">
        <v>0</v>
      </c>
      <c r="AD175" s="172">
        <v>153851</v>
      </c>
      <c r="AE175" s="172">
        <v>4200</v>
      </c>
      <c r="AF175" s="172">
        <v>0</v>
      </c>
      <c r="AG175" s="172">
        <v>0</v>
      </c>
      <c r="AH175" s="172">
        <v>324799.35999999999</v>
      </c>
      <c r="AI175" s="172">
        <v>0</v>
      </c>
      <c r="AJ175" s="172">
        <v>0</v>
      </c>
      <c r="AK175" s="172">
        <v>0</v>
      </c>
      <c r="AL175" s="172">
        <v>0</v>
      </c>
      <c r="AM175" s="172">
        <v>3494.1</v>
      </c>
      <c r="AN175" s="172">
        <v>0</v>
      </c>
      <c r="AO175" s="172">
        <v>0</v>
      </c>
      <c r="AP175" s="172">
        <v>0</v>
      </c>
      <c r="AQ175" s="172">
        <v>0</v>
      </c>
      <c r="AR175" s="172">
        <v>0</v>
      </c>
      <c r="AS175" s="172">
        <v>17167.66</v>
      </c>
      <c r="AT175" s="172">
        <v>36211</v>
      </c>
      <c r="AU175" s="172">
        <v>609816.15</v>
      </c>
      <c r="AV175" s="172">
        <v>0</v>
      </c>
      <c r="AW175" s="172">
        <v>260944.43</v>
      </c>
      <c r="AX175" s="172">
        <v>22194.84</v>
      </c>
      <c r="AY175" s="172">
        <v>100609.72</v>
      </c>
      <c r="AZ175" s="172">
        <v>0</v>
      </c>
      <c r="BA175" s="172">
        <v>27666.75</v>
      </c>
      <c r="BB175" s="172">
        <v>346</v>
      </c>
      <c r="BC175" s="172">
        <v>5334.2</v>
      </c>
      <c r="BD175" s="172">
        <v>0</v>
      </c>
      <c r="BE175" s="172">
        <v>0</v>
      </c>
      <c r="BF175" s="172">
        <v>9864.9</v>
      </c>
      <c r="BG175" s="172">
        <v>4580.33</v>
      </c>
      <c r="BH175" s="172">
        <v>1865.18</v>
      </c>
      <c r="BI175" s="172">
        <v>3105.88</v>
      </c>
      <c r="BJ175" s="172">
        <v>43046.57</v>
      </c>
      <c r="BK175" s="172">
        <v>0</v>
      </c>
      <c r="BL175" s="172">
        <v>9421.94</v>
      </c>
      <c r="BM175" s="172">
        <v>38306.230000000338</v>
      </c>
      <c r="BN175" s="172">
        <v>632.72</v>
      </c>
      <c r="BO175" s="172">
        <v>6739.75</v>
      </c>
      <c r="BP175" s="172">
        <v>31764.79</v>
      </c>
      <c r="BQ175" s="172">
        <v>4895</v>
      </c>
      <c r="BR175" s="172">
        <v>0</v>
      </c>
      <c r="BS175" s="172">
        <v>69873.52</v>
      </c>
      <c r="BT175" s="172">
        <v>76532.399999999994</v>
      </c>
      <c r="BU175" s="172">
        <v>13915.26</v>
      </c>
      <c r="BV175" s="172">
        <v>189757.72</v>
      </c>
      <c r="BW175" s="172">
        <v>0</v>
      </c>
      <c r="BX175" s="172">
        <v>0</v>
      </c>
      <c r="BY175" s="172">
        <v>0</v>
      </c>
      <c r="BZ175" s="172">
        <v>0</v>
      </c>
      <c r="CA175" s="172">
        <v>0</v>
      </c>
      <c r="CB175" s="172">
        <v>6409.8</v>
      </c>
      <c r="CC175" s="172">
        <v>0</v>
      </c>
      <c r="CD175" s="172">
        <v>0</v>
      </c>
      <c r="CE175" s="172">
        <v>0</v>
      </c>
      <c r="CF175" s="172">
        <v>0</v>
      </c>
      <c r="CG175" s="172">
        <v>6409.8</v>
      </c>
      <c r="CH175" s="172">
        <v>0</v>
      </c>
      <c r="CI175" s="172">
        <v>0</v>
      </c>
      <c r="CJ175" s="172">
        <v>429210.09999999986</v>
      </c>
      <c r="CK175" s="172"/>
      <c r="CL175" s="172">
        <v>0</v>
      </c>
      <c r="CM175" s="172">
        <v>0</v>
      </c>
      <c r="CN175" s="172">
        <v>0</v>
      </c>
      <c r="CO175" s="172">
        <v>0</v>
      </c>
      <c r="CP175" s="177"/>
      <c r="CQ175" s="151">
        <v>429210.09999999986</v>
      </c>
      <c r="CR175" s="151">
        <v>0</v>
      </c>
      <c r="CS175" s="152">
        <v>429210.1</v>
      </c>
      <c r="CT175" s="152">
        <v>0</v>
      </c>
      <c r="CU175" s="152">
        <v>0</v>
      </c>
      <c r="CV175" s="151">
        <v>0</v>
      </c>
      <c r="CW175" s="151">
        <v>429210.1</v>
      </c>
      <c r="CX175" s="153">
        <v>0</v>
      </c>
      <c r="CY175" s="151">
        <v>0</v>
      </c>
      <c r="CZ175" s="151">
        <v>0</v>
      </c>
      <c r="DA175" s="151">
        <v>-9.9999996600672603E-3</v>
      </c>
      <c r="DD175" s="151">
        <v>-1.1641532182693481E-10</v>
      </c>
      <c r="DG175" s="151">
        <v>429210.09999999986</v>
      </c>
      <c r="DH175" s="151">
        <v>0</v>
      </c>
      <c r="DI175" s="152">
        <v>429210.1</v>
      </c>
      <c r="DJ175" s="152">
        <v>0</v>
      </c>
      <c r="DO175" s="166">
        <v>3303411</v>
      </c>
      <c r="DQ175">
        <f>_xlfn.XLOOKUP(A175,Adjustment!B:B,Adjustment!H:H,0,0)</f>
        <v>0</v>
      </c>
      <c r="DR175" s="151">
        <f t="shared" si="13"/>
        <v>1786336.59</v>
      </c>
      <c r="DS175" s="151">
        <f t="shared" si="14"/>
        <v>1531214.2800000003</v>
      </c>
      <c r="DT175" s="151">
        <f t="shared" si="15"/>
        <v>255122.30999999982</v>
      </c>
      <c r="DU175" s="151">
        <f t="shared" si="16"/>
        <v>6409.8</v>
      </c>
      <c r="DV175" s="151">
        <f t="shared" si="17"/>
        <v>6409.8</v>
      </c>
      <c r="DW175" s="151">
        <f t="shared" si="18"/>
        <v>0</v>
      </c>
    </row>
    <row r="176" spans="1:127" hidden="1">
      <c r="A176" s="166">
        <v>3303421</v>
      </c>
      <c r="B176" s="175" t="s">
        <v>909</v>
      </c>
      <c r="C176" s="167" t="s">
        <v>572</v>
      </c>
      <c r="D176" s="178"/>
      <c r="E176" s="17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70"/>
      <c r="R176" s="170"/>
      <c r="S176" s="170"/>
      <c r="T176" s="170"/>
      <c r="U176" s="170"/>
      <c r="V176" s="170"/>
      <c r="W176" s="171">
        <v>583802.37</v>
      </c>
      <c r="X176" s="171"/>
      <c r="Y176" s="171">
        <v>12632.91</v>
      </c>
      <c r="Z176" s="172">
        <v>4040139.4</v>
      </c>
      <c r="AA176" s="172">
        <v>0</v>
      </c>
      <c r="AB176" s="172">
        <v>99248.33</v>
      </c>
      <c r="AC176" s="172">
        <v>0</v>
      </c>
      <c r="AD176" s="172">
        <v>389516.5</v>
      </c>
      <c r="AE176" s="172">
        <v>7370.79</v>
      </c>
      <c r="AF176" s="172">
        <v>0</v>
      </c>
      <c r="AG176" s="172">
        <v>0</v>
      </c>
      <c r="AH176" s="172">
        <v>182300.56</v>
      </c>
      <c r="AI176" s="172">
        <v>0</v>
      </c>
      <c r="AJ176" s="172">
        <v>0</v>
      </c>
      <c r="AK176" s="172">
        <v>0</v>
      </c>
      <c r="AL176" s="172">
        <v>150573.70000000001</v>
      </c>
      <c r="AM176" s="172">
        <v>0</v>
      </c>
      <c r="AN176" s="172">
        <v>0</v>
      </c>
      <c r="AO176" s="172">
        <v>0</v>
      </c>
      <c r="AP176" s="172">
        <v>0</v>
      </c>
      <c r="AQ176" s="172">
        <v>0</v>
      </c>
      <c r="AR176" s="172">
        <v>0</v>
      </c>
      <c r="AS176" s="172">
        <v>65856.88</v>
      </c>
      <c r="AT176" s="172">
        <v>109873</v>
      </c>
      <c r="AU176" s="172">
        <v>2656381.7999999998</v>
      </c>
      <c r="AV176" s="172">
        <v>0</v>
      </c>
      <c r="AW176" s="172">
        <v>582280.5</v>
      </c>
      <c r="AX176" s="172">
        <v>92292.37</v>
      </c>
      <c r="AY176" s="172">
        <v>323322.12</v>
      </c>
      <c r="AZ176" s="172">
        <v>0</v>
      </c>
      <c r="BA176" s="172">
        <v>126703.33</v>
      </c>
      <c r="BB176" s="172">
        <v>13688.18</v>
      </c>
      <c r="BC176" s="172">
        <v>15747.41</v>
      </c>
      <c r="BD176" s="172">
        <v>0</v>
      </c>
      <c r="BE176" s="172">
        <v>0</v>
      </c>
      <c r="BF176" s="172">
        <v>43538.33</v>
      </c>
      <c r="BG176" s="172">
        <v>442.94</v>
      </c>
      <c r="BH176" s="172">
        <v>69426.92</v>
      </c>
      <c r="BI176" s="172">
        <v>14183.47</v>
      </c>
      <c r="BJ176" s="172">
        <v>132671.53</v>
      </c>
      <c r="BK176" s="172">
        <v>0</v>
      </c>
      <c r="BL176" s="172">
        <v>7048.61</v>
      </c>
      <c r="BM176" s="172">
        <v>159891.15999999957</v>
      </c>
      <c r="BN176" s="172">
        <v>25435.53</v>
      </c>
      <c r="BO176" s="172">
        <v>33433.26</v>
      </c>
      <c r="BP176" s="172">
        <v>60971.48</v>
      </c>
      <c r="BQ176" s="172">
        <v>23446.26</v>
      </c>
      <c r="BR176" s="172">
        <v>28162.92</v>
      </c>
      <c r="BS176" s="172">
        <v>232405.83</v>
      </c>
      <c r="BT176" s="172">
        <v>262559.96999999997</v>
      </c>
      <c r="BU176" s="172">
        <v>4039.32</v>
      </c>
      <c r="BV176" s="172">
        <v>335967.12</v>
      </c>
      <c r="BW176" s="172">
        <v>0</v>
      </c>
      <c r="BX176" s="172">
        <v>0</v>
      </c>
      <c r="BY176" s="172">
        <v>0</v>
      </c>
      <c r="BZ176" s="172">
        <v>0</v>
      </c>
      <c r="CA176" s="172">
        <v>0</v>
      </c>
      <c r="CB176" s="172">
        <v>13416.25</v>
      </c>
      <c r="CC176" s="172">
        <v>26689.920000000002</v>
      </c>
      <c r="CD176" s="172">
        <v>0</v>
      </c>
      <c r="CE176" s="172">
        <v>0</v>
      </c>
      <c r="CF176" s="172">
        <v>0</v>
      </c>
      <c r="CG176" s="172">
        <v>0</v>
      </c>
      <c r="CH176" s="172">
        <v>38625.120000000003</v>
      </c>
      <c r="CI176" s="172"/>
      <c r="CJ176" s="172">
        <v>384641.16999999981</v>
      </c>
      <c r="CK176" s="172"/>
      <c r="CL176" s="172">
        <v>14113.959999999995</v>
      </c>
      <c r="CM176" s="172">
        <v>0</v>
      </c>
      <c r="CN176" s="172">
        <v>0</v>
      </c>
      <c r="CO176" s="172">
        <v>0</v>
      </c>
      <c r="CP176" s="177"/>
      <c r="CQ176" s="151">
        <v>384641.16999999981</v>
      </c>
      <c r="CR176" s="151">
        <v>14113.959999999995</v>
      </c>
      <c r="CS176" s="152">
        <v>384641.17</v>
      </c>
      <c r="CT176" s="152">
        <v>14113.96</v>
      </c>
      <c r="CU176" s="152">
        <v>0</v>
      </c>
      <c r="CV176" s="151">
        <v>0</v>
      </c>
      <c r="CW176" s="151">
        <v>398755.13</v>
      </c>
      <c r="CX176" s="153">
        <v>804.10000000000218</v>
      </c>
      <c r="CY176" s="151">
        <v>804.10000000000218</v>
      </c>
      <c r="CZ176" s="151">
        <v>0</v>
      </c>
      <c r="DA176" s="151">
        <v>-3521.5300000004354</v>
      </c>
      <c r="DD176" s="151">
        <v>-1.5279510989785194E-10</v>
      </c>
      <c r="DG176" s="151">
        <v>384641.16999999981</v>
      </c>
      <c r="DH176" s="151">
        <v>14113.959999999995</v>
      </c>
      <c r="DI176" s="152">
        <v>384641.17</v>
      </c>
      <c r="DJ176" s="152">
        <v>14113.96</v>
      </c>
      <c r="DO176" s="166">
        <v>3303421</v>
      </c>
      <c r="DQ176" t="str">
        <f>_xlfn.XLOOKUP(A176,Adjustment!B:B,Adjustment!H:H,0,0)</f>
        <v>Agree</v>
      </c>
      <c r="DR176" s="151">
        <f t="shared" si="13"/>
        <v>5044879.16</v>
      </c>
      <c r="DS176" s="151">
        <f t="shared" si="14"/>
        <v>5244040.3600000003</v>
      </c>
      <c r="DT176" s="151">
        <f t="shared" si="15"/>
        <v>-199161.20000000019</v>
      </c>
      <c r="DU176" s="151">
        <f t="shared" si="16"/>
        <v>40106.17</v>
      </c>
      <c r="DV176" s="151">
        <f t="shared" si="17"/>
        <v>38625.120000000003</v>
      </c>
      <c r="DW176" s="151">
        <f t="shared" si="18"/>
        <v>1481.0499999999956</v>
      </c>
    </row>
    <row r="177" spans="1:127" hidden="1">
      <c r="A177" s="166">
        <v>3303428</v>
      </c>
      <c r="B177" s="175" t="s">
        <v>910</v>
      </c>
      <c r="C177" s="167" t="s">
        <v>911</v>
      </c>
      <c r="D177" s="178"/>
      <c r="E177" s="17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70"/>
      <c r="R177" s="170"/>
      <c r="S177" s="170"/>
      <c r="T177" s="170"/>
      <c r="U177" s="170"/>
      <c r="V177" s="170"/>
      <c r="W177" s="171">
        <v>299586.38</v>
      </c>
      <c r="X177" s="171"/>
      <c r="Y177" s="171">
        <v>8524.25</v>
      </c>
      <c r="Z177" s="172">
        <v>2244510.94</v>
      </c>
      <c r="AA177" s="172">
        <v>0</v>
      </c>
      <c r="AB177" s="172">
        <v>71496.25</v>
      </c>
      <c r="AC177" s="172">
        <v>0</v>
      </c>
      <c r="AD177" s="172">
        <v>121370.5</v>
      </c>
      <c r="AE177" s="172">
        <v>6513.86</v>
      </c>
      <c r="AF177" s="172">
        <v>0</v>
      </c>
      <c r="AG177" s="172">
        <v>0</v>
      </c>
      <c r="AH177" s="172">
        <v>83165.469999999521</v>
      </c>
      <c r="AI177" s="172">
        <v>46668.65</v>
      </c>
      <c r="AJ177" s="172">
        <v>0</v>
      </c>
      <c r="AK177" s="172">
        <v>0</v>
      </c>
      <c r="AL177" s="172">
        <v>43210.91</v>
      </c>
      <c r="AM177" s="172">
        <v>0</v>
      </c>
      <c r="AN177" s="172">
        <v>0</v>
      </c>
      <c r="AO177" s="172">
        <v>0</v>
      </c>
      <c r="AP177" s="172">
        <v>0</v>
      </c>
      <c r="AQ177" s="172">
        <v>0</v>
      </c>
      <c r="AR177" s="172">
        <v>0</v>
      </c>
      <c r="AS177" s="172">
        <v>19455.45</v>
      </c>
      <c r="AT177" s="172">
        <v>79914</v>
      </c>
      <c r="AU177" s="172">
        <v>1170159.52</v>
      </c>
      <c r="AV177" s="172">
        <v>21355.8</v>
      </c>
      <c r="AW177" s="172">
        <v>482459.99</v>
      </c>
      <c r="AX177" s="172">
        <v>128202.01</v>
      </c>
      <c r="AY177" s="172">
        <v>157362.89000000001</v>
      </c>
      <c r="AZ177" s="172">
        <v>85102.39</v>
      </c>
      <c r="BA177" s="172">
        <v>132470.67000000001</v>
      </c>
      <c r="BB177" s="172">
        <v>9512.2999999999993</v>
      </c>
      <c r="BC177" s="172">
        <v>7002.9</v>
      </c>
      <c r="BD177" s="172">
        <v>0</v>
      </c>
      <c r="BE177" s="172">
        <v>445</v>
      </c>
      <c r="BF177" s="172">
        <v>42598.03</v>
      </c>
      <c r="BG177" s="172">
        <v>0</v>
      </c>
      <c r="BH177" s="172">
        <v>28874.03</v>
      </c>
      <c r="BI177" s="172">
        <v>8146.2</v>
      </c>
      <c r="BJ177" s="172">
        <v>51322.48</v>
      </c>
      <c r="BK177" s="172">
        <v>31594.19</v>
      </c>
      <c r="BL177" s="172">
        <v>13069.25</v>
      </c>
      <c r="BM177" s="172">
        <v>104473.64</v>
      </c>
      <c r="BN177" s="172">
        <v>2093.98</v>
      </c>
      <c r="BO177" s="172">
        <v>0</v>
      </c>
      <c r="BP177" s="172">
        <v>46393.23</v>
      </c>
      <c r="BQ177" s="172">
        <v>4895</v>
      </c>
      <c r="BR177" s="172">
        <v>7420</v>
      </c>
      <c r="BS177" s="172">
        <v>94047.12</v>
      </c>
      <c r="BT177" s="172">
        <v>99841.24</v>
      </c>
      <c r="BU177" s="172">
        <v>1107.5</v>
      </c>
      <c r="BV177" s="172">
        <v>184146.4</v>
      </c>
      <c r="BW177" s="172">
        <v>0</v>
      </c>
      <c r="BX177" s="172">
        <v>0</v>
      </c>
      <c r="BY177" s="172">
        <v>0</v>
      </c>
      <c r="BZ177" s="172">
        <v>0</v>
      </c>
      <c r="CA177" s="172">
        <v>0</v>
      </c>
      <c r="CB177" s="172">
        <v>9768.06</v>
      </c>
      <c r="CC177" s="172">
        <v>0</v>
      </c>
      <c r="CD177" s="172">
        <v>0</v>
      </c>
      <c r="CE177" s="172">
        <v>0</v>
      </c>
      <c r="CF177" s="172">
        <v>0</v>
      </c>
      <c r="CG177" s="172">
        <v>9768.06</v>
      </c>
      <c r="CH177" s="172">
        <v>0</v>
      </c>
      <c r="CI177" s="172">
        <v>0</v>
      </c>
      <c r="CJ177" s="172">
        <v>101796.65000000002</v>
      </c>
      <c r="CK177" s="172"/>
      <c r="CL177" s="172">
        <v>8524.25</v>
      </c>
      <c r="CM177" s="172">
        <v>0</v>
      </c>
      <c r="CN177" s="172">
        <v>0</v>
      </c>
      <c r="CO177" s="172">
        <v>0</v>
      </c>
      <c r="CP177" s="177"/>
      <c r="CQ177" s="151">
        <v>101796.65000000002</v>
      </c>
      <c r="CR177" s="151">
        <v>8524.25</v>
      </c>
      <c r="CS177" s="152">
        <v>101796.65</v>
      </c>
      <c r="CT177" s="152">
        <v>8524.25</v>
      </c>
      <c r="CU177" s="152">
        <v>0</v>
      </c>
      <c r="CV177" s="151">
        <v>0</v>
      </c>
      <c r="CW177" s="151">
        <v>110320.9</v>
      </c>
      <c r="CX177" s="153">
        <v>0</v>
      </c>
      <c r="CY177" s="151">
        <v>0</v>
      </c>
      <c r="CZ177" s="151">
        <v>24203.980000000476</v>
      </c>
      <c r="DA177" s="151">
        <v>0</v>
      </c>
      <c r="DD177" s="151">
        <v>2.9103830456733704E-11</v>
      </c>
      <c r="DG177" s="151">
        <v>101796.65000000002</v>
      </c>
      <c r="DH177" s="151">
        <v>8524.25</v>
      </c>
      <c r="DI177" s="152">
        <v>101796.65</v>
      </c>
      <c r="DJ177" s="152">
        <v>8524.25</v>
      </c>
      <c r="DO177" s="166">
        <v>3303428</v>
      </c>
      <c r="DQ177">
        <f>_xlfn.XLOOKUP(A177,Adjustment!B:B,Adjustment!H:H,0,0)</f>
        <v>0</v>
      </c>
      <c r="DR177" s="151">
        <f t="shared" si="13"/>
        <v>2716306.03</v>
      </c>
      <c r="DS177" s="151">
        <f t="shared" si="14"/>
        <v>2914095.76</v>
      </c>
      <c r="DT177" s="151">
        <f t="shared" si="15"/>
        <v>-197789.72999999998</v>
      </c>
      <c r="DU177" s="151">
        <f t="shared" si="16"/>
        <v>9768.06</v>
      </c>
      <c r="DV177" s="151">
        <f t="shared" si="17"/>
        <v>9768.06</v>
      </c>
      <c r="DW177" s="151">
        <f t="shared" si="18"/>
        <v>0</v>
      </c>
    </row>
    <row r="178" spans="1:127" hidden="1">
      <c r="A178" s="166">
        <v>3303431</v>
      </c>
      <c r="B178" s="175" t="s">
        <v>912</v>
      </c>
      <c r="C178" s="167" t="s">
        <v>406</v>
      </c>
      <c r="D178" s="178"/>
      <c r="E178" s="17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70"/>
      <c r="R178" s="170"/>
      <c r="S178" s="170"/>
      <c r="T178" s="170"/>
      <c r="U178" s="170"/>
      <c r="V178" s="170"/>
      <c r="W178" s="171"/>
      <c r="X178" s="171">
        <v>-281.64999999999998</v>
      </c>
      <c r="Y178" s="171">
        <v>-28980.51</v>
      </c>
      <c r="Z178" s="172">
        <v>3008514.4</v>
      </c>
      <c r="AA178" s="172">
        <v>0</v>
      </c>
      <c r="AB178" s="172">
        <v>92622.25</v>
      </c>
      <c r="AC178" s="172">
        <v>0</v>
      </c>
      <c r="AD178" s="172">
        <v>167576.5</v>
      </c>
      <c r="AE178" s="172">
        <v>4970.79</v>
      </c>
      <c r="AF178" s="172">
        <v>0</v>
      </c>
      <c r="AG178" s="172">
        <v>0</v>
      </c>
      <c r="AH178" s="172">
        <v>64216.780000001148</v>
      </c>
      <c r="AI178" s="172">
        <v>0</v>
      </c>
      <c r="AJ178" s="172">
        <v>0</v>
      </c>
      <c r="AK178" s="172">
        <v>0</v>
      </c>
      <c r="AL178" s="172">
        <v>241966.76</v>
      </c>
      <c r="AM178" s="172">
        <v>0</v>
      </c>
      <c r="AN178" s="172">
        <v>0</v>
      </c>
      <c r="AO178" s="172">
        <v>0</v>
      </c>
      <c r="AP178" s="172">
        <v>0</v>
      </c>
      <c r="AQ178" s="172">
        <v>0</v>
      </c>
      <c r="AR178" s="172">
        <v>0</v>
      </c>
      <c r="AS178" s="172">
        <v>19186.189999999999</v>
      </c>
      <c r="AT178" s="172">
        <v>120257</v>
      </c>
      <c r="AU178" s="172">
        <v>1890418.94</v>
      </c>
      <c r="AV178" s="172">
        <v>0</v>
      </c>
      <c r="AW178" s="172">
        <v>659235.56999999995</v>
      </c>
      <c r="AX178" s="172">
        <v>4263.5600000000004</v>
      </c>
      <c r="AY178" s="172">
        <v>331020.48</v>
      </c>
      <c r="AZ178" s="172">
        <v>0</v>
      </c>
      <c r="BA178" s="172">
        <v>158707.51999999999</v>
      </c>
      <c r="BB178" s="172">
        <v>282.02999999999997</v>
      </c>
      <c r="BC178" s="172">
        <v>1200</v>
      </c>
      <c r="BD178" s="172">
        <v>0</v>
      </c>
      <c r="BE178" s="172">
        <v>0</v>
      </c>
      <c r="BF178" s="172">
        <v>28824.2</v>
      </c>
      <c r="BG178" s="172">
        <v>9790.35</v>
      </c>
      <c r="BH178" s="172">
        <v>73095.55</v>
      </c>
      <c r="BI178" s="172">
        <v>8236.2900000000009</v>
      </c>
      <c r="BJ178" s="172">
        <v>97663.14</v>
      </c>
      <c r="BK178" s="172">
        <v>0</v>
      </c>
      <c r="BL178" s="172">
        <v>28240.74</v>
      </c>
      <c r="BM178" s="172">
        <v>132469.45000000001</v>
      </c>
      <c r="BN178" s="172">
        <v>0</v>
      </c>
      <c r="BO178" s="172">
        <v>95</v>
      </c>
      <c r="BP178" s="172">
        <v>24804.44</v>
      </c>
      <c r="BQ178" s="172">
        <v>4895</v>
      </c>
      <c r="BR178" s="172">
        <v>9658.08</v>
      </c>
      <c r="BS178" s="172">
        <v>134790.62</v>
      </c>
      <c r="BT178" s="172">
        <v>132375.67999999999</v>
      </c>
      <c r="BU178" s="172">
        <v>1620</v>
      </c>
      <c r="BV178" s="172">
        <v>133328.22</v>
      </c>
      <c r="BW178" s="172">
        <v>0</v>
      </c>
      <c r="BX178" s="172">
        <v>0</v>
      </c>
      <c r="BY178" s="172">
        <v>30297.49</v>
      </c>
      <c r="BZ178" s="172">
        <v>0</v>
      </c>
      <c r="CA178" s="172">
        <v>0</v>
      </c>
      <c r="CB178" s="172">
        <v>11519.5</v>
      </c>
      <c r="CC178" s="172">
        <v>0</v>
      </c>
      <c r="CD178" s="172">
        <v>30297.49</v>
      </c>
      <c r="CE178" s="172">
        <v>0</v>
      </c>
      <c r="CF178" s="172">
        <v>0</v>
      </c>
      <c r="CG178" s="172">
        <v>11519.5</v>
      </c>
      <c r="CH178" s="172">
        <v>1316.98</v>
      </c>
      <c r="CI178" s="172">
        <v>0</v>
      </c>
      <c r="CJ178" s="172">
        <v>-176283.3299999997</v>
      </c>
      <c r="CK178" s="172"/>
      <c r="CL178" s="172">
        <v>0</v>
      </c>
      <c r="CM178" s="172">
        <v>0</v>
      </c>
      <c r="CN178" s="172">
        <v>0</v>
      </c>
      <c r="CO178" s="172">
        <v>0</v>
      </c>
      <c r="CP178" s="177"/>
      <c r="CQ178" s="151">
        <v>-176283.3299999997</v>
      </c>
      <c r="CR178" s="151">
        <v>0</v>
      </c>
      <c r="CS178" s="152">
        <v>-145985.84</v>
      </c>
      <c r="CT178" s="152">
        <v>-30297.49</v>
      </c>
      <c r="CU178" s="152">
        <v>-30297.4899999997</v>
      </c>
      <c r="CV178" s="151">
        <v>-30297.49</v>
      </c>
      <c r="CW178" s="151">
        <v>-176283.33</v>
      </c>
      <c r="CX178" s="153">
        <v>0</v>
      </c>
      <c r="CY178" s="151">
        <v>0</v>
      </c>
      <c r="CZ178" s="151">
        <v>3320.6999999988475</v>
      </c>
      <c r="DA178" s="151">
        <v>0</v>
      </c>
      <c r="DB178" s="152">
        <v>-30297.49</v>
      </c>
      <c r="DD178" s="151">
        <v>3.0195224098861217E-10</v>
      </c>
      <c r="DG178" s="151">
        <v>-176283.3299999997</v>
      </c>
      <c r="DH178" s="151">
        <v>0</v>
      </c>
      <c r="DI178" s="152">
        <v>-145985.84</v>
      </c>
      <c r="DJ178" s="152">
        <v>-30297.49</v>
      </c>
      <c r="DO178" s="166">
        <v>3303431</v>
      </c>
      <c r="DQ178" t="str">
        <f>_xlfn.XLOOKUP(A178,Adjustment!B:B,Adjustment!H:H,0,0)</f>
        <v>Agree</v>
      </c>
      <c r="DR178" s="151">
        <f t="shared" si="13"/>
        <v>3719310.6700000013</v>
      </c>
      <c r="DS178" s="151">
        <f t="shared" si="14"/>
        <v>3895312.350000001</v>
      </c>
      <c r="DT178" s="151">
        <f t="shared" si="15"/>
        <v>-176001.6799999997</v>
      </c>
      <c r="DU178" s="151">
        <f t="shared" si="16"/>
        <v>41816.990000000005</v>
      </c>
      <c r="DV178" s="151">
        <f t="shared" si="17"/>
        <v>12836.48</v>
      </c>
      <c r="DW178" s="151">
        <f t="shared" si="18"/>
        <v>28980.510000000006</v>
      </c>
    </row>
    <row r="179" spans="1:127" hidden="1">
      <c r="A179" s="166">
        <v>3303432</v>
      </c>
      <c r="B179" s="175" t="s">
        <v>913</v>
      </c>
      <c r="C179" s="167" t="s">
        <v>267</v>
      </c>
      <c r="D179" s="178"/>
      <c r="E179" s="17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70"/>
      <c r="R179" s="170"/>
      <c r="S179" s="170"/>
      <c r="T179" s="170"/>
      <c r="U179" s="170"/>
      <c r="V179" s="170"/>
      <c r="W179" s="171">
        <v>336731.75</v>
      </c>
      <c r="X179" s="171"/>
      <c r="Y179" s="171">
        <v>-11184.68</v>
      </c>
      <c r="Z179" s="172">
        <v>5011067.33</v>
      </c>
      <c r="AA179" s="172">
        <v>0</v>
      </c>
      <c r="AB179" s="172">
        <v>191524.83</v>
      </c>
      <c r="AC179" s="172">
        <v>0</v>
      </c>
      <c r="AD179" s="172">
        <v>579091</v>
      </c>
      <c r="AE179" s="172">
        <v>5827.72</v>
      </c>
      <c r="AF179" s="172">
        <v>0</v>
      </c>
      <c r="AG179" s="172">
        <v>0</v>
      </c>
      <c r="AH179" s="172">
        <v>317318.55999999924</v>
      </c>
      <c r="AI179" s="172">
        <v>0</v>
      </c>
      <c r="AJ179" s="172">
        <v>0</v>
      </c>
      <c r="AK179" s="172">
        <v>0</v>
      </c>
      <c r="AL179" s="172">
        <v>4986.05</v>
      </c>
      <c r="AM179" s="172">
        <v>0</v>
      </c>
      <c r="AN179" s="172">
        <v>0</v>
      </c>
      <c r="AO179" s="172">
        <v>0</v>
      </c>
      <c r="AP179" s="172">
        <v>0</v>
      </c>
      <c r="AQ179" s="172">
        <v>0</v>
      </c>
      <c r="AR179" s="172">
        <v>0</v>
      </c>
      <c r="AS179" s="172">
        <v>36723.120000000003</v>
      </c>
      <c r="AT179" s="172">
        <v>89234</v>
      </c>
      <c r="AU179" s="172">
        <v>2383419.17</v>
      </c>
      <c r="AV179" s="172">
        <v>0</v>
      </c>
      <c r="AW179" s="172">
        <v>869821.99</v>
      </c>
      <c r="AX179" s="172">
        <v>5321.3</v>
      </c>
      <c r="AY179" s="172">
        <v>477969.03</v>
      </c>
      <c r="AZ179" s="172">
        <v>0</v>
      </c>
      <c r="BA179" s="172">
        <v>145093.4</v>
      </c>
      <c r="BB179" s="172">
        <v>4153.83</v>
      </c>
      <c r="BC179" s="172">
        <v>7360</v>
      </c>
      <c r="BD179" s="172">
        <v>0</v>
      </c>
      <c r="BE179" s="172">
        <v>0</v>
      </c>
      <c r="BF179" s="172">
        <v>675699.3</v>
      </c>
      <c r="BG179" s="172">
        <v>5033.1099999999997</v>
      </c>
      <c r="BH179" s="172">
        <v>11726.31</v>
      </c>
      <c r="BI179" s="172">
        <v>7371.6</v>
      </c>
      <c r="BJ179" s="172">
        <v>123038.85</v>
      </c>
      <c r="BK179" s="172">
        <v>0</v>
      </c>
      <c r="BL179" s="172">
        <v>12099.28</v>
      </c>
      <c r="BM179" s="172">
        <v>295043.15000000002</v>
      </c>
      <c r="BN179" s="172">
        <v>7956.56</v>
      </c>
      <c r="BO179" s="172">
        <v>21280.25</v>
      </c>
      <c r="BP179" s="172">
        <v>109656.22</v>
      </c>
      <c r="BQ179" s="172">
        <v>23155</v>
      </c>
      <c r="BR179" s="172">
        <v>16210</v>
      </c>
      <c r="BS179" s="172">
        <v>122175.01</v>
      </c>
      <c r="BT179" s="172">
        <v>164921.89000000001</v>
      </c>
      <c r="BU179" s="172">
        <v>2710</v>
      </c>
      <c r="BV179" s="172">
        <v>320481.59999999998</v>
      </c>
      <c r="BW179" s="172">
        <v>0</v>
      </c>
      <c r="BX179" s="172">
        <v>0</v>
      </c>
      <c r="BY179" s="172">
        <v>29312.43</v>
      </c>
      <c r="BZ179" s="172">
        <v>0</v>
      </c>
      <c r="CA179" s="172">
        <v>0</v>
      </c>
      <c r="CB179" s="172">
        <v>13551.25</v>
      </c>
      <c r="CC179" s="172">
        <v>26886.510000000002</v>
      </c>
      <c r="CD179" s="172">
        <v>29312.43</v>
      </c>
      <c r="CE179" s="172">
        <v>0</v>
      </c>
      <c r="CF179" s="172">
        <v>0</v>
      </c>
      <c r="CG179" s="172">
        <v>0</v>
      </c>
      <c r="CH179" s="172">
        <v>58565.51</v>
      </c>
      <c r="CI179" s="172"/>
      <c r="CJ179" s="172">
        <v>731495.08000000101</v>
      </c>
      <c r="CK179" s="172"/>
      <c r="CL179" s="172">
        <v>0</v>
      </c>
      <c r="CM179" s="172">
        <v>0</v>
      </c>
      <c r="CN179" s="172">
        <v>0</v>
      </c>
      <c r="CO179" s="172">
        <v>0</v>
      </c>
      <c r="CP179" s="177"/>
      <c r="CQ179" s="151">
        <v>731495.08000000101</v>
      </c>
      <c r="CR179" s="151">
        <v>0</v>
      </c>
      <c r="CS179" s="152">
        <v>760807.51</v>
      </c>
      <c r="CT179" s="152">
        <v>-29312.43</v>
      </c>
      <c r="CU179" s="152">
        <v>-29312.429999999003</v>
      </c>
      <c r="CV179" s="151">
        <v>-29312.43</v>
      </c>
      <c r="CW179" s="151">
        <v>731495.08</v>
      </c>
      <c r="CX179" s="153">
        <v>26886.510000000002</v>
      </c>
      <c r="CY179" s="151">
        <v>26886.510000000002</v>
      </c>
      <c r="CZ179" s="151">
        <v>4.0000000735744834E-2</v>
      </c>
      <c r="DA179" s="151">
        <v>0</v>
      </c>
      <c r="DB179" s="152">
        <v>-29312.43</v>
      </c>
      <c r="DD179" s="151">
        <v>9.9680619314312935E-10</v>
      </c>
      <c r="DG179" s="151">
        <v>731495.08000000101</v>
      </c>
      <c r="DH179" s="151">
        <v>0</v>
      </c>
      <c r="DI179" s="152">
        <v>760807.51</v>
      </c>
      <c r="DJ179" s="152">
        <v>-29312.43</v>
      </c>
      <c r="DO179" s="166">
        <v>3303432</v>
      </c>
      <c r="DQ179" t="str">
        <f>_xlfn.XLOOKUP(A179,Adjustment!B:B,Adjustment!H:H,0,0)</f>
        <v>Agree</v>
      </c>
      <c r="DR179" s="151">
        <f t="shared" si="13"/>
        <v>6235772.6099999994</v>
      </c>
      <c r="DS179" s="151">
        <f t="shared" si="14"/>
        <v>5841009.2799999984</v>
      </c>
      <c r="DT179" s="151">
        <f t="shared" si="15"/>
        <v>394763.33000000101</v>
      </c>
      <c r="DU179" s="151">
        <f t="shared" si="16"/>
        <v>69750.19</v>
      </c>
      <c r="DV179" s="151">
        <f t="shared" si="17"/>
        <v>58565.51</v>
      </c>
      <c r="DW179" s="151">
        <f t="shared" si="18"/>
        <v>11184.68</v>
      </c>
    </row>
    <row r="180" spans="1:127" hidden="1">
      <c r="A180" s="166">
        <v>3303435</v>
      </c>
      <c r="B180" s="175" t="s">
        <v>914</v>
      </c>
      <c r="C180" s="167" t="s">
        <v>304</v>
      </c>
      <c r="D180" s="178"/>
      <c r="E180" s="17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70"/>
      <c r="R180" s="170"/>
      <c r="S180" s="170"/>
      <c r="T180" s="170"/>
      <c r="U180" s="170"/>
      <c r="V180" s="170"/>
      <c r="W180" s="171">
        <v>175704.49</v>
      </c>
      <c r="X180" s="171"/>
      <c r="Y180" s="171">
        <v>-21009.51</v>
      </c>
      <c r="Z180" s="172">
        <v>1919398.86</v>
      </c>
      <c r="AA180" s="172">
        <v>0</v>
      </c>
      <c r="AB180" s="172">
        <v>84462.5</v>
      </c>
      <c r="AC180" s="172">
        <v>0</v>
      </c>
      <c r="AD180" s="172">
        <v>53725.5</v>
      </c>
      <c r="AE180" s="172">
        <v>400</v>
      </c>
      <c r="AF180" s="172">
        <v>0</v>
      </c>
      <c r="AG180" s="172">
        <v>0</v>
      </c>
      <c r="AH180" s="172">
        <v>356458.37</v>
      </c>
      <c r="AI180" s="172">
        <v>0</v>
      </c>
      <c r="AJ180" s="172">
        <v>0</v>
      </c>
      <c r="AK180" s="172">
        <v>0</v>
      </c>
      <c r="AL180" s="172">
        <v>25806.400000000001</v>
      </c>
      <c r="AM180" s="172">
        <v>160</v>
      </c>
      <c r="AN180" s="172">
        <v>0</v>
      </c>
      <c r="AO180" s="172">
        <v>0</v>
      </c>
      <c r="AP180" s="172">
        <v>0</v>
      </c>
      <c r="AQ180" s="172">
        <v>0</v>
      </c>
      <c r="AR180" s="172">
        <v>0</v>
      </c>
      <c r="AS180" s="172">
        <v>3493.5</v>
      </c>
      <c r="AT180" s="172">
        <v>101943</v>
      </c>
      <c r="AU180" s="172">
        <v>1168217.6100000001</v>
      </c>
      <c r="AV180" s="172">
        <v>0</v>
      </c>
      <c r="AW180" s="172">
        <v>329316.40999999997</v>
      </c>
      <c r="AX180" s="172">
        <v>94097.94</v>
      </c>
      <c r="AY180" s="172">
        <v>219647.28</v>
      </c>
      <c r="AZ180" s="172">
        <v>0</v>
      </c>
      <c r="BA180" s="172">
        <v>68704.59</v>
      </c>
      <c r="BB180" s="172">
        <v>2476</v>
      </c>
      <c r="BC180" s="172">
        <v>569.9</v>
      </c>
      <c r="BD180" s="172">
        <v>0</v>
      </c>
      <c r="BE180" s="172">
        <v>0</v>
      </c>
      <c r="BF180" s="172">
        <v>34545.07</v>
      </c>
      <c r="BG180" s="172">
        <v>4148.17</v>
      </c>
      <c r="BH180" s="172">
        <v>1505.04</v>
      </c>
      <c r="BI180" s="172">
        <v>10385.69</v>
      </c>
      <c r="BJ180" s="172">
        <v>71084.179999999993</v>
      </c>
      <c r="BK180" s="172">
        <v>0</v>
      </c>
      <c r="BL180" s="172">
        <v>6658.44</v>
      </c>
      <c r="BM180" s="172">
        <v>58032.979999999872</v>
      </c>
      <c r="BN180" s="172">
        <v>42823.06</v>
      </c>
      <c r="BO180" s="172">
        <v>1513.2</v>
      </c>
      <c r="BP180" s="172">
        <v>25289.1</v>
      </c>
      <c r="BQ180" s="172">
        <v>9020</v>
      </c>
      <c r="BR180" s="172">
        <v>1644</v>
      </c>
      <c r="BS180" s="172">
        <v>240165.95</v>
      </c>
      <c r="BT180" s="172">
        <v>71794.77</v>
      </c>
      <c r="BU180" s="172">
        <v>120</v>
      </c>
      <c r="BV180" s="172">
        <v>75687.360000000001</v>
      </c>
      <c r="BW180" s="172">
        <v>0</v>
      </c>
      <c r="BX180" s="172">
        <v>0</v>
      </c>
      <c r="BY180" s="172">
        <v>33869.949999999997</v>
      </c>
      <c r="BZ180" s="172">
        <v>0</v>
      </c>
      <c r="CA180" s="172">
        <v>0</v>
      </c>
      <c r="CB180" s="172">
        <v>8725</v>
      </c>
      <c r="CC180" s="172">
        <v>18445.259999999995</v>
      </c>
      <c r="CD180" s="172">
        <v>33869.949999999997</v>
      </c>
      <c r="CE180" s="172">
        <v>0</v>
      </c>
      <c r="CF180" s="172">
        <v>0</v>
      </c>
      <c r="CG180" s="172">
        <v>0</v>
      </c>
      <c r="CH180" s="172">
        <v>40030.699999999997</v>
      </c>
      <c r="CI180" s="172"/>
      <c r="CJ180" s="172">
        <v>150235.92999999947</v>
      </c>
      <c r="CK180" s="172"/>
      <c r="CL180" s="172">
        <v>0</v>
      </c>
      <c r="CM180" s="172">
        <v>0</v>
      </c>
      <c r="CN180" s="172">
        <v>0</v>
      </c>
      <c r="CO180" s="172">
        <v>0</v>
      </c>
      <c r="CP180" s="177"/>
      <c r="CQ180" s="151">
        <v>150235.92999999947</v>
      </c>
      <c r="CR180" s="151">
        <v>0</v>
      </c>
      <c r="CS180" s="152">
        <v>184105.88</v>
      </c>
      <c r="CT180" s="152">
        <v>-33869.949999999997</v>
      </c>
      <c r="CU180" s="152">
        <v>-33869.950000000536</v>
      </c>
      <c r="CV180" s="151">
        <v>-33869.949999999997</v>
      </c>
      <c r="CW180" s="151">
        <v>150235.93</v>
      </c>
      <c r="CX180" s="153">
        <v>18445.259999999995</v>
      </c>
      <c r="CY180" s="151">
        <v>18445.259999999995</v>
      </c>
      <c r="CZ180" s="151">
        <v>0</v>
      </c>
      <c r="DA180" s="151">
        <v>-1.0000000125728548E-2</v>
      </c>
      <c r="DB180" s="152">
        <v>-33869.949999999997</v>
      </c>
      <c r="DD180" s="151">
        <v>-5.3842086344957352E-10</v>
      </c>
      <c r="DG180" s="151">
        <v>150235.92999999947</v>
      </c>
      <c r="DH180" s="151">
        <v>0</v>
      </c>
      <c r="DI180" s="152">
        <v>184105.88</v>
      </c>
      <c r="DJ180" s="152">
        <v>-33869.949999999997</v>
      </c>
      <c r="DO180" s="166">
        <v>3303435</v>
      </c>
      <c r="DQ180" t="str">
        <f>_xlfn.XLOOKUP(A180,Adjustment!B:B,Adjustment!H:H,0,0)</f>
        <v>Agree</v>
      </c>
      <c r="DR180" s="151">
        <f t="shared" si="13"/>
        <v>2545848.13</v>
      </c>
      <c r="DS180" s="151">
        <f t="shared" si="14"/>
        <v>2571316.6900000004</v>
      </c>
      <c r="DT180" s="151">
        <f t="shared" si="15"/>
        <v>-25468.560000000522</v>
      </c>
      <c r="DU180" s="151">
        <f t="shared" si="16"/>
        <v>61040.209999999992</v>
      </c>
      <c r="DV180" s="151">
        <f t="shared" si="17"/>
        <v>40030.699999999997</v>
      </c>
      <c r="DW180" s="151">
        <f t="shared" si="18"/>
        <v>21009.509999999995</v>
      </c>
    </row>
    <row r="181" spans="1:127" hidden="1">
      <c r="A181" s="166">
        <v>3303436</v>
      </c>
      <c r="B181" s="175" t="s">
        <v>915</v>
      </c>
      <c r="C181" s="167" t="s">
        <v>916</v>
      </c>
      <c r="D181" s="178"/>
      <c r="E181" s="17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70"/>
      <c r="R181" s="170"/>
      <c r="S181" s="170"/>
      <c r="T181" s="170"/>
      <c r="U181" s="170"/>
      <c r="V181" s="170"/>
      <c r="W181" s="171"/>
      <c r="X181" s="171">
        <v>-582135.75</v>
      </c>
      <c r="Y181" s="171">
        <v>0</v>
      </c>
      <c r="Z181" s="172">
        <v>1051143.1000000001</v>
      </c>
      <c r="AA181" s="172">
        <v>0</v>
      </c>
      <c r="AB181" s="172">
        <v>16670</v>
      </c>
      <c r="AC181" s="172">
        <v>0</v>
      </c>
      <c r="AD181" s="172">
        <v>120005</v>
      </c>
      <c r="AE181" s="172">
        <v>3456.93</v>
      </c>
      <c r="AF181" s="172">
        <v>0</v>
      </c>
      <c r="AG181" s="172">
        <v>0</v>
      </c>
      <c r="AH181" s="172">
        <v>153890.65000000026</v>
      </c>
      <c r="AI181" s="172">
        <v>0</v>
      </c>
      <c r="AJ181" s="172">
        <v>0</v>
      </c>
      <c r="AK181" s="172">
        <v>0</v>
      </c>
      <c r="AL181" s="172">
        <v>3088.09</v>
      </c>
      <c r="AM181" s="172">
        <v>0</v>
      </c>
      <c r="AN181" s="172">
        <v>0</v>
      </c>
      <c r="AO181" s="172">
        <v>0</v>
      </c>
      <c r="AP181" s="172">
        <v>0</v>
      </c>
      <c r="AQ181" s="172">
        <v>0</v>
      </c>
      <c r="AR181" s="172">
        <v>0</v>
      </c>
      <c r="AS181" s="172">
        <v>6221.5</v>
      </c>
      <c r="AT181" s="172">
        <v>44401</v>
      </c>
      <c r="AU181" s="172">
        <v>499401.39</v>
      </c>
      <c r="AV181" s="172">
        <v>0</v>
      </c>
      <c r="AW181" s="172">
        <v>124538.04</v>
      </c>
      <c r="AX181" s="172">
        <v>0</v>
      </c>
      <c r="AY181" s="172">
        <v>176676.87</v>
      </c>
      <c r="AZ181" s="172">
        <v>0</v>
      </c>
      <c r="BA181" s="172">
        <v>83656.039999999994</v>
      </c>
      <c r="BB181" s="172">
        <v>5594.12</v>
      </c>
      <c r="BC181" s="172">
        <v>680.67</v>
      </c>
      <c r="BD181" s="172">
        <v>0</v>
      </c>
      <c r="BE181" s="172">
        <v>0</v>
      </c>
      <c r="BF181" s="172">
        <v>960</v>
      </c>
      <c r="BG181" s="172">
        <v>6608.7</v>
      </c>
      <c r="BH181" s="172">
        <v>3936.31</v>
      </c>
      <c r="BI181" s="172">
        <v>3014.07</v>
      </c>
      <c r="BJ181" s="172">
        <v>44235.37</v>
      </c>
      <c r="BK181" s="172">
        <v>0</v>
      </c>
      <c r="BL181" s="172">
        <v>13104.41</v>
      </c>
      <c r="BM181" s="172">
        <v>141675.22</v>
      </c>
      <c r="BN181" s="172">
        <v>3097.61</v>
      </c>
      <c r="BO181" s="172">
        <v>0</v>
      </c>
      <c r="BP181" s="172">
        <v>44297.23</v>
      </c>
      <c r="BQ181" s="172">
        <v>4895</v>
      </c>
      <c r="BR181" s="172">
        <v>1050</v>
      </c>
      <c r="BS181" s="172">
        <v>70618.850000000006</v>
      </c>
      <c r="BT181" s="172">
        <v>147595.01999999999</v>
      </c>
      <c r="BU181" s="172">
        <v>2207.48</v>
      </c>
      <c r="BV181" s="172">
        <v>44447.86</v>
      </c>
      <c r="BW181" s="172">
        <v>0</v>
      </c>
      <c r="BX181" s="172">
        <v>0</v>
      </c>
      <c r="BY181" s="172">
        <v>0</v>
      </c>
      <c r="BZ181" s="172">
        <v>0</v>
      </c>
      <c r="CA181" s="172">
        <v>0</v>
      </c>
      <c r="CB181" s="172">
        <v>6543.45</v>
      </c>
      <c r="CC181" s="172">
        <v>0</v>
      </c>
      <c r="CD181" s="172">
        <v>0</v>
      </c>
      <c r="CE181" s="172">
        <v>0</v>
      </c>
      <c r="CF181" s="172">
        <v>0</v>
      </c>
      <c r="CG181" s="172">
        <v>6543.45</v>
      </c>
      <c r="CH181" s="172">
        <v>0</v>
      </c>
      <c r="CI181" s="172">
        <v>0</v>
      </c>
      <c r="CJ181" s="172">
        <v>-605549.74000000022</v>
      </c>
      <c r="CK181" s="172"/>
      <c r="CL181" s="172">
        <v>0</v>
      </c>
      <c r="CM181" s="172">
        <v>0</v>
      </c>
      <c r="CN181" s="172">
        <v>0</v>
      </c>
      <c r="CO181" s="172">
        <v>0</v>
      </c>
      <c r="CP181" s="177"/>
      <c r="CQ181" s="151">
        <v>-605549.74000000022</v>
      </c>
      <c r="CR181" s="151">
        <v>0</v>
      </c>
      <c r="CS181" s="152">
        <v>-605549.74</v>
      </c>
      <c r="CT181" s="152">
        <v>0</v>
      </c>
      <c r="CU181" s="152">
        <v>0</v>
      </c>
      <c r="CV181" s="151">
        <v>0</v>
      </c>
      <c r="CW181" s="151">
        <v>-605549.74</v>
      </c>
      <c r="CX181" s="153">
        <v>0</v>
      </c>
      <c r="CY181" s="151">
        <v>0</v>
      </c>
      <c r="CZ181" s="151">
        <v>115479.24999999977</v>
      </c>
      <c r="DA181" s="151">
        <v>0</v>
      </c>
      <c r="DD181" s="151">
        <v>-2.3283064365386963E-10</v>
      </c>
      <c r="DG181" s="151">
        <v>-605549.74000000022</v>
      </c>
      <c r="DH181" s="151">
        <v>0</v>
      </c>
      <c r="DI181" s="152">
        <v>-605549.74</v>
      </c>
      <c r="DJ181" s="152">
        <v>0</v>
      </c>
      <c r="DO181" s="166">
        <v>3303436</v>
      </c>
      <c r="DQ181">
        <f>_xlfn.XLOOKUP(A181,Adjustment!B:B,Adjustment!H:H,0,0)</f>
        <v>0</v>
      </c>
      <c r="DR181" s="151">
        <f t="shared" si="13"/>
        <v>1398876.2700000003</v>
      </c>
      <c r="DS181" s="151">
        <f t="shared" si="14"/>
        <v>1422290.2600000005</v>
      </c>
      <c r="DT181" s="151">
        <f t="shared" si="15"/>
        <v>-23413.990000000224</v>
      </c>
      <c r="DU181" s="151">
        <f t="shared" si="16"/>
        <v>6543.45</v>
      </c>
      <c r="DV181" s="151">
        <f t="shared" si="17"/>
        <v>6543.45</v>
      </c>
      <c r="DW181" s="151">
        <f t="shared" si="18"/>
        <v>0</v>
      </c>
    </row>
    <row r="182" spans="1:127" hidden="1">
      <c r="A182" s="166">
        <v>3304015</v>
      </c>
      <c r="B182" s="175" t="s">
        <v>917</v>
      </c>
      <c r="C182" s="167" t="s">
        <v>345</v>
      </c>
      <c r="D182" s="178"/>
      <c r="E182" s="17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70"/>
      <c r="R182" s="170"/>
      <c r="S182" s="170"/>
      <c r="T182" s="170"/>
      <c r="U182" s="170"/>
      <c r="V182" s="170"/>
      <c r="W182" s="171">
        <v>1312935.72</v>
      </c>
      <c r="X182" s="171"/>
      <c r="Y182" s="171">
        <v>218993.2</v>
      </c>
      <c r="Z182" s="172">
        <v>5225736.03</v>
      </c>
      <c r="AA182" s="172">
        <v>0</v>
      </c>
      <c r="AB182" s="172">
        <v>62580</v>
      </c>
      <c r="AC182" s="172">
        <v>0</v>
      </c>
      <c r="AD182" s="172">
        <v>330166.5</v>
      </c>
      <c r="AE182" s="172">
        <v>8913.86</v>
      </c>
      <c r="AF182" s="172">
        <v>0</v>
      </c>
      <c r="AG182" s="172">
        <v>0</v>
      </c>
      <c r="AH182" s="172">
        <v>95277.59</v>
      </c>
      <c r="AI182" s="172">
        <v>0</v>
      </c>
      <c r="AJ182" s="172">
        <v>0</v>
      </c>
      <c r="AK182" s="172">
        <v>0</v>
      </c>
      <c r="AL182" s="172">
        <v>3397.25</v>
      </c>
      <c r="AM182" s="172">
        <v>0</v>
      </c>
      <c r="AN182" s="172">
        <v>0</v>
      </c>
      <c r="AO182" s="172">
        <v>0</v>
      </c>
      <c r="AP182" s="172">
        <v>0</v>
      </c>
      <c r="AQ182" s="172">
        <v>0</v>
      </c>
      <c r="AR182" s="172">
        <v>0</v>
      </c>
      <c r="AS182" s="172">
        <v>98158.67</v>
      </c>
      <c r="AT182" s="172">
        <v>0</v>
      </c>
      <c r="AU182" s="172">
        <v>2834244.65</v>
      </c>
      <c r="AV182" s="172">
        <v>0</v>
      </c>
      <c r="AW182" s="172">
        <v>659030.92000000004</v>
      </c>
      <c r="AX182" s="172">
        <v>69804.850000000006</v>
      </c>
      <c r="AY182" s="172">
        <v>384591.5</v>
      </c>
      <c r="AZ182" s="172">
        <v>0</v>
      </c>
      <c r="BA182" s="172">
        <v>39441.11</v>
      </c>
      <c r="BB182" s="172">
        <v>2567.5300000000002</v>
      </c>
      <c r="BC182" s="172">
        <v>16547</v>
      </c>
      <c r="BD182" s="172">
        <v>0</v>
      </c>
      <c r="BE182" s="172">
        <v>0</v>
      </c>
      <c r="BF182" s="172">
        <v>337313.03</v>
      </c>
      <c r="BG182" s="172">
        <v>25646.98</v>
      </c>
      <c r="BH182" s="172">
        <v>108863.92</v>
      </c>
      <c r="BI182" s="172">
        <v>0</v>
      </c>
      <c r="BJ182" s="172">
        <v>215391.9</v>
      </c>
      <c r="BK182" s="172">
        <v>67225.919999999998</v>
      </c>
      <c r="BL182" s="172">
        <v>45340.81</v>
      </c>
      <c r="BM182" s="172">
        <v>298255.81000000046</v>
      </c>
      <c r="BN182" s="172">
        <v>123794.55</v>
      </c>
      <c r="BO182" s="172">
        <v>73324.31</v>
      </c>
      <c r="BP182" s="172">
        <v>65691.83</v>
      </c>
      <c r="BQ182" s="172">
        <v>4895</v>
      </c>
      <c r="BR182" s="172">
        <v>0</v>
      </c>
      <c r="BS182" s="172">
        <v>101375.83</v>
      </c>
      <c r="BT182" s="172">
        <v>243227.48</v>
      </c>
      <c r="BU182" s="172">
        <v>1790</v>
      </c>
      <c r="BV182" s="172">
        <v>156798.29</v>
      </c>
      <c r="BW182" s="172">
        <v>0</v>
      </c>
      <c r="BX182" s="172">
        <v>0</v>
      </c>
      <c r="BY182" s="172">
        <v>0</v>
      </c>
      <c r="BZ182" s="172">
        <v>0</v>
      </c>
      <c r="CA182" s="172">
        <v>0</v>
      </c>
      <c r="CB182" s="172">
        <v>16571.88</v>
      </c>
      <c r="CC182" s="172">
        <v>30.229999999981374</v>
      </c>
      <c r="CD182" s="172">
        <v>0</v>
      </c>
      <c r="CE182" s="172">
        <v>0</v>
      </c>
      <c r="CF182" s="172">
        <v>0</v>
      </c>
      <c r="CG182" s="172">
        <v>0</v>
      </c>
      <c r="CH182" s="172">
        <v>58910.48</v>
      </c>
      <c r="CI182" s="172"/>
      <c r="CJ182" s="172">
        <v>1262002.3999999997</v>
      </c>
      <c r="CK182" s="172"/>
      <c r="CL182" s="172">
        <v>176684.83</v>
      </c>
      <c r="CM182" s="172">
        <v>0</v>
      </c>
      <c r="CN182" s="172">
        <v>0</v>
      </c>
      <c r="CO182" s="172">
        <v>0</v>
      </c>
      <c r="CP182" s="177"/>
      <c r="CQ182" s="151">
        <v>1262002.3999999997</v>
      </c>
      <c r="CR182" s="151">
        <v>176684.83</v>
      </c>
      <c r="CS182" s="152">
        <v>1262002.3999999999</v>
      </c>
      <c r="CT182" s="152">
        <v>176684.83</v>
      </c>
      <c r="CU182" s="152">
        <v>0</v>
      </c>
      <c r="CV182" s="151">
        <v>0</v>
      </c>
      <c r="CW182" s="151">
        <v>1438687.23</v>
      </c>
      <c r="CX182" s="153">
        <v>-148107.29</v>
      </c>
      <c r="CY182" s="151">
        <v>-148107.29</v>
      </c>
      <c r="CZ182" s="151">
        <v>0</v>
      </c>
      <c r="DA182" s="151">
        <v>-0.27999999956227839</v>
      </c>
      <c r="DD182" s="151">
        <v>0</v>
      </c>
      <c r="DG182" s="151">
        <v>1262002.3999999997</v>
      </c>
      <c r="DH182" s="151">
        <v>176684.83</v>
      </c>
      <c r="DI182" s="152">
        <v>1262002.3999999999</v>
      </c>
      <c r="DJ182" s="152">
        <v>176684.83</v>
      </c>
      <c r="DO182" s="166">
        <v>3304015</v>
      </c>
      <c r="DQ182" t="str">
        <f>_xlfn.XLOOKUP(A182,Adjustment!B:B,Adjustment!H:H,0,0)</f>
        <v>Agree</v>
      </c>
      <c r="DR182" s="151">
        <f t="shared" si="13"/>
        <v>5824229.9000000004</v>
      </c>
      <c r="DS182" s="151">
        <f t="shared" si="14"/>
        <v>5875163.2200000007</v>
      </c>
      <c r="DT182" s="151">
        <f t="shared" si="15"/>
        <v>-50933.320000000298</v>
      </c>
      <c r="DU182" s="151">
        <f t="shared" si="16"/>
        <v>16602.109999999982</v>
      </c>
      <c r="DV182" s="151">
        <f t="shared" si="17"/>
        <v>58910.48</v>
      </c>
      <c r="DW182" s="151">
        <f t="shared" si="18"/>
        <v>-42308.370000000024</v>
      </c>
    </row>
    <row r="183" spans="1:127" hidden="1">
      <c r="A183" s="166">
        <v>3304063</v>
      </c>
      <c r="B183" s="175" t="s">
        <v>918</v>
      </c>
      <c r="C183" s="167" t="s">
        <v>353</v>
      </c>
      <c r="D183" s="178"/>
      <c r="E183" s="17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70"/>
      <c r="R183" s="170"/>
      <c r="S183" s="170"/>
      <c r="T183" s="170"/>
      <c r="U183" s="170"/>
      <c r="V183" s="170"/>
      <c r="W183" s="171">
        <v>474578.67</v>
      </c>
      <c r="X183" s="171"/>
      <c r="Y183" s="171">
        <v>-17547.669999999998</v>
      </c>
      <c r="Z183" s="172">
        <v>5799249.2000000002</v>
      </c>
      <c r="AA183" s="172">
        <v>0</v>
      </c>
      <c r="AB183" s="172">
        <v>59271.199999999997</v>
      </c>
      <c r="AC183" s="172">
        <v>0</v>
      </c>
      <c r="AD183" s="172">
        <v>348795.5</v>
      </c>
      <c r="AE183" s="172">
        <v>10627.72</v>
      </c>
      <c r="AF183" s="172">
        <v>0</v>
      </c>
      <c r="AG183" s="172">
        <v>0</v>
      </c>
      <c r="AH183" s="172">
        <v>77561.83</v>
      </c>
      <c r="AI183" s="172">
        <v>0</v>
      </c>
      <c r="AJ183" s="172">
        <v>0</v>
      </c>
      <c r="AK183" s="172">
        <v>0</v>
      </c>
      <c r="AL183" s="172">
        <v>0</v>
      </c>
      <c r="AM183" s="172">
        <v>0</v>
      </c>
      <c r="AN183" s="172">
        <v>0</v>
      </c>
      <c r="AO183" s="172">
        <v>0</v>
      </c>
      <c r="AP183" s="172">
        <v>0</v>
      </c>
      <c r="AQ183" s="172">
        <v>0</v>
      </c>
      <c r="AR183" s="172">
        <v>0</v>
      </c>
      <c r="AS183" s="172">
        <v>88500.61</v>
      </c>
      <c r="AT183" s="172">
        <v>0</v>
      </c>
      <c r="AU183" s="172">
        <v>3178589.74</v>
      </c>
      <c r="AV183" s="172">
        <v>4880</v>
      </c>
      <c r="AW183" s="172">
        <v>471109.3</v>
      </c>
      <c r="AX183" s="172">
        <v>162271.82999999999</v>
      </c>
      <c r="AY183" s="172">
        <v>967655.77</v>
      </c>
      <c r="AZ183" s="172">
        <v>103372.02</v>
      </c>
      <c r="BA183" s="172">
        <v>23513.95</v>
      </c>
      <c r="BB183" s="172">
        <v>1345.5</v>
      </c>
      <c r="BC183" s="172">
        <v>11602.79</v>
      </c>
      <c r="BD183" s="172">
        <v>0</v>
      </c>
      <c r="BE183" s="172">
        <v>0</v>
      </c>
      <c r="BF183" s="172">
        <v>39918.97</v>
      </c>
      <c r="BG183" s="172">
        <v>17650.580000000002</v>
      </c>
      <c r="BH183" s="172">
        <v>7881.94</v>
      </c>
      <c r="BI183" s="172">
        <v>4171.6000000000004</v>
      </c>
      <c r="BJ183" s="172">
        <v>242815.31</v>
      </c>
      <c r="BK183" s="172">
        <v>0</v>
      </c>
      <c r="BL183" s="172">
        <v>9559.56</v>
      </c>
      <c r="BM183" s="172">
        <v>213796.61000000086</v>
      </c>
      <c r="BN183" s="172">
        <v>9135.75</v>
      </c>
      <c r="BO183" s="172">
        <v>91761.85</v>
      </c>
      <c r="BP183" s="172">
        <v>64404.63</v>
      </c>
      <c r="BQ183" s="172">
        <v>4895</v>
      </c>
      <c r="BR183" s="172">
        <v>548.1</v>
      </c>
      <c r="BS183" s="172">
        <v>159149.82</v>
      </c>
      <c r="BT183" s="172">
        <v>129376.86</v>
      </c>
      <c r="BU183" s="172">
        <v>0</v>
      </c>
      <c r="BV183" s="172">
        <v>506761.03</v>
      </c>
      <c r="BW183" s="172">
        <v>0</v>
      </c>
      <c r="BX183" s="172">
        <v>0</v>
      </c>
      <c r="BY183" s="172">
        <v>17547.669999999998</v>
      </c>
      <c r="BZ183" s="172">
        <v>0</v>
      </c>
      <c r="CA183" s="172">
        <v>0</v>
      </c>
      <c r="CB183" s="172">
        <v>15100.94</v>
      </c>
      <c r="CC183" s="172">
        <v>0</v>
      </c>
      <c r="CD183" s="172">
        <v>17547.669999999998</v>
      </c>
      <c r="CE183" s="172">
        <v>0</v>
      </c>
      <c r="CF183" s="172">
        <v>0</v>
      </c>
      <c r="CG183" s="172">
        <v>15100.94</v>
      </c>
      <c r="CH183" s="172">
        <v>0</v>
      </c>
      <c r="CI183" s="172">
        <v>0</v>
      </c>
      <c r="CJ183" s="172">
        <v>414868.54999999987</v>
      </c>
      <c r="CK183" s="172"/>
      <c r="CL183" s="172">
        <v>0</v>
      </c>
      <c r="CM183" s="172">
        <v>0</v>
      </c>
      <c r="CN183" s="172">
        <v>0</v>
      </c>
      <c r="CO183" s="172">
        <v>0</v>
      </c>
      <c r="CP183" s="177"/>
      <c r="CQ183" s="151">
        <v>414868.54999999987</v>
      </c>
      <c r="CR183" s="151">
        <v>0</v>
      </c>
      <c r="CS183" s="152">
        <v>432416.22</v>
      </c>
      <c r="CT183" s="152">
        <v>-17547.669999999998</v>
      </c>
      <c r="CU183" s="152">
        <v>-17547.6700000001</v>
      </c>
      <c r="CV183" s="151">
        <v>-17547.669999999998</v>
      </c>
      <c r="CW183" s="151">
        <v>414868.55</v>
      </c>
      <c r="CX183" s="153">
        <v>0</v>
      </c>
      <c r="CY183" s="151">
        <v>0</v>
      </c>
      <c r="CZ183" s="151">
        <v>0</v>
      </c>
      <c r="DA183" s="151">
        <v>-136089.12999999913</v>
      </c>
      <c r="DB183" s="152">
        <v>-17547.669999999998</v>
      </c>
      <c r="DD183" s="151">
        <v>-1.0186340659856796E-10</v>
      </c>
      <c r="DG183" s="151">
        <v>414868.54999999987</v>
      </c>
      <c r="DH183" s="151">
        <v>0</v>
      </c>
      <c r="DI183" s="152">
        <v>432416.22</v>
      </c>
      <c r="DJ183" s="152">
        <v>-17547.669999999998</v>
      </c>
      <c r="DO183" s="166">
        <v>3304063</v>
      </c>
      <c r="DQ183" t="str">
        <f>_xlfn.XLOOKUP(A183,Adjustment!B:B,Adjustment!H:H,0,0)</f>
        <v>Agree</v>
      </c>
      <c r="DR183" s="151">
        <f t="shared" si="13"/>
        <v>6384006.0600000005</v>
      </c>
      <c r="DS183" s="151">
        <f t="shared" si="14"/>
        <v>6443716.1800000006</v>
      </c>
      <c r="DT183" s="151">
        <f t="shared" si="15"/>
        <v>-59710.120000000112</v>
      </c>
      <c r="DU183" s="151">
        <f t="shared" si="16"/>
        <v>32648.61</v>
      </c>
      <c r="DV183" s="151">
        <f t="shared" si="17"/>
        <v>15100.94</v>
      </c>
      <c r="DW183" s="151">
        <f t="shared" si="18"/>
        <v>17547.669999999998</v>
      </c>
    </row>
    <row r="184" spans="1:127" hidden="1">
      <c r="A184" s="166">
        <v>3304115</v>
      </c>
      <c r="B184" s="175" t="s">
        <v>919</v>
      </c>
      <c r="C184" s="167" t="s">
        <v>242</v>
      </c>
      <c r="D184" s="178"/>
      <c r="E184" s="17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70"/>
      <c r="R184" s="170"/>
      <c r="S184" s="170"/>
      <c r="T184" s="170"/>
      <c r="U184" s="170"/>
      <c r="V184" s="170"/>
      <c r="W184" s="171">
        <v>2158178.6800000002</v>
      </c>
      <c r="X184" s="171"/>
      <c r="Y184" s="171">
        <v>45951.92</v>
      </c>
      <c r="Z184" s="172">
        <v>4971951.78</v>
      </c>
      <c r="AA184" s="172">
        <v>2210334.33</v>
      </c>
      <c r="AB184" s="172">
        <v>306725.58</v>
      </c>
      <c r="AC184" s="172">
        <v>0</v>
      </c>
      <c r="AD184" s="172">
        <v>314641.5</v>
      </c>
      <c r="AE184" s="172">
        <v>9770.7900000000009</v>
      </c>
      <c r="AF184" s="172">
        <v>0</v>
      </c>
      <c r="AG184" s="172">
        <v>0</v>
      </c>
      <c r="AH184" s="172">
        <v>458786.19</v>
      </c>
      <c r="AI184" s="172">
        <v>90528.8</v>
      </c>
      <c r="AJ184" s="172">
        <v>0</v>
      </c>
      <c r="AK184" s="172">
        <v>0</v>
      </c>
      <c r="AL184" s="172">
        <v>23305.46</v>
      </c>
      <c r="AM184" s="172">
        <v>0</v>
      </c>
      <c r="AN184" s="172">
        <v>0</v>
      </c>
      <c r="AO184" s="172">
        <v>0</v>
      </c>
      <c r="AP184" s="172">
        <v>0</v>
      </c>
      <c r="AQ184" s="172">
        <v>0</v>
      </c>
      <c r="AR184" s="172">
        <v>0</v>
      </c>
      <c r="AS184" s="172">
        <v>86553.08</v>
      </c>
      <c r="AT184" s="172">
        <v>0</v>
      </c>
      <c r="AU184" s="172">
        <v>3932393.5</v>
      </c>
      <c r="AV184" s="172">
        <v>0</v>
      </c>
      <c r="AW184" s="172">
        <v>834874.25</v>
      </c>
      <c r="AX184" s="172">
        <v>107013</v>
      </c>
      <c r="AY184" s="172">
        <v>711538.86</v>
      </c>
      <c r="AZ184" s="172">
        <v>0</v>
      </c>
      <c r="BA184" s="172">
        <v>119615.53</v>
      </c>
      <c r="BB184" s="172">
        <v>66184.600000000006</v>
      </c>
      <c r="BC184" s="172">
        <v>13022.04</v>
      </c>
      <c r="BD184" s="172">
        <v>0</v>
      </c>
      <c r="BE184" s="172">
        <v>0</v>
      </c>
      <c r="BF184" s="172">
        <v>124818.57</v>
      </c>
      <c r="BG184" s="172">
        <v>5370</v>
      </c>
      <c r="BH184" s="172">
        <v>160566.91</v>
      </c>
      <c r="BI184" s="172">
        <v>9046.2999999999993</v>
      </c>
      <c r="BJ184" s="172">
        <v>311088.40000000002</v>
      </c>
      <c r="BK184" s="172">
        <v>110115.84</v>
      </c>
      <c r="BL184" s="172">
        <v>26556.89</v>
      </c>
      <c r="BM184" s="172">
        <v>408577.18999999878</v>
      </c>
      <c r="BN184" s="172">
        <v>58556.98</v>
      </c>
      <c r="BO184" s="172">
        <v>135186.69</v>
      </c>
      <c r="BP184" s="172">
        <v>84991.59</v>
      </c>
      <c r="BQ184" s="172">
        <v>4895</v>
      </c>
      <c r="BR184" s="172">
        <v>33598</v>
      </c>
      <c r="BS184" s="172">
        <v>279002.65999999997</v>
      </c>
      <c r="BT184" s="172">
        <v>267429.82</v>
      </c>
      <c r="BU184" s="172">
        <v>22370</v>
      </c>
      <c r="BV184" s="172">
        <v>264979.71000000002</v>
      </c>
      <c r="BW184" s="172">
        <v>0</v>
      </c>
      <c r="BX184" s="172">
        <v>0</v>
      </c>
      <c r="BY184" s="172">
        <v>0</v>
      </c>
      <c r="BZ184" s="172">
        <v>0</v>
      </c>
      <c r="CA184" s="172">
        <v>0</v>
      </c>
      <c r="CB184" s="172">
        <v>22573.75</v>
      </c>
      <c r="CC184" s="172">
        <v>44192.270000000004</v>
      </c>
      <c r="CD184" s="172">
        <v>0</v>
      </c>
      <c r="CE184" s="172">
        <v>0</v>
      </c>
      <c r="CF184" s="172">
        <v>0</v>
      </c>
      <c r="CG184" s="172">
        <v>0</v>
      </c>
      <c r="CH184" s="172">
        <v>23176</v>
      </c>
      <c r="CI184" s="172"/>
      <c r="CJ184" s="172">
        <v>2538983.86</v>
      </c>
      <c r="CK184" s="172"/>
      <c r="CL184" s="172">
        <v>89541.94</v>
      </c>
      <c r="CM184" s="172">
        <v>0</v>
      </c>
      <c r="CN184" s="172">
        <v>0</v>
      </c>
      <c r="CO184" s="172">
        <v>0</v>
      </c>
      <c r="CP184" s="177"/>
      <c r="CQ184" s="151">
        <v>2538983.86</v>
      </c>
      <c r="CR184" s="151">
        <v>89541.94</v>
      </c>
      <c r="CS184" s="152">
        <v>2538983.86</v>
      </c>
      <c r="CT184" s="152">
        <v>89541.94</v>
      </c>
      <c r="CU184" s="152">
        <v>0</v>
      </c>
      <c r="CV184" s="151">
        <v>0</v>
      </c>
      <c r="CW184" s="151">
        <v>2628525.7999999998</v>
      </c>
      <c r="CX184" s="153">
        <v>44192.270000000004</v>
      </c>
      <c r="CY184" s="151">
        <v>44192.270000000004</v>
      </c>
      <c r="CZ184" s="151">
        <v>0</v>
      </c>
      <c r="DA184" s="151">
        <v>-0.3200000012293458</v>
      </c>
      <c r="DD184" s="151">
        <v>0</v>
      </c>
      <c r="DG184" s="151">
        <v>2538983.86</v>
      </c>
      <c r="DH184" s="151">
        <v>89541.94</v>
      </c>
      <c r="DI184" s="152">
        <v>2538983.86</v>
      </c>
      <c r="DJ184" s="152">
        <v>89541.94</v>
      </c>
      <c r="DO184" s="166">
        <v>3304115</v>
      </c>
      <c r="DQ184" t="str">
        <f>_xlfn.XLOOKUP(A184,Adjustment!B:B,Adjustment!H:H,0,0)</f>
        <v>Agree</v>
      </c>
      <c r="DR184" s="151">
        <f t="shared" si="13"/>
        <v>8472597.5099999998</v>
      </c>
      <c r="DS184" s="151">
        <f t="shared" si="14"/>
        <v>8091792.3300000001</v>
      </c>
      <c r="DT184" s="151">
        <f t="shared" si="15"/>
        <v>380805.1799999997</v>
      </c>
      <c r="DU184" s="151">
        <f t="shared" si="16"/>
        <v>66766.02</v>
      </c>
      <c r="DV184" s="151">
        <f t="shared" si="17"/>
        <v>23176</v>
      </c>
      <c r="DW184" s="151">
        <f t="shared" si="18"/>
        <v>43590.020000000004</v>
      </c>
    </row>
    <row r="185" spans="1:127" hidden="1">
      <c r="A185" s="166">
        <v>3304173</v>
      </c>
      <c r="B185" s="175" t="s">
        <v>920</v>
      </c>
      <c r="C185" s="167" t="s">
        <v>435</v>
      </c>
      <c r="D185" s="178"/>
      <c r="E185" s="17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70"/>
      <c r="R185" s="170"/>
      <c r="S185" s="170"/>
      <c r="T185" s="170"/>
      <c r="U185" s="170"/>
      <c r="V185" s="170"/>
      <c r="W185" s="171">
        <v>1093514.77</v>
      </c>
      <c r="X185" s="171"/>
      <c r="Y185" s="171">
        <v>128450.51</v>
      </c>
      <c r="Z185" s="172">
        <v>6376410.7400000002</v>
      </c>
      <c r="AA185" s="172">
        <v>0</v>
      </c>
      <c r="AB185" s="172">
        <v>125462.59</v>
      </c>
      <c r="AC185" s="172">
        <v>0</v>
      </c>
      <c r="AD185" s="172">
        <v>312456</v>
      </c>
      <c r="AE185" s="172">
        <v>7370.79</v>
      </c>
      <c r="AF185" s="172">
        <v>0</v>
      </c>
      <c r="AG185" s="172">
        <v>0</v>
      </c>
      <c r="AH185" s="172">
        <v>0</v>
      </c>
      <c r="AI185" s="172">
        <v>0</v>
      </c>
      <c r="AJ185" s="172">
        <v>0</v>
      </c>
      <c r="AK185" s="172">
        <v>0</v>
      </c>
      <c r="AL185" s="172">
        <v>0</v>
      </c>
      <c r="AM185" s="172">
        <v>0</v>
      </c>
      <c r="AN185" s="172">
        <v>0</v>
      </c>
      <c r="AO185" s="172">
        <v>0</v>
      </c>
      <c r="AP185" s="172">
        <v>0</v>
      </c>
      <c r="AQ185" s="172">
        <v>0</v>
      </c>
      <c r="AR185" s="172">
        <v>0</v>
      </c>
      <c r="AS185" s="172">
        <v>64701.3</v>
      </c>
      <c r="AT185" s="172">
        <v>0</v>
      </c>
      <c r="AU185" s="179">
        <v>6886402.4199999999</v>
      </c>
      <c r="AV185" s="172">
        <v>0</v>
      </c>
      <c r="AW185" s="179">
        <v>90111.06</v>
      </c>
      <c r="AX185" s="172">
        <v>0</v>
      </c>
      <c r="AY185" s="172">
        <v>0</v>
      </c>
      <c r="AZ185" s="172">
        <v>0</v>
      </c>
      <c r="BA185" s="172">
        <v>0</v>
      </c>
      <c r="BB185" s="172">
        <v>0</v>
      </c>
      <c r="BC185" s="172">
        <v>0</v>
      </c>
      <c r="BD185" s="172">
        <v>0</v>
      </c>
      <c r="BE185" s="172">
        <v>0</v>
      </c>
      <c r="BF185" s="172">
        <v>0</v>
      </c>
      <c r="BG185" s="172">
        <v>0</v>
      </c>
      <c r="BH185" s="172">
        <v>0</v>
      </c>
      <c r="BI185" s="172">
        <v>0</v>
      </c>
      <c r="BJ185" s="172">
        <v>0</v>
      </c>
      <c r="BK185" s="172">
        <v>0</v>
      </c>
      <c r="BL185" s="172">
        <v>0</v>
      </c>
      <c r="BM185" s="172">
        <v>0</v>
      </c>
      <c r="BN185" s="172">
        <v>0</v>
      </c>
      <c r="BO185" s="172">
        <v>0</v>
      </c>
      <c r="BP185" s="172">
        <v>0</v>
      </c>
      <c r="BQ185" s="172">
        <v>4895</v>
      </c>
      <c r="BR185" s="172">
        <v>0</v>
      </c>
      <c r="BS185" s="172">
        <v>0</v>
      </c>
      <c r="BT185" s="172">
        <v>0</v>
      </c>
      <c r="BU185" s="172">
        <v>0</v>
      </c>
      <c r="BV185" s="172">
        <v>0</v>
      </c>
      <c r="BW185" s="172">
        <v>0</v>
      </c>
      <c r="BX185" s="172">
        <v>0</v>
      </c>
      <c r="BY185" s="172">
        <v>0</v>
      </c>
      <c r="BZ185" s="172">
        <v>0</v>
      </c>
      <c r="CA185" s="172">
        <v>0</v>
      </c>
      <c r="CB185" s="172">
        <v>18951.25</v>
      </c>
      <c r="CC185" s="172">
        <v>1920.1300000000192</v>
      </c>
      <c r="CD185" s="172">
        <v>0</v>
      </c>
      <c r="CE185" s="172">
        <v>0</v>
      </c>
      <c r="CF185" s="172">
        <v>0</v>
      </c>
      <c r="CG185" s="172">
        <v>0</v>
      </c>
      <c r="CH185" s="172">
        <v>0</v>
      </c>
      <c r="CI185" s="172"/>
      <c r="CJ185" s="172">
        <v>998507.71000000043</v>
      </c>
      <c r="CK185" s="172"/>
      <c r="CL185" s="172">
        <v>149321.89000000001</v>
      </c>
      <c r="CM185" s="172">
        <v>0</v>
      </c>
      <c r="CN185" s="172">
        <v>0</v>
      </c>
      <c r="CO185" s="172">
        <v>0</v>
      </c>
      <c r="CP185" s="177"/>
      <c r="CQ185" s="151">
        <v>998507.71000000043</v>
      </c>
      <c r="CR185" s="151">
        <v>149321.89000000001</v>
      </c>
      <c r="CS185" s="152">
        <v>998507.71</v>
      </c>
      <c r="CT185" s="152">
        <v>149321.89000000001</v>
      </c>
      <c r="CU185" s="152">
        <v>0</v>
      </c>
      <c r="CV185" s="151">
        <v>0</v>
      </c>
      <c r="CW185" s="151">
        <v>1147829.6000000001</v>
      </c>
      <c r="CX185" s="153">
        <v>-54716.979999999981</v>
      </c>
      <c r="CY185" s="151">
        <v>-54716.979999999981</v>
      </c>
      <c r="CZ185" s="151">
        <v>0</v>
      </c>
      <c r="DA185" s="151">
        <v>-0.22999999998137355</v>
      </c>
      <c r="DD185" s="151">
        <v>5.8207660913467407E-10</v>
      </c>
      <c r="DG185" s="151">
        <v>998507.71000000043</v>
      </c>
      <c r="DH185" s="151">
        <v>149321.89000000001</v>
      </c>
      <c r="DI185" s="152">
        <v>998507.71</v>
      </c>
      <c r="DJ185" s="152">
        <v>149321.89000000001</v>
      </c>
      <c r="DO185" s="166">
        <v>3304173</v>
      </c>
      <c r="DQ185" t="str">
        <f>_xlfn.XLOOKUP(A185,Adjustment!B:B,Adjustment!H:H,0,0)</f>
        <v>Agree</v>
      </c>
      <c r="DR185" s="151">
        <f t="shared" si="13"/>
        <v>6886401.4199999999</v>
      </c>
      <c r="DS185" s="151">
        <f t="shared" si="14"/>
        <v>6981408.4799999995</v>
      </c>
      <c r="DT185" s="151">
        <f t="shared" si="15"/>
        <v>-95007.05999999959</v>
      </c>
      <c r="DU185" s="151">
        <f t="shared" si="16"/>
        <v>20871.380000000019</v>
      </c>
      <c r="DV185" s="151">
        <f t="shared" si="17"/>
        <v>0</v>
      </c>
      <c r="DW185" s="151">
        <f t="shared" si="18"/>
        <v>20871.380000000019</v>
      </c>
    </row>
    <row r="186" spans="1:127" hidden="1">
      <c r="A186" s="166">
        <v>3304177</v>
      </c>
      <c r="B186" s="175" t="s">
        <v>921</v>
      </c>
      <c r="C186" s="167" t="s">
        <v>922</v>
      </c>
      <c r="D186" s="178"/>
      <c r="E186" s="17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70"/>
      <c r="R186" s="170"/>
      <c r="S186" s="170"/>
      <c r="T186" s="170"/>
      <c r="U186" s="170"/>
      <c r="V186" s="170"/>
      <c r="W186" s="171">
        <v>838673.72</v>
      </c>
      <c r="X186" s="171"/>
      <c r="Y186" s="171">
        <v>48047.08</v>
      </c>
      <c r="Z186" s="172">
        <v>5861169.6299999999</v>
      </c>
      <c r="AA186" s="172">
        <v>0</v>
      </c>
      <c r="AB186" s="172">
        <v>17115</v>
      </c>
      <c r="AC186" s="172">
        <v>0</v>
      </c>
      <c r="AD186" s="172">
        <v>438140</v>
      </c>
      <c r="AE186" s="172">
        <v>8913.86</v>
      </c>
      <c r="AF186" s="172">
        <v>0</v>
      </c>
      <c r="AG186" s="172">
        <v>0</v>
      </c>
      <c r="AH186" s="172">
        <v>266170.80999999779</v>
      </c>
      <c r="AI186" s="172">
        <v>0</v>
      </c>
      <c r="AJ186" s="172">
        <v>0</v>
      </c>
      <c r="AK186" s="172">
        <v>0</v>
      </c>
      <c r="AL186" s="172">
        <v>50758.45</v>
      </c>
      <c r="AM186" s="172">
        <v>0</v>
      </c>
      <c r="AN186" s="172">
        <v>0</v>
      </c>
      <c r="AO186" s="172">
        <v>0</v>
      </c>
      <c r="AP186" s="172">
        <v>0</v>
      </c>
      <c r="AQ186" s="172">
        <v>0</v>
      </c>
      <c r="AR186" s="172">
        <v>0</v>
      </c>
      <c r="AS186" s="172">
        <v>138136.16</v>
      </c>
      <c r="AT186" s="172">
        <v>0</v>
      </c>
      <c r="AU186" s="172">
        <v>3700346.61</v>
      </c>
      <c r="AV186" s="172">
        <v>0</v>
      </c>
      <c r="AW186" s="172">
        <v>350008</v>
      </c>
      <c r="AX186" s="172">
        <v>93245</v>
      </c>
      <c r="AY186" s="172">
        <v>582085.36</v>
      </c>
      <c r="AZ186" s="172">
        <v>0</v>
      </c>
      <c r="BA186" s="172">
        <v>29427</v>
      </c>
      <c r="BB186" s="172">
        <v>65522.47</v>
      </c>
      <c r="BC186" s="172">
        <v>55223.86</v>
      </c>
      <c r="BD186" s="172">
        <v>0</v>
      </c>
      <c r="BE186" s="172">
        <v>93</v>
      </c>
      <c r="BF186" s="172">
        <v>389600.21</v>
      </c>
      <c r="BG186" s="172">
        <v>0</v>
      </c>
      <c r="BH186" s="172">
        <v>126942.1</v>
      </c>
      <c r="BI186" s="172">
        <v>18940.02</v>
      </c>
      <c r="BJ186" s="172">
        <v>193687.43</v>
      </c>
      <c r="BK186" s="172">
        <v>74096.639999999999</v>
      </c>
      <c r="BL186" s="172">
        <v>118530.04</v>
      </c>
      <c r="BM186" s="172">
        <v>140158.18</v>
      </c>
      <c r="BN186" s="172">
        <v>258378.45</v>
      </c>
      <c r="BO186" s="172">
        <v>48042.45</v>
      </c>
      <c r="BP186" s="172">
        <v>116112.73</v>
      </c>
      <c r="BQ186" s="172">
        <v>4895</v>
      </c>
      <c r="BR186" s="172">
        <v>10310.16</v>
      </c>
      <c r="BS186" s="172">
        <v>148089.07999999999</v>
      </c>
      <c r="BT186" s="172">
        <v>102853.04</v>
      </c>
      <c r="BU186" s="172">
        <v>135320.89000000001</v>
      </c>
      <c r="BV186" s="172">
        <v>294469.06</v>
      </c>
      <c r="BW186" s="172">
        <v>0</v>
      </c>
      <c r="BX186" s="172">
        <v>0</v>
      </c>
      <c r="BY186" s="172">
        <v>0</v>
      </c>
      <c r="BZ186" s="172">
        <v>0</v>
      </c>
      <c r="CA186" s="172">
        <v>0</v>
      </c>
      <c r="CB186" s="172">
        <v>16867.189999999999</v>
      </c>
      <c r="CC186" s="172">
        <v>0</v>
      </c>
      <c r="CD186" s="172">
        <v>0</v>
      </c>
      <c r="CE186" s="172">
        <v>0</v>
      </c>
      <c r="CF186" s="172">
        <v>0</v>
      </c>
      <c r="CG186" s="172">
        <v>0</v>
      </c>
      <c r="CH186" s="172">
        <v>0</v>
      </c>
      <c r="CI186" s="172">
        <v>0</v>
      </c>
      <c r="CJ186" s="172">
        <v>562700.84999999986</v>
      </c>
      <c r="CK186" s="172"/>
      <c r="CL186" s="172">
        <v>64914.270000000004</v>
      </c>
      <c r="CM186" s="172">
        <v>0</v>
      </c>
      <c r="CN186" s="172">
        <v>0</v>
      </c>
      <c r="CO186" s="172">
        <v>0</v>
      </c>
      <c r="CP186" s="177"/>
      <c r="CQ186" s="151">
        <v>562700.84999999986</v>
      </c>
      <c r="CR186" s="151">
        <v>64914.270000000004</v>
      </c>
      <c r="CS186" s="152">
        <v>562700.85</v>
      </c>
      <c r="CT186" s="152">
        <v>64914.27</v>
      </c>
      <c r="CU186" s="152">
        <v>0</v>
      </c>
      <c r="CV186" s="151">
        <v>0</v>
      </c>
      <c r="CW186" s="151">
        <v>627615.12</v>
      </c>
      <c r="CX186" s="153">
        <v>0</v>
      </c>
      <c r="CY186" s="151">
        <v>0</v>
      </c>
      <c r="CZ186" s="151">
        <v>2.0000002230517566E-2</v>
      </c>
      <c r="DA186" s="151">
        <v>0</v>
      </c>
      <c r="DD186" s="151">
        <v>-9.4587448984384537E-11</v>
      </c>
      <c r="DG186" s="151">
        <v>562700.84999999986</v>
      </c>
      <c r="DH186" s="151">
        <v>64914.270000000004</v>
      </c>
      <c r="DI186" s="152">
        <v>562700.85</v>
      </c>
      <c r="DJ186" s="152">
        <v>64914.27</v>
      </c>
      <c r="DO186" s="166">
        <v>3304177</v>
      </c>
      <c r="DQ186">
        <f>_xlfn.XLOOKUP(A186,Adjustment!B:B,Adjustment!H:H,0,0)</f>
        <v>0</v>
      </c>
      <c r="DR186" s="151">
        <f t="shared" si="13"/>
        <v>6780403.9099999983</v>
      </c>
      <c r="DS186" s="151">
        <f t="shared" si="14"/>
        <v>7056376.7799999984</v>
      </c>
      <c r="DT186" s="151">
        <f t="shared" si="15"/>
        <v>-275972.87000000011</v>
      </c>
      <c r="DU186" s="151">
        <f t="shared" si="16"/>
        <v>16867.189999999999</v>
      </c>
      <c r="DV186" s="151">
        <f t="shared" si="17"/>
        <v>0</v>
      </c>
      <c r="DW186" s="151">
        <f t="shared" si="18"/>
        <v>16867.189999999999</v>
      </c>
    </row>
    <row r="187" spans="1:127" hidden="1">
      <c r="A187" s="166">
        <v>3304193</v>
      </c>
      <c r="B187" s="175" t="s">
        <v>923</v>
      </c>
      <c r="C187" s="167" t="s">
        <v>924</v>
      </c>
      <c r="D187" s="178"/>
      <c r="E187" s="17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70"/>
      <c r="R187" s="170"/>
      <c r="S187" s="170"/>
      <c r="T187" s="170"/>
      <c r="U187" s="170"/>
      <c r="V187" s="170"/>
      <c r="W187" s="171">
        <v>490224.5</v>
      </c>
      <c r="X187" s="171"/>
      <c r="Y187" s="171">
        <v>15464.56</v>
      </c>
      <c r="Z187" s="172">
        <v>4658923.4400000004</v>
      </c>
      <c r="AA187" s="172">
        <v>0</v>
      </c>
      <c r="AB187" s="172">
        <v>165105.19</v>
      </c>
      <c r="AC187" s="172">
        <v>0</v>
      </c>
      <c r="AD187" s="172">
        <v>250690.5</v>
      </c>
      <c r="AE187" s="172">
        <v>8913.86</v>
      </c>
      <c r="AF187" s="172">
        <v>0</v>
      </c>
      <c r="AG187" s="172">
        <v>0</v>
      </c>
      <c r="AH187" s="172">
        <v>722410.08999999985</v>
      </c>
      <c r="AI187" s="172">
        <v>0</v>
      </c>
      <c r="AJ187" s="172">
        <v>0</v>
      </c>
      <c r="AK187" s="172">
        <v>0</v>
      </c>
      <c r="AL187" s="172">
        <v>93068.59</v>
      </c>
      <c r="AM187" s="172">
        <v>0</v>
      </c>
      <c r="AN187" s="172">
        <v>0</v>
      </c>
      <c r="AO187" s="172">
        <v>0</v>
      </c>
      <c r="AP187" s="172">
        <v>0</v>
      </c>
      <c r="AQ187" s="172">
        <v>0</v>
      </c>
      <c r="AR187" s="172">
        <v>0</v>
      </c>
      <c r="AS187" s="172">
        <v>87223.5</v>
      </c>
      <c r="AT187" s="172">
        <v>0</v>
      </c>
      <c r="AU187" s="172">
        <v>3337606.51</v>
      </c>
      <c r="AV187" s="172">
        <v>0</v>
      </c>
      <c r="AW187" s="172">
        <v>238510.2</v>
      </c>
      <c r="AX187" s="172">
        <v>0</v>
      </c>
      <c r="AY187" s="172">
        <v>572743.63</v>
      </c>
      <c r="AZ187" s="172">
        <v>0</v>
      </c>
      <c r="BA187" s="172">
        <v>79336.42</v>
      </c>
      <c r="BB187" s="172">
        <v>5143.29</v>
      </c>
      <c r="BC187" s="172">
        <v>2990.88</v>
      </c>
      <c r="BD187" s="172">
        <v>0</v>
      </c>
      <c r="BE187" s="172">
        <v>0</v>
      </c>
      <c r="BF187" s="172">
        <v>5130.1499999999996</v>
      </c>
      <c r="BG187" s="172">
        <v>0</v>
      </c>
      <c r="BH187" s="172">
        <v>38.99</v>
      </c>
      <c r="BI187" s="172">
        <v>0</v>
      </c>
      <c r="BJ187" s="172">
        <v>157654.48000000001</v>
      </c>
      <c r="BK187" s="172">
        <v>101882.88</v>
      </c>
      <c r="BL187" s="172">
        <v>0</v>
      </c>
      <c r="BM187" s="172">
        <v>116643.7</v>
      </c>
      <c r="BN187" s="172">
        <v>84447.87</v>
      </c>
      <c r="BO187" s="172">
        <v>8572.6</v>
      </c>
      <c r="BP187" s="172">
        <v>321677.02</v>
      </c>
      <c r="BQ187" s="172">
        <v>4895</v>
      </c>
      <c r="BR187" s="172">
        <v>0</v>
      </c>
      <c r="BS187" s="172">
        <v>6874.49</v>
      </c>
      <c r="BT187" s="172">
        <v>0</v>
      </c>
      <c r="BU187" s="172">
        <v>17180.240000000002</v>
      </c>
      <c r="BV187" s="172">
        <v>111433.1</v>
      </c>
      <c r="BW187" s="172">
        <v>312199.46999999997</v>
      </c>
      <c r="BX187" s="172">
        <v>0</v>
      </c>
      <c r="BY187" s="172">
        <v>0</v>
      </c>
      <c r="BZ187" s="172">
        <v>0</v>
      </c>
      <c r="CA187" s="172">
        <v>0</v>
      </c>
      <c r="CB187" s="172">
        <v>15154.38</v>
      </c>
      <c r="CC187" s="172">
        <v>29588.59</v>
      </c>
      <c r="CD187" s="172">
        <v>0</v>
      </c>
      <c r="CE187" s="172">
        <v>0</v>
      </c>
      <c r="CF187" s="172">
        <v>0</v>
      </c>
      <c r="CG187" s="172">
        <v>0</v>
      </c>
      <c r="CH187" s="172">
        <v>0</v>
      </c>
      <c r="CI187" s="172"/>
      <c r="CJ187" s="172">
        <v>991598.75</v>
      </c>
      <c r="CK187" s="172"/>
      <c r="CL187" s="172">
        <v>60207.53</v>
      </c>
      <c r="CM187" s="172">
        <v>0</v>
      </c>
      <c r="CN187" s="172">
        <v>0</v>
      </c>
      <c r="CO187" s="172">
        <v>0</v>
      </c>
      <c r="CP187" s="177"/>
      <c r="CQ187" s="151">
        <v>991598.75</v>
      </c>
      <c r="CR187" s="151">
        <v>60207.53</v>
      </c>
      <c r="CS187" s="152">
        <v>991598.75</v>
      </c>
      <c r="CT187" s="152">
        <v>60207.53</v>
      </c>
      <c r="CU187" s="152">
        <v>0</v>
      </c>
      <c r="CV187" s="151">
        <v>0</v>
      </c>
      <c r="CW187" s="151">
        <v>1051806.28</v>
      </c>
      <c r="CX187" s="153">
        <v>29588.59</v>
      </c>
      <c r="CY187" s="151">
        <v>29588.59</v>
      </c>
      <c r="CZ187" s="151">
        <v>43876.200000000186</v>
      </c>
      <c r="DA187" s="151">
        <v>0</v>
      </c>
      <c r="DD187" s="151">
        <v>0</v>
      </c>
      <c r="DG187" s="151">
        <v>991598.75</v>
      </c>
      <c r="DH187" s="151">
        <v>60207.53</v>
      </c>
      <c r="DI187" s="152">
        <v>991598.75</v>
      </c>
      <c r="DJ187" s="152">
        <v>60207.53</v>
      </c>
      <c r="DO187" s="166">
        <v>3304193</v>
      </c>
      <c r="DQ187">
        <f>_xlfn.XLOOKUP(A187,Adjustment!B:B,Adjustment!H:H,0,0)</f>
        <v>0</v>
      </c>
      <c r="DR187" s="151">
        <f t="shared" si="13"/>
        <v>5986335.1700000009</v>
      </c>
      <c r="DS187" s="151">
        <f t="shared" si="14"/>
        <v>5484960.9200000009</v>
      </c>
      <c r="DT187" s="151">
        <f t="shared" si="15"/>
        <v>501374.25</v>
      </c>
      <c r="DU187" s="151">
        <f t="shared" si="16"/>
        <v>44742.97</v>
      </c>
      <c r="DV187" s="151">
        <f t="shared" si="17"/>
        <v>0</v>
      </c>
      <c r="DW187" s="151">
        <f t="shared" si="18"/>
        <v>44742.97</v>
      </c>
    </row>
    <row r="188" spans="1:127" hidden="1">
      <c r="A188" s="166">
        <v>3304201</v>
      </c>
      <c r="B188" s="175" t="s">
        <v>925</v>
      </c>
      <c r="C188" s="167" t="s">
        <v>341</v>
      </c>
      <c r="D188" s="178"/>
      <c r="E188" s="17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70"/>
      <c r="R188" s="170"/>
      <c r="S188" s="170"/>
      <c r="T188" s="170"/>
      <c r="U188" s="170"/>
      <c r="V188" s="170"/>
      <c r="W188" s="171">
        <v>1693049.36</v>
      </c>
      <c r="X188" s="171"/>
      <c r="Y188" s="171">
        <v>69678.5</v>
      </c>
      <c r="Z188" s="172">
        <v>8774031.4299999997</v>
      </c>
      <c r="AA188" s="172">
        <v>0</v>
      </c>
      <c r="AB188" s="172">
        <v>46882.5</v>
      </c>
      <c r="AC188" s="172">
        <v>0</v>
      </c>
      <c r="AD188" s="172">
        <v>575460.5</v>
      </c>
      <c r="AE188" s="172">
        <v>29653.95</v>
      </c>
      <c r="AF188" s="172">
        <v>0</v>
      </c>
      <c r="AG188" s="172">
        <v>0</v>
      </c>
      <c r="AH188" s="172">
        <v>387842.89999999874</v>
      </c>
      <c r="AI188" s="172">
        <v>190365.14</v>
      </c>
      <c r="AJ188" s="172">
        <v>0</v>
      </c>
      <c r="AK188" s="172">
        <v>0</v>
      </c>
      <c r="AL188" s="172">
        <v>2993</v>
      </c>
      <c r="AM188" s="172">
        <v>0</v>
      </c>
      <c r="AN188" s="172">
        <v>0</v>
      </c>
      <c r="AO188" s="172">
        <v>0</v>
      </c>
      <c r="AP188" s="172">
        <v>0</v>
      </c>
      <c r="AQ188" s="172">
        <v>0</v>
      </c>
      <c r="AR188" s="172">
        <v>0</v>
      </c>
      <c r="AS188" s="172">
        <v>156700.48000000001</v>
      </c>
      <c r="AT188" s="172">
        <v>0</v>
      </c>
      <c r="AU188" s="172">
        <v>5247161.87</v>
      </c>
      <c r="AV188" s="172">
        <v>0</v>
      </c>
      <c r="AW188" s="172">
        <v>1031725.02</v>
      </c>
      <c r="AX188" s="172">
        <v>226252.41</v>
      </c>
      <c r="AY188" s="172">
        <v>516183.28</v>
      </c>
      <c r="AZ188" s="172">
        <v>0</v>
      </c>
      <c r="BA188" s="172">
        <v>27516.560000000001</v>
      </c>
      <c r="BB188" s="172">
        <v>16237.35</v>
      </c>
      <c r="BC188" s="172">
        <v>25966.27</v>
      </c>
      <c r="BD188" s="172">
        <v>0</v>
      </c>
      <c r="BE188" s="172">
        <v>0</v>
      </c>
      <c r="BF188" s="172">
        <v>310830.87</v>
      </c>
      <c r="BG188" s="172">
        <v>12631.17</v>
      </c>
      <c r="BH188" s="172">
        <v>203806.05</v>
      </c>
      <c r="BI188" s="172">
        <v>15051.72</v>
      </c>
      <c r="BJ188" s="172">
        <v>277318.38</v>
      </c>
      <c r="BK188" s="172">
        <v>114746.88</v>
      </c>
      <c r="BL188" s="172">
        <v>52267.66</v>
      </c>
      <c r="BM188" s="172">
        <v>182946.45</v>
      </c>
      <c r="BN188" s="172">
        <v>9345.67</v>
      </c>
      <c r="BO188" s="172">
        <v>123136.94</v>
      </c>
      <c r="BP188" s="172">
        <v>260369.49</v>
      </c>
      <c r="BQ188" s="172">
        <v>4895</v>
      </c>
      <c r="BR188" s="172">
        <v>0</v>
      </c>
      <c r="BS188" s="172">
        <v>328066.34999999998</v>
      </c>
      <c r="BT188" s="172">
        <v>191837.39</v>
      </c>
      <c r="BU188" s="172">
        <v>67832.320000000007</v>
      </c>
      <c r="BV188" s="172">
        <v>382608.78</v>
      </c>
      <c r="BW188" s="172">
        <v>0</v>
      </c>
      <c r="BX188" s="172">
        <v>0</v>
      </c>
      <c r="BY188" s="172">
        <v>99563.5</v>
      </c>
      <c r="BZ188" s="172">
        <v>0</v>
      </c>
      <c r="CA188" s="172">
        <v>0</v>
      </c>
      <c r="CB188" s="172">
        <v>24410.31</v>
      </c>
      <c r="CC188" s="172"/>
      <c r="CD188" s="172">
        <v>99563.5</v>
      </c>
      <c r="CE188" s="172">
        <v>0</v>
      </c>
      <c r="CF188" s="172">
        <v>0</v>
      </c>
      <c r="CG188" s="172">
        <v>0</v>
      </c>
      <c r="CH188" s="172">
        <v>147755.31</v>
      </c>
      <c r="CI188" s="172">
        <v>45897</v>
      </c>
      <c r="CJ188" s="172">
        <v>2128681.88</v>
      </c>
      <c r="CK188" s="172"/>
      <c r="CL188" s="172">
        <v>0</v>
      </c>
      <c r="CM188" s="172">
        <v>0</v>
      </c>
      <c r="CN188" s="172">
        <v>0</v>
      </c>
      <c r="CO188" s="172">
        <v>0</v>
      </c>
      <c r="CP188" s="177"/>
      <c r="CQ188" s="151">
        <v>2128681.88</v>
      </c>
      <c r="CR188" s="151">
        <v>0</v>
      </c>
      <c r="CS188" s="152">
        <v>2228245.38</v>
      </c>
      <c r="CT188" s="152">
        <v>-99563.5</v>
      </c>
      <c r="CU188" s="152">
        <v>-99563.5</v>
      </c>
      <c r="CV188" s="151">
        <v>-99563.5</v>
      </c>
      <c r="CW188" s="151">
        <v>2128681.88</v>
      </c>
      <c r="CX188" s="153">
        <v>-45897</v>
      </c>
      <c r="CY188" s="151">
        <v>-45897</v>
      </c>
      <c r="CZ188" s="151">
        <v>0.3600000012665987</v>
      </c>
      <c r="DA188" s="151">
        <v>0</v>
      </c>
      <c r="DB188" s="152">
        <v>-99563.5</v>
      </c>
      <c r="DD188" s="151">
        <v>0</v>
      </c>
      <c r="DG188" s="151">
        <v>2128681.88</v>
      </c>
      <c r="DH188" s="151">
        <v>0</v>
      </c>
      <c r="DI188" s="152">
        <v>2228245.38</v>
      </c>
      <c r="DJ188" s="152">
        <v>-99563.5</v>
      </c>
      <c r="DO188" s="166">
        <v>3304201</v>
      </c>
      <c r="DQ188" t="str">
        <f>_xlfn.XLOOKUP(A188,Adjustment!B:B,Adjustment!H:H,0,0)</f>
        <v>Agree</v>
      </c>
      <c r="DR188" s="151">
        <f t="shared" si="13"/>
        <v>10163929.899999999</v>
      </c>
      <c r="DS188" s="151">
        <f t="shared" si="14"/>
        <v>9728297.379999999</v>
      </c>
      <c r="DT188" s="151">
        <f t="shared" si="15"/>
        <v>435632.51999999955</v>
      </c>
      <c r="DU188" s="151">
        <f t="shared" si="16"/>
        <v>123973.81</v>
      </c>
      <c r="DV188" s="151">
        <f t="shared" si="17"/>
        <v>193652.31</v>
      </c>
      <c r="DW188" s="151">
        <f t="shared" si="18"/>
        <v>-69678.5</v>
      </c>
    </row>
    <row r="189" spans="1:127" hidden="1">
      <c r="A189" s="166">
        <v>3304223</v>
      </c>
      <c r="B189" s="175" t="s">
        <v>926</v>
      </c>
      <c r="C189" s="167" t="s">
        <v>927</v>
      </c>
      <c r="D189" s="178"/>
      <c r="E189" s="17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70"/>
      <c r="R189" s="170"/>
      <c r="S189" s="170"/>
      <c r="T189" s="170"/>
      <c r="U189" s="170"/>
      <c r="V189" s="170"/>
      <c r="W189" s="171">
        <v>5159546.6500000004</v>
      </c>
      <c r="X189" s="171"/>
      <c r="Y189" s="171">
        <v>25588.75</v>
      </c>
      <c r="Z189" s="172">
        <v>7915861.79</v>
      </c>
      <c r="AA189" s="172">
        <v>1048442</v>
      </c>
      <c r="AB189" s="172">
        <v>78577.539999999994</v>
      </c>
      <c r="AC189" s="172">
        <v>0</v>
      </c>
      <c r="AD189" s="172">
        <v>671016.5</v>
      </c>
      <c r="AE189" s="172">
        <v>15598.51</v>
      </c>
      <c r="AF189" s="172">
        <v>0</v>
      </c>
      <c r="AG189" s="172">
        <v>0</v>
      </c>
      <c r="AH189" s="172">
        <v>727736.69</v>
      </c>
      <c r="AI189" s="172">
        <v>18440.419999999998</v>
      </c>
      <c r="AJ189" s="172">
        <v>0</v>
      </c>
      <c r="AK189" s="172">
        <v>0</v>
      </c>
      <c r="AL189" s="172">
        <v>10723.79</v>
      </c>
      <c r="AM189" s="172">
        <v>0</v>
      </c>
      <c r="AN189" s="172">
        <v>0</v>
      </c>
      <c r="AO189" s="172">
        <v>0</v>
      </c>
      <c r="AP189" s="172">
        <v>0</v>
      </c>
      <c r="AQ189" s="172">
        <v>0</v>
      </c>
      <c r="AR189" s="172">
        <v>0</v>
      </c>
      <c r="AS189" s="172">
        <v>162017.78</v>
      </c>
      <c r="AT189" s="172">
        <v>0</v>
      </c>
      <c r="AU189" s="172">
        <v>5602546.2599999998</v>
      </c>
      <c r="AV189" s="172">
        <v>0</v>
      </c>
      <c r="AW189" s="172">
        <v>352551.04</v>
      </c>
      <c r="AX189" s="172">
        <v>0</v>
      </c>
      <c r="AY189" s="172">
        <v>1339471.55</v>
      </c>
      <c r="AZ189" s="172">
        <v>0</v>
      </c>
      <c r="BA189" s="172">
        <v>126764.32</v>
      </c>
      <c r="BB189" s="172">
        <v>20108.87</v>
      </c>
      <c r="BC189" s="172">
        <v>42126.83</v>
      </c>
      <c r="BD189" s="172">
        <v>38.79</v>
      </c>
      <c r="BE189" s="172">
        <v>0</v>
      </c>
      <c r="BF189" s="172">
        <v>119179.46</v>
      </c>
      <c r="BG189" s="172">
        <v>0</v>
      </c>
      <c r="BH189" s="172">
        <v>0</v>
      </c>
      <c r="BI189" s="172">
        <v>106117.97</v>
      </c>
      <c r="BJ189" s="172">
        <v>614578.91</v>
      </c>
      <c r="BK189" s="172">
        <v>171194.56</v>
      </c>
      <c r="BL189" s="172">
        <v>0</v>
      </c>
      <c r="BM189" s="172">
        <v>261746.79999999385</v>
      </c>
      <c r="BN189" s="172">
        <v>225455.81</v>
      </c>
      <c r="BO189" s="172">
        <v>93492.57</v>
      </c>
      <c r="BP189" s="172">
        <v>213016.23</v>
      </c>
      <c r="BQ189" s="172">
        <v>4895</v>
      </c>
      <c r="BR189" s="172">
        <v>0</v>
      </c>
      <c r="BS189" s="172">
        <v>495337.35</v>
      </c>
      <c r="BT189" s="172">
        <v>71309.75</v>
      </c>
      <c r="BU189" s="172">
        <v>88303.89</v>
      </c>
      <c r="BV189" s="172">
        <v>252003.67</v>
      </c>
      <c r="BW189" s="172">
        <v>628003.09</v>
      </c>
      <c r="BX189" s="172">
        <v>0</v>
      </c>
      <c r="BY189" s="172">
        <v>0</v>
      </c>
      <c r="BZ189" s="172">
        <v>0</v>
      </c>
      <c r="CA189" s="172">
        <v>0</v>
      </c>
      <c r="CB189" s="172">
        <v>24910.94</v>
      </c>
      <c r="CC189" s="172">
        <v>48495.14</v>
      </c>
      <c r="CD189" s="172">
        <v>0</v>
      </c>
      <c r="CE189" s="172">
        <v>0</v>
      </c>
      <c r="CF189" s="172">
        <v>0</v>
      </c>
      <c r="CG189" s="172">
        <v>0</v>
      </c>
      <c r="CH189" s="172">
        <v>0</v>
      </c>
      <c r="CI189" s="172"/>
      <c r="CJ189" s="172">
        <v>4979718.9500000011</v>
      </c>
      <c r="CK189" s="172"/>
      <c r="CL189" s="172">
        <v>98994.83</v>
      </c>
      <c r="CM189" s="172">
        <v>0</v>
      </c>
      <c r="CN189" s="172">
        <v>0</v>
      </c>
      <c r="CO189" s="172">
        <v>0</v>
      </c>
      <c r="CP189" s="177"/>
      <c r="CQ189" s="151">
        <v>4979718.9500000011</v>
      </c>
      <c r="CR189" s="151">
        <v>98994.83</v>
      </c>
      <c r="CS189" s="152">
        <v>4979718.95</v>
      </c>
      <c r="CT189" s="152">
        <v>98994.83</v>
      </c>
      <c r="CU189" s="152">
        <v>0</v>
      </c>
      <c r="CV189" s="151">
        <v>0</v>
      </c>
      <c r="CW189" s="151">
        <v>5078713.78</v>
      </c>
      <c r="CX189" s="153">
        <v>48495.14</v>
      </c>
      <c r="CY189" s="151">
        <v>48495.14</v>
      </c>
      <c r="CZ189" s="151">
        <v>0</v>
      </c>
      <c r="DA189" s="151">
        <v>-0.35000000614672899</v>
      </c>
      <c r="DD189" s="151">
        <v>1.0040821507573128E-9</v>
      </c>
      <c r="DG189" s="151">
        <v>4979718.9500000011</v>
      </c>
      <c r="DH189" s="151">
        <v>98994.83</v>
      </c>
      <c r="DI189" s="152">
        <v>4979718.95</v>
      </c>
      <c r="DJ189" s="152">
        <v>98994.83</v>
      </c>
      <c r="DO189" s="166">
        <v>3304223</v>
      </c>
      <c r="DQ189">
        <f>_xlfn.XLOOKUP(A189,Adjustment!B:B,Adjustment!H:H,0,0)</f>
        <v>0</v>
      </c>
      <c r="DR189" s="151">
        <f t="shared" si="13"/>
        <v>10648415.019999996</v>
      </c>
      <c r="DS189" s="151">
        <f t="shared" si="14"/>
        <v>10828242.719999995</v>
      </c>
      <c r="DT189" s="151">
        <f t="shared" si="15"/>
        <v>-179827.69999999925</v>
      </c>
      <c r="DU189" s="151">
        <f t="shared" si="16"/>
        <v>73406.080000000002</v>
      </c>
      <c r="DV189" s="151">
        <f t="shared" si="17"/>
        <v>0</v>
      </c>
      <c r="DW189" s="151">
        <f t="shared" si="18"/>
        <v>73406.080000000002</v>
      </c>
    </row>
    <row r="190" spans="1:127" hidden="1">
      <c r="A190" s="166">
        <v>3304237</v>
      </c>
      <c r="B190" s="175" t="s">
        <v>928</v>
      </c>
      <c r="C190" s="167" t="s">
        <v>511</v>
      </c>
      <c r="D190" s="178"/>
      <c r="E190" s="17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70"/>
      <c r="R190" s="170"/>
      <c r="S190" s="170"/>
      <c r="T190" s="170"/>
      <c r="U190" s="170"/>
      <c r="V190" s="170"/>
      <c r="W190" s="171">
        <v>3561458</v>
      </c>
      <c r="X190" s="171"/>
      <c r="Y190" s="171">
        <v>794993.48</v>
      </c>
      <c r="Z190" s="172">
        <v>10862049.310000001</v>
      </c>
      <c r="AA190" s="172">
        <v>1726669.33</v>
      </c>
      <c r="AB190" s="172">
        <v>100216.23</v>
      </c>
      <c r="AC190" s="172">
        <v>0</v>
      </c>
      <c r="AD190" s="172">
        <v>642036</v>
      </c>
      <c r="AE190" s="172">
        <v>33267.370000000003</v>
      </c>
      <c r="AF190" s="172">
        <v>0</v>
      </c>
      <c r="AG190" s="172">
        <v>0</v>
      </c>
      <c r="AH190" s="172">
        <v>1969702.38</v>
      </c>
      <c r="AI190" s="172">
        <v>228231.86</v>
      </c>
      <c r="AJ190" s="172">
        <v>0</v>
      </c>
      <c r="AK190" s="172">
        <v>0</v>
      </c>
      <c r="AL190" s="172">
        <v>72734.94</v>
      </c>
      <c r="AM190" s="172">
        <v>0</v>
      </c>
      <c r="AN190" s="172">
        <v>0</v>
      </c>
      <c r="AO190" s="172">
        <v>0</v>
      </c>
      <c r="AP190" s="172">
        <v>0</v>
      </c>
      <c r="AQ190" s="172">
        <v>0</v>
      </c>
      <c r="AR190" s="172">
        <v>0</v>
      </c>
      <c r="AS190" s="172">
        <v>242986.5</v>
      </c>
      <c r="AT190" s="172">
        <v>0</v>
      </c>
      <c r="AU190" s="172">
        <v>7737107.8799999999</v>
      </c>
      <c r="AV190" s="172">
        <v>0</v>
      </c>
      <c r="AW190" s="172">
        <v>1061539.22</v>
      </c>
      <c r="AX190" s="172">
        <v>314944.67</v>
      </c>
      <c r="AY190" s="172">
        <v>827782.57</v>
      </c>
      <c r="AZ190" s="172">
        <v>298585.31</v>
      </c>
      <c r="BA190" s="172">
        <v>60587.39</v>
      </c>
      <c r="BB190" s="172">
        <v>36536.25</v>
      </c>
      <c r="BC190" s="172">
        <v>18877.09</v>
      </c>
      <c r="BD190" s="172">
        <v>0</v>
      </c>
      <c r="BE190" s="172">
        <v>3394.5</v>
      </c>
      <c r="BF190" s="172">
        <v>1431015.5</v>
      </c>
      <c r="BG190" s="172">
        <v>11481.63</v>
      </c>
      <c r="BH190" s="172">
        <v>3099.85</v>
      </c>
      <c r="BI190" s="172">
        <v>9091.64</v>
      </c>
      <c r="BJ190" s="172">
        <v>401748.71</v>
      </c>
      <c r="BK190" s="172">
        <v>169804.79999999999</v>
      </c>
      <c r="BL190" s="172">
        <v>21923.67</v>
      </c>
      <c r="BM190" s="172">
        <v>440291.88</v>
      </c>
      <c r="BN190" s="172">
        <v>141725.99</v>
      </c>
      <c r="BO190" s="172">
        <v>218319.11</v>
      </c>
      <c r="BP190" s="172">
        <v>127617.19</v>
      </c>
      <c r="BQ190" s="172">
        <v>4895</v>
      </c>
      <c r="BR190" s="172">
        <v>15563.2</v>
      </c>
      <c r="BS190" s="172">
        <v>278306.11</v>
      </c>
      <c r="BT190" s="172">
        <v>143305.49</v>
      </c>
      <c r="BU190" s="172">
        <v>274026.43</v>
      </c>
      <c r="BV190" s="172">
        <v>174038.72</v>
      </c>
      <c r="BW190" s="172">
        <v>0</v>
      </c>
      <c r="BX190" s="172">
        <v>0</v>
      </c>
      <c r="BY190" s="172">
        <v>0</v>
      </c>
      <c r="BZ190" s="172">
        <v>0</v>
      </c>
      <c r="CA190" s="172">
        <v>0</v>
      </c>
      <c r="CB190" s="172">
        <v>36411.25</v>
      </c>
      <c r="CC190" s="172"/>
      <c r="CD190" s="172">
        <v>0</v>
      </c>
      <c r="CE190" s="172">
        <v>0</v>
      </c>
      <c r="CF190" s="172">
        <v>0</v>
      </c>
      <c r="CG190" s="172">
        <v>0</v>
      </c>
      <c r="CH190" s="172">
        <v>0</v>
      </c>
      <c r="CI190" s="172">
        <v>108891.31</v>
      </c>
      <c r="CJ190" s="172">
        <v>5213742.1199999973</v>
      </c>
      <c r="CK190" s="172"/>
      <c r="CL190" s="172">
        <v>722513.41999999993</v>
      </c>
      <c r="CM190" s="172">
        <v>0</v>
      </c>
      <c r="CN190" s="172">
        <v>0</v>
      </c>
      <c r="CO190" s="172">
        <v>0</v>
      </c>
      <c r="CP190" s="177"/>
      <c r="CQ190" s="151">
        <v>5213742.1199999973</v>
      </c>
      <c r="CR190" s="151">
        <v>722513.41999999993</v>
      </c>
      <c r="CS190" s="152">
        <v>5213742.12</v>
      </c>
      <c r="CT190" s="152">
        <v>722513.42</v>
      </c>
      <c r="CU190" s="152">
        <v>0</v>
      </c>
      <c r="CV190" s="151">
        <v>0</v>
      </c>
      <c r="CW190" s="151">
        <v>5936255.54</v>
      </c>
      <c r="CX190" s="153">
        <v>-618414.57999999996</v>
      </c>
      <c r="CY190" s="151">
        <v>-618414.57999999996</v>
      </c>
      <c r="CZ190" s="151">
        <v>0</v>
      </c>
      <c r="DA190" s="151">
        <v>0</v>
      </c>
      <c r="DD190" s="151">
        <v>-2.9103830456733704E-9</v>
      </c>
      <c r="DG190" s="151">
        <v>5213742.1199999973</v>
      </c>
      <c r="DH190" s="151">
        <v>722513.41999999993</v>
      </c>
      <c r="DI190" s="152">
        <v>5213742.12</v>
      </c>
      <c r="DJ190" s="152">
        <v>722513.42</v>
      </c>
      <c r="DO190" s="166">
        <v>3304237</v>
      </c>
      <c r="DQ190" t="str">
        <f>_xlfn.XLOOKUP(A190,Adjustment!B:B,Adjustment!H:H,0,0)</f>
        <v>Agree</v>
      </c>
      <c r="DR190" s="151">
        <f t="shared" si="13"/>
        <v>15877893.92</v>
      </c>
      <c r="DS190" s="151">
        <f t="shared" si="14"/>
        <v>14225609.800000003</v>
      </c>
      <c r="DT190" s="151">
        <f t="shared" si="15"/>
        <v>1652284.1199999973</v>
      </c>
      <c r="DU190" s="151">
        <f t="shared" si="16"/>
        <v>36411.25</v>
      </c>
      <c r="DV190" s="151">
        <f t="shared" si="17"/>
        <v>108891.31</v>
      </c>
      <c r="DW190" s="151">
        <f t="shared" si="18"/>
        <v>-72480.06</v>
      </c>
    </row>
    <row r="191" spans="1:127" hidden="1">
      <c r="A191" s="166">
        <v>3304245</v>
      </c>
      <c r="B191" s="175" t="s">
        <v>929</v>
      </c>
      <c r="C191" s="167" t="s">
        <v>930</v>
      </c>
      <c r="D191" s="178"/>
      <c r="E191" s="17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70"/>
      <c r="R191" s="170"/>
      <c r="S191" s="170"/>
      <c r="T191" s="170"/>
      <c r="U191" s="170"/>
      <c r="V191" s="170"/>
      <c r="W191" s="171">
        <v>4442715.47</v>
      </c>
      <c r="X191" s="171"/>
      <c r="Y191" s="171">
        <v>29264.69</v>
      </c>
      <c r="Z191" s="172">
        <v>9555015.9800000004</v>
      </c>
      <c r="AA191" s="172">
        <v>1421250</v>
      </c>
      <c r="AB191" s="172">
        <v>114812.61</v>
      </c>
      <c r="AC191" s="172">
        <v>0</v>
      </c>
      <c r="AD191" s="172">
        <v>729675.5</v>
      </c>
      <c r="AE191" s="172">
        <v>10798.51</v>
      </c>
      <c r="AF191" s="172">
        <v>0</v>
      </c>
      <c r="AG191" s="172">
        <v>0</v>
      </c>
      <c r="AH191" s="172">
        <v>546303.00000000116</v>
      </c>
      <c r="AI191" s="172">
        <v>6580</v>
      </c>
      <c r="AJ191" s="172">
        <v>0</v>
      </c>
      <c r="AK191" s="172">
        <v>0</v>
      </c>
      <c r="AL191" s="172">
        <v>24669.45</v>
      </c>
      <c r="AM191" s="172">
        <v>0</v>
      </c>
      <c r="AN191" s="172">
        <v>0</v>
      </c>
      <c r="AO191" s="172">
        <v>0</v>
      </c>
      <c r="AP191" s="172">
        <v>0</v>
      </c>
      <c r="AQ191" s="172">
        <v>0</v>
      </c>
      <c r="AR191" s="172">
        <v>0</v>
      </c>
      <c r="AS191" s="172">
        <v>159821.63</v>
      </c>
      <c r="AT191" s="172">
        <v>0</v>
      </c>
      <c r="AU191" s="172">
        <v>5888005.75</v>
      </c>
      <c r="AV191" s="172">
        <v>0</v>
      </c>
      <c r="AW191" s="172">
        <v>1544234.35</v>
      </c>
      <c r="AX191" s="172">
        <v>430409.49</v>
      </c>
      <c r="AY191" s="172">
        <v>701823.02</v>
      </c>
      <c r="AZ191" s="172">
        <v>0</v>
      </c>
      <c r="BA191" s="172">
        <v>151692.39000000001</v>
      </c>
      <c r="BB191" s="172">
        <v>69414.22</v>
      </c>
      <c r="BC191" s="172">
        <v>23484.54</v>
      </c>
      <c r="BD191" s="172">
        <v>0</v>
      </c>
      <c r="BE191" s="172">
        <v>0</v>
      </c>
      <c r="BF191" s="172">
        <v>1279866.23</v>
      </c>
      <c r="BG191" s="172">
        <v>36152.35</v>
      </c>
      <c r="BH191" s="172">
        <v>18570.23</v>
      </c>
      <c r="BI191" s="172">
        <v>20862.650000000001</v>
      </c>
      <c r="BJ191" s="172">
        <v>376816.92</v>
      </c>
      <c r="BK191" s="172">
        <v>195018.23999999999</v>
      </c>
      <c r="BL191" s="172">
        <v>53278.239999999998</v>
      </c>
      <c r="BM191" s="172">
        <v>560372.32999999996</v>
      </c>
      <c r="BN191" s="172">
        <v>204888.49</v>
      </c>
      <c r="BO191" s="172">
        <v>185590.56</v>
      </c>
      <c r="BP191" s="172">
        <v>174219.99</v>
      </c>
      <c r="BQ191" s="172">
        <v>4895</v>
      </c>
      <c r="BR191" s="172">
        <v>5415.5</v>
      </c>
      <c r="BS191" s="172">
        <v>239446.37</v>
      </c>
      <c r="BT191" s="172">
        <v>230481.06</v>
      </c>
      <c r="BU191" s="172">
        <v>206431.12</v>
      </c>
      <c r="BV191" s="172">
        <v>138697.97</v>
      </c>
      <c r="BW191" s="172">
        <v>0</v>
      </c>
      <c r="BX191" s="172">
        <v>0</v>
      </c>
      <c r="BY191" s="172">
        <v>0</v>
      </c>
      <c r="BZ191" s="172">
        <v>0</v>
      </c>
      <c r="CA191" s="172">
        <v>0</v>
      </c>
      <c r="CB191" s="172">
        <v>29709.06</v>
      </c>
      <c r="CC191" s="172">
        <v>55049.75</v>
      </c>
      <c r="CD191" s="172">
        <v>0</v>
      </c>
      <c r="CE191" s="172">
        <v>0</v>
      </c>
      <c r="CF191" s="172">
        <v>0</v>
      </c>
      <c r="CG191" s="172">
        <v>0</v>
      </c>
      <c r="CH191" s="172">
        <v>0</v>
      </c>
      <c r="CI191" s="172"/>
      <c r="CJ191" s="172">
        <v>4271575.1399999997</v>
      </c>
      <c r="CK191" s="172"/>
      <c r="CL191" s="172">
        <v>114023.5</v>
      </c>
      <c r="CM191" s="172">
        <v>0</v>
      </c>
      <c r="CN191" s="172">
        <v>0</v>
      </c>
      <c r="CO191" s="172">
        <v>0</v>
      </c>
      <c r="CP191" s="177"/>
      <c r="CQ191" s="151">
        <v>4271575.1399999997</v>
      </c>
      <c r="CR191" s="151">
        <v>114023.5</v>
      </c>
      <c r="CS191" s="152">
        <v>4271575.1399999997</v>
      </c>
      <c r="CT191" s="152">
        <v>114023.5</v>
      </c>
      <c r="CU191" s="152">
        <v>0</v>
      </c>
      <c r="CV191" s="151">
        <v>0</v>
      </c>
      <c r="CW191" s="151">
        <v>4385598.6399999997</v>
      </c>
      <c r="CX191" s="153">
        <v>55049.75</v>
      </c>
      <c r="CY191" s="151">
        <v>55049.75</v>
      </c>
      <c r="CZ191" s="151">
        <v>0.4699999988079071</v>
      </c>
      <c r="DA191" s="151">
        <v>0</v>
      </c>
      <c r="DD191" s="151">
        <v>0</v>
      </c>
      <c r="DG191" s="151">
        <v>4271575.1399999997</v>
      </c>
      <c r="DH191" s="151">
        <v>114023.5</v>
      </c>
      <c r="DI191" s="152">
        <v>4271575.1399999997</v>
      </c>
      <c r="DJ191" s="152">
        <v>114023.5</v>
      </c>
      <c r="DO191" s="166">
        <v>3304245</v>
      </c>
      <c r="DQ191">
        <f>_xlfn.XLOOKUP(A191,Adjustment!B:B,Adjustment!H:H,0,0)</f>
        <v>0</v>
      </c>
      <c r="DR191" s="151">
        <f t="shared" si="13"/>
        <v>12568926.680000002</v>
      </c>
      <c r="DS191" s="151">
        <f t="shared" si="14"/>
        <v>12740067.010000002</v>
      </c>
      <c r="DT191" s="151">
        <f t="shared" si="15"/>
        <v>-171140.33000000007</v>
      </c>
      <c r="DU191" s="151">
        <f t="shared" si="16"/>
        <v>84758.81</v>
      </c>
      <c r="DV191" s="151">
        <f t="shared" si="17"/>
        <v>0</v>
      </c>
      <c r="DW191" s="151">
        <f t="shared" si="18"/>
        <v>84758.81</v>
      </c>
    </row>
    <row r="192" spans="1:127" hidden="1">
      <c r="A192" s="166">
        <v>3304606</v>
      </c>
      <c r="B192" s="175" t="s">
        <v>931</v>
      </c>
      <c r="C192" s="167" t="s">
        <v>491</v>
      </c>
      <c r="D192" s="178"/>
      <c r="E192" s="17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70"/>
      <c r="R192" s="170"/>
      <c r="S192" s="170"/>
      <c r="T192" s="170"/>
      <c r="U192" s="170"/>
      <c r="V192" s="170"/>
      <c r="W192" s="171">
        <v>372856.87</v>
      </c>
      <c r="X192" s="171"/>
      <c r="Y192" s="171">
        <v>0</v>
      </c>
      <c r="Z192" s="172">
        <v>5511896.5899999999</v>
      </c>
      <c r="AA192" s="172">
        <v>1105236</v>
      </c>
      <c r="AB192" s="172">
        <v>46505.64</v>
      </c>
      <c r="AC192" s="172">
        <v>0</v>
      </c>
      <c r="AD192" s="172">
        <v>267356</v>
      </c>
      <c r="AE192" s="172">
        <v>11061.23</v>
      </c>
      <c r="AF192" s="172">
        <v>0</v>
      </c>
      <c r="AG192" s="172">
        <v>0</v>
      </c>
      <c r="AH192" s="172">
        <v>139632.32000000001</v>
      </c>
      <c r="AI192" s="172">
        <v>0</v>
      </c>
      <c r="AJ192" s="172">
        <v>0</v>
      </c>
      <c r="AK192" s="172">
        <v>0</v>
      </c>
      <c r="AL192" s="172">
        <v>249564.18</v>
      </c>
      <c r="AM192" s="172">
        <v>0</v>
      </c>
      <c r="AN192" s="172">
        <v>0</v>
      </c>
      <c r="AO192" s="172">
        <v>0</v>
      </c>
      <c r="AP192" s="172">
        <v>0</v>
      </c>
      <c r="AQ192" s="172">
        <v>0</v>
      </c>
      <c r="AR192" s="172">
        <v>0</v>
      </c>
      <c r="AS192" s="172">
        <v>95939.25</v>
      </c>
      <c r="AT192" s="172">
        <v>0</v>
      </c>
      <c r="AU192" s="172">
        <v>4630899.7699999996</v>
      </c>
      <c r="AV192" s="172">
        <v>0</v>
      </c>
      <c r="AW192" s="172">
        <v>541197.19999999995</v>
      </c>
      <c r="AX192" s="172">
        <v>71282.12</v>
      </c>
      <c r="AY192" s="172">
        <v>446339.92</v>
      </c>
      <c r="AZ192" s="172">
        <v>0</v>
      </c>
      <c r="BA192" s="172">
        <v>35968.559999999998</v>
      </c>
      <c r="BB192" s="172">
        <v>53549.53</v>
      </c>
      <c r="BC192" s="172">
        <v>8007.82</v>
      </c>
      <c r="BD192" s="172">
        <v>0</v>
      </c>
      <c r="BE192" s="172">
        <v>0</v>
      </c>
      <c r="BF192" s="172">
        <v>51621.599999999999</v>
      </c>
      <c r="BG192" s="172">
        <v>10163.459999999999</v>
      </c>
      <c r="BH192" s="172">
        <v>142108.96</v>
      </c>
      <c r="BI192" s="172">
        <v>8437.39</v>
      </c>
      <c r="BJ192" s="172">
        <v>183427.63</v>
      </c>
      <c r="BK192" s="172">
        <v>22228.99</v>
      </c>
      <c r="BL192" s="172">
        <v>21963.07</v>
      </c>
      <c r="BM192" s="172">
        <v>278243.28000000061</v>
      </c>
      <c r="BN192" s="172">
        <v>168987.35</v>
      </c>
      <c r="BO192" s="172">
        <v>115067.12</v>
      </c>
      <c r="BP192" s="172">
        <v>173348.44</v>
      </c>
      <c r="BQ192" s="172">
        <v>4895</v>
      </c>
      <c r="BR192" s="172">
        <v>0</v>
      </c>
      <c r="BS192" s="172">
        <v>77491.199999999997</v>
      </c>
      <c r="BT192" s="172">
        <v>71385.2</v>
      </c>
      <c r="BU192" s="172">
        <v>121798.8</v>
      </c>
      <c r="BV192" s="172">
        <v>143310.34</v>
      </c>
      <c r="BW192" s="172">
        <v>0</v>
      </c>
      <c r="BX192" s="172">
        <v>0</v>
      </c>
      <c r="BY192" s="172">
        <v>0</v>
      </c>
      <c r="BZ192" s="172">
        <v>0</v>
      </c>
      <c r="CA192" s="172">
        <v>0</v>
      </c>
      <c r="CB192" s="172">
        <v>23662.799999999999</v>
      </c>
      <c r="CC192" s="172">
        <v>0</v>
      </c>
      <c r="CD192" s="172">
        <v>0</v>
      </c>
      <c r="CE192" s="172">
        <v>0</v>
      </c>
      <c r="CF192" s="172">
        <v>0</v>
      </c>
      <c r="CG192" s="172">
        <v>23662.799999999999</v>
      </c>
      <c r="CH192" s="172">
        <v>0</v>
      </c>
      <c r="CI192" s="172">
        <v>0</v>
      </c>
      <c r="CJ192" s="172">
        <v>418325.32999999996</v>
      </c>
      <c r="CK192" s="172"/>
      <c r="CL192" s="172">
        <v>0</v>
      </c>
      <c r="CM192" s="172">
        <v>0</v>
      </c>
      <c r="CN192" s="172">
        <v>0</v>
      </c>
      <c r="CO192" s="172">
        <v>0</v>
      </c>
      <c r="CP192" s="177"/>
      <c r="CQ192" s="151">
        <v>418325.32999999996</v>
      </c>
      <c r="CR192" s="151">
        <v>0</v>
      </c>
      <c r="CS192" s="152">
        <v>418325.33</v>
      </c>
      <c r="CT192" s="152">
        <v>0</v>
      </c>
      <c r="CU192" s="152">
        <v>0</v>
      </c>
      <c r="CV192" s="151">
        <v>0</v>
      </c>
      <c r="CW192" s="151">
        <v>418325.33</v>
      </c>
      <c r="CX192" s="153">
        <v>0</v>
      </c>
      <c r="CY192" s="151">
        <v>0</v>
      </c>
      <c r="CZ192" s="151">
        <v>0</v>
      </c>
      <c r="DA192" s="151">
        <v>-2.9999999387655407E-2</v>
      </c>
      <c r="DD192" s="151">
        <v>-5.8207660913467407E-11</v>
      </c>
      <c r="DG192" s="151">
        <v>418325.32999999996</v>
      </c>
      <c r="DH192" s="151">
        <v>0</v>
      </c>
      <c r="DI192" s="152">
        <v>418325.33</v>
      </c>
      <c r="DJ192" s="152">
        <v>0</v>
      </c>
      <c r="DO192" s="166">
        <v>3304606</v>
      </c>
      <c r="DQ192" t="str">
        <f>_xlfn.XLOOKUP(A192,Adjustment!B:B,Adjustment!H:H,0,0)</f>
        <v>Agree</v>
      </c>
      <c r="DR192" s="151">
        <f t="shared" si="13"/>
        <v>7427191.21</v>
      </c>
      <c r="DS192" s="151">
        <f t="shared" si="14"/>
        <v>7381722.75</v>
      </c>
      <c r="DT192" s="151">
        <f t="shared" si="15"/>
        <v>45468.459999999963</v>
      </c>
      <c r="DU192" s="151">
        <f t="shared" si="16"/>
        <v>23662.799999999999</v>
      </c>
      <c r="DV192" s="151">
        <f t="shared" si="17"/>
        <v>23662.799999999999</v>
      </c>
      <c r="DW192" s="151">
        <f t="shared" si="18"/>
        <v>0</v>
      </c>
    </row>
    <row r="193" spans="1:127" hidden="1">
      <c r="A193" s="166">
        <v>3304625</v>
      </c>
      <c r="B193" s="175" t="s">
        <v>932</v>
      </c>
      <c r="C193" s="167" t="s">
        <v>933</v>
      </c>
      <c r="D193" s="178"/>
      <c r="E193" s="17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70"/>
      <c r="R193" s="170"/>
      <c r="S193" s="170"/>
      <c r="T193" s="170"/>
      <c r="U193" s="170"/>
      <c r="V193" s="170"/>
      <c r="W193" s="171">
        <v>255582.73</v>
      </c>
      <c r="X193" s="171"/>
      <c r="Y193" s="171">
        <v>0</v>
      </c>
      <c r="Z193" s="172">
        <v>4871123.37</v>
      </c>
      <c r="AA193" s="172">
        <v>0</v>
      </c>
      <c r="AB193" s="172">
        <v>43428.75</v>
      </c>
      <c r="AC193" s="172">
        <v>0</v>
      </c>
      <c r="AD193" s="172">
        <v>360698.25</v>
      </c>
      <c r="AE193" s="172">
        <v>23484.65</v>
      </c>
      <c r="AF193" s="172">
        <v>0</v>
      </c>
      <c r="AG193" s="172">
        <v>0</v>
      </c>
      <c r="AH193" s="172">
        <v>396439.34999999893</v>
      </c>
      <c r="AI193" s="172">
        <v>0</v>
      </c>
      <c r="AJ193" s="172">
        <v>0</v>
      </c>
      <c r="AK193" s="172">
        <v>0</v>
      </c>
      <c r="AL193" s="172">
        <v>4537.1000000000004</v>
      </c>
      <c r="AM193" s="172">
        <v>0</v>
      </c>
      <c r="AN193" s="172">
        <v>0</v>
      </c>
      <c r="AO193" s="172">
        <v>0</v>
      </c>
      <c r="AP193" s="172">
        <v>0</v>
      </c>
      <c r="AQ193" s="172">
        <v>0</v>
      </c>
      <c r="AR193" s="172">
        <v>0</v>
      </c>
      <c r="AS193" s="172">
        <v>78479.62</v>
      </c>
      <c r="AT193" s="172">
        <v>0</v>
      </c>
      <c r="AU193" s="172">
        <v>2937309.57</v>
      </c>
      <c r="AV193" s="172">
        <v>0</v>
      </c>
      <c r="AW193" s="172">
        <v>103986.99</v>
      </c>
      <c r="AX193" s="172">
        <v>97906.58</v>
      </c>
      <c r="AY193" s="172">
        <v>851273.52</v>
      </c>
      <c r="AZ193" s="172">
        <v>0</v>
      </c>
      <c r="BA193" s="172">
        <v>289648.27</v>
      </c>
      <c r="BB193" s="172">
        <v>215389.17</v>
      </c>
      <c r="BC193" s="172">
        <v>0</v>
      </c>
      <c r="BD193" s="172">
        <v>0</v>
      </c>
      <c r="BE193" s="172">
        <v>0</v>
      </c>
      <c r="BF193" s="172">
        <v>1090.19</v>
      </c>
      <c r="BG193" s="172">
        <v>8897.58</v>
      </c>
      <c r="BH193" s="172">
        <v>0</v>
      </c>
      <c r="BI193" s="172">
        <v>0</v>
      </c>
      <c r="BJ193" s="172">
        <v>131090.72</v>
      </c>
      <c r="BK193" s="172">
        <v>5944.31</v>
      </c>
      <c r="BL193" s="172">
        <v>201179.26</v>
      </c>
      <c r="BM193" s="172">
        <v>170988.34</v>
      </c>
      <c r="BN193" s="172">
        <v>0</v>
      </c>
      <c r="BO193" s="172">
        <v>75877.38</v>
      </c>
      <c r="BP193" s="172">
        <v>420040.57</v>
      </c>
      <c r="BQ193" s="172">
        <v>4895</v>
      </c>
      <c r="BR193" s="172">
        <v>0</v>
      </c>
      <c r="BS193" s="172">
        <v>137097.31</v>
      </c>
      <c r="BT193" s="172">
        <v>0</v>
      </c>
      <c r="BU193" s="172">
        <v>53564.69</v>
      </c>
      <c r="BV193" s="172">
        <v>15839.47</v>
      </c>
      <c r="BW193" s="172">
        <v>0</v>
      </c>
      <c r="BX193" s="172">
        <v>0</v>
      </c>
      <c r="BY193" s="172">
        <v>0</v>
      </c>
      <c r="BZ193" s="172">
        <v>0</v>
      </c>
      <c r="CA193" s="172">
        <v>0</v>
      </c>
      <c r="CB193" s="172">
        <v>15838.2</v>
      </c>
      <c r="CC193" s="172">
        <v>0</v>
      </c>
      <c r="CD193" s="172">
        <v>0</v>
      </c>
      <c r="CE193" s="172">
        <v>0</v>
      </c>
      <c r="CF193" s="172">
        <v>0</v>
      </c>
      <c r="CG193" s="172">
        <v>15838.2</v>
      </c>
      <c r="CH193" s="172">
        <v>0</v>
      </c>
      <c r="CI193" s="172">
        <v>0</v>
      </c>
      <c r="CJ193" s="172">
        <v>311754.89999999991</v>
      </c>
      <c r="CK193" s="172"/>
      <c r="CL193" s="172">
        <v>0</v>
      </c>
      <c r="CM193" s="172">
        <v>0</v>
      </c>
      <c r="CN193" s="172">
        <v>0</v>
      </c>
      <c r="CO193" s="172">
        <v>0</v>
      </c>
      <c r="CP193" s="177"/>
      <c r="CQ193" s="151">
        <v>311754.89999999991</v>
      </c>
      <c r="CR193" s="151">
        <v>0</v>
      </c>
      <c r="CS193" s="152">
        <v>311754.90000000002</v>
      </c>
      <c r="CT193" s="152">
        <v>0</v>
      </c>
      <c r="CU193" s="152">
        <v>0</v>
      </c>
      <c r="CV193" s="151">
        <v>0</v>
      </c>
      <c r="CW193" s="151">
        <v>311754.90000000002</v>
      </c>
      <c r="CX193" s="153">
        <v>0</v>
      </c>
      <c r="CY193" s="151">
        <v>0</v>
      </c>
      <c r="CZ193" s="151">
        <v>3.0000001075677574E-2</v>
      </c>
      <c r="DA193" s="151">
        <v>0</v>
      </c>
      <c r="DD193" s="151">
        <v>-1.1641532182693481E-10</v>
      </c>
      <c r="DG193" s="151">
        <v>311754.89999999991</v>
      </c>
      <c r="DH193" s="151">
        <v>0</v>
      </c>
      <c r="DI193" s="152">
        <v>311754.90000000002</v>
      </c>
      <c r="DJ193" s="152">
        <v>0</v>
      </c>
      <c r="DO193" s="166">
        <v>3304625</v>
      </c>
      <c r="DQ193">
        <f>_xlfn.XLOOKUP(A193,Adjustment!B:B,Adjustment!H:H,0,0)</f>
        <v>0</v>
      </c>
      <c r="DR193" s="151">
        <f t="shared" si="13"/>
        <v>5778191.0899999989</v>
      </c>
      <c r="DS193" s="151">
        <f t="shared" si="14"/>
        <v>5722018.919999999</v>
      </c>
      <c r="DT193" s="151">
        <f t="shared" si="15"/>
        <v>56172.169999999925</v>
      </c>
      <c r="DU193" s="151">
        <f t="shared" si="16"/>
        <v>15838.2</v>
      </c>
      <c r="DV193" s="151">
        <f t="shared" si="17"/>
        <v>15838.2</v>
      </c>
      <c r="DW193" s="151">
        <f t="shared" si="18"/>
        <v>0</v>
      </c>
    </row>
    <row r="194" spans="1:127" hidden="1">
      <c r="A194" s="166">
        <v>3304801</v>
      </c>
      <c r="B194" s="175" t="s">
        <v>934</v>
      </c>
      <c r="C194" s="167" t="s">
        <v>935</v>
      </c>
      <c r="D194" s="178"/>
      <c r="E194" s="17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70"/>
      <c r="R194" s="170"/>
      <c r="S194" s="170"/>
      <c r="T194" s="170"/>
      <c r="U194" s="170"/>
      <c r="V194" s="170"/>
      <c r="W194" s="171">
        <v>364761.34</v>
      </c>
      <c r="X194" s="171"/>
      <c r="Y194" s="171">
        <v>0</v>
      </c>
      <c r="Z194" s="172">
        <v>5678226.21</v>
      </c>
      <c r="AA194" s="172">
        <v>0</v>
      </c>
      <c r="AB194" s="172">
        <v>106868.51</v>
      </c>
      <c r="AC194" s="172">
        <v>0</v>
      </c>
      <c r="AD194" s="172">
        <v>406726</v>
      </c>
      <c r="AE194" s="172">
        <v>9770.7900000000009</v>
      </c>
      <c r="AF194" s="172">
        <v>0</v>
      </c>
      <c r="AG194" s="172">
        <v>0</v>
      </c>
      <c r="AH194" s="172">
        <v>275728.60000000015</v>
      </c>
      <c r="AI194" s="172">
        <v>92054.53</v>
      </c>
      <c r="AJ194" s="172">
        <v>0</v>
      </c>
      <c r="AK194" s="172">
        <v>0</v>
      </c>
      <c r="AL194" s="172">
        <v>37505.03</v>
      </c>
      <c r="AM194" s="172">
        <v>0</v>
      </c>
      <c r="AN194" s="172">
        <v>0</v>
      </c>
      <c r="AO194" s="172">
        <v>0</v>
      </c>
      <c r="AP194" s="172">
        <v>0</v>
      </c>
      <c r="AQ194" s="172">
        <v>0</v>
      </c>
      <c r="AR194" s="172">
        <v>0</v>
      </c>
      <c r="AS194" s="172">
        <v>148544.1</v>
      </c>
      <c r="AT194" s="172">
        <v>0</v>
      </c>
      <c r="AU194" s="172">
        <v>3462352.93</v>
      </c>
      <c r="AV194" s="172">
        <v>0</v>
      </c>
      <c r="AW194" s="172">
        <v>633741.89</v>
      </c>
      <c r="AX194" s="172">
        <v>151225.32999999999</v>
      </c>
      <c r="AY194" s="172">
        <v>276048.11</v>
      </c>
      <c r="AZ194" s="172">
        <v>128449.08</v>
      </c>
      <c r="BA194" s="172">
        <v>34878.449999999997</v>
      </c>
      <c r="BB194" s="172">
        <v>74731.199999999997</v>
      </c>
      <c r="BC194" s="172">
        <v>35268.129999999997</v>
      </c>
      <c r="BD194" s="172">
        <v>0</v>
      </c>
      <c r="BE194" s="172">
        <v>0</v>
      </c>
      <c r="BF194" s="172">
        <v>449850.73</v>
      </c>
      <c r="BG194" s="172">
        <v>10080</v>
      </c>
      <c r="BH194" s="172">
        <v>516.03</v>
      </c>
      <c r="BI194" s="172">
        <v>16225.89</v>
      </c>
      <c r="BJ194" s="172">
        <v>217619.26</v>
      </c>
      <c r="BK194" s="172">
        <v>13481.47</v>
      </c>
      <c r="BL194" s="172">
        <v>9368.31</v>
      </c>
      <c r="BM194" s="172">
        <v>317888.89</v>
      </c>
      <c r="BN194" s="172">
        <v>70950.45</v>
      </c>
      <c r="BO194" s="172">
        <v>88860.82</v>
      </c>
      <c r="BP194" s="172">
        <v>194663.17</v>
      </c>
      <c r="BQ194" s="172">
        <v>4895</v>
      </c>
      <c r="BR194" s="172">
        <v>0</v>
      </c>
      <c r="BS194" s="172">
        <v>108657.66</v>
      </c>
      <c r="BT194" s="172">
        <v>115281.02</v>
      </c>
      <c r="BU194" s="172">
        <v>121774.85</v>
      </c>
      <c r="BV194" s="172">
        <v>164676.29999999999</v>
      </c>
      <c r="BW194" s="172">
        <v>0</v>
      </c>
      <c r="BX194" s="172">
        <v>0</v>
      </c>
      <c r="BY194" s="172">
        <v>0</v>
      </c>
      <c r="BZ194" s="172">
        <v>0</v>
      </c>
      <c r="CA194" s="172">
        <v>0</v>
      </c>
      <c r="CB194" s="172">
        <v>17438.96</v>
      </c>
      <c r="CC194" s="172">
        <v>0</v>
      </c>
      <c r="CD194" s="172">
        <v>0</v>
      </c>
      <c r="CE194" s="172">
        <v>0</v>
      </c>
      <c r="CF194" s="172">
        <v>0</v>
      </c>
      <c r="CG194" s="172">
        <v>17438.96</v>
      </c>
      <c r="CH194" s="172">
        <v>0</v>
      </c>
      <c r="CI194" s="172">
        <v>0</v>
      </c>
      <c r="CJ194" s="172">
        <v>418700.14000000077</v>
      </c>
      <c r="CK194" s="172"/>
      <c r="CL194" s="172">
        <v>0</v>
      </c>
      <c r="CM194" s="172">
        <v>0</v>
      </c>
      <c r="CN194" s="172">
        <v>0</v>
      </c>
      <c r="CO194" s="172">
        <v>0</v>
      </c>
      <c r="CP194" s="177"/>
      <c r="CQ194" s="151">
        <v>418700.14000000077</v>
      </c>
      <c r="CR194" s="151">
        <v>0</v>
      </c>
      <c r="CS194" s="152">
        <v>418700.14</v>
      </c>
      <c r="CT194" s="152">
        <v>0</v>
      </c>
      <c r="CU194" s="152">
        <v>7.5669959187507629E-10</v>
      </c>
      <c r="CV194" s="151">
        <v>0</v>
      </c>
      <c r="CW194" s="151">
        <v>418700.14</v>
      </c>
      <c r="CX194" s="153">
        <v>0</v>
      </c>
      <c r="CY194" s="151">
        <v>0</v>
      </c>
      <c r="CZ194" s="151">
        <v>3.999999986262992E-2</v>
      </c>
      <c r="DA194" s="151">
        <v>0</v>
      </c>
      <c r="DD194" s="151">
        <v>7.5669959187507629E-10</v>
      </c>
      <c r="DG194" s="151">
        <v>418700.14000000077</v>
      </c>
      <c r="DH194" s="151">
        <v>0</v>
      </c>
      <c r="DI194" s="152">
        <v>418700.14</v>
      </c>
      <c r="DJ194" s="152">
        <v>0</v>
      </c>
      <c r="DO194" s="166">
        <v>3304801</v>
      </c>
      <c r="DQ194">
        <f>_xlfn.XLOOKUP(A194,Adjustment!B:B,Adjustment!H:H,0,0)</f>
        <v>0</v>
      </c>
      <c r="DR194" s="151">
        <f t="shared" si="13"/>
        <v>6755423.7700000005</v>
      </c>
      <c r="DS194" s="151">
        <f t="shared" si="14"/>
        <v>6701484.9699999997</v>
      </c>
      <c r="DT194" s="151">
        <f t="shared" si="15"/>
        <v>53938.800000000745</v>
      </c>
      <c r="DU194" s="151">
        <f t="shared" si="16"/>
        <v>17438.96</v>
      </c>
      <c r="DV194" s="151">
        <f t="shared" si="17"/>
        <v>17438.96</v>
      </c>
      <c r="DW194" s="151">
        <f t="shared" si="18"/>
        <v>0</v>
      </c>
    </row>
    <row r="195" spans="1:127" hidden="1">
      <c r="A195" s="166">
        <v>3305202</v>
      </c>
      <c r="B195" s="175" t="s">
        <v>936</v>
      </c>
      <c r="C195" s="167" t="s">
        <v>537</v>
      </c>
      <c r="D195" s="178"/>
      <c r="E195" s="17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70"/>
      <c r="R195" s="170"/>
      <c r="S195" s="170"/>
      <c r="T195" s="170"/>
      <c r="U195" s="170"/>
      <c r="V195" s="170"/>
      <c r="W195" s="171">
        <v>203908.44</v>
      </c>
      <c r="X195" s="171"/>
      <c r="Y195" s="171">
        <v>40205.050000000003</v>
      </c>
      <c r="Z195" s="172">
        <v>1644453.6</v>
      </c>
      <c r="AA195" s="172">
        <v>0</v>
      </c>
      <c r="AB195" s="172">
        <v>92687.13</v>
      </c>
      <c r="AC195" s="172">
        <v>0</v>
      </c>
      <c r="AD195" s="172">
        <v>67245.5</v>
      </c>
      <c r="AE195" s="172">
        <v>1400</v>
      </c>
      <c r="AF195" s="172">
        <v>0</v>
      </c>
      <c r="AG195" s="172">
        <v>0</v>
      </c>
      <c r="AH195" s="172">
        <v>136045.90999999989</v>
      </c>
      <c r="AI195" s="172">
        <v>94758.47</v>
      </c>
      <c r="AJ195" s="172">
        <v>0</v>
      </c>
      <c r="AK195" s="172">
        <v>0</v>
      </c>
      <c r="AL195" s="172">
        <v>77547.570000000007</v>
      </c>
      <c r="AM195" s="172">
        <v>0</v>
      </c>
      <c r="AN195" s="172">
        <v>0</v>
      </c>
      <c r="AO195" s="172">
        <v>0</v>
      </c>
      <c r="AP195" s="172">
        <v>0</v>
      </c>
      <c r="AQ195" s="172">
        <v>0</v>
      </c>
      <c r="AR195" s="172">
        <v>0</v>
      </c>
      <c r="AS195" s="172">
        <v>4560.88</v>
      </c>
      <c r="AT195" s="172">
        <v>19600</v>
      </c>
      <c r="AU195" s="172">
        <v>1093247.04</v>
      </c>
      <c r="AV195" s="172">
        <v>759.21</v>
      </c>
      <c r="AW195" s="172">
        <v>281173.5</v>
      </c>
      <c r="AX195" s="172">
        <v>40528.93</v>
      </c>
      <c r="AY195" s="172">
        <v>126147.12</v>
      </c>
      <c r="AZ195" s="172">
        <v>82406.55</v>
      </c>
      <c r="BA195" s="172">
        <v>38537.68</v>
      </c>
      <c r="BB195" s="172">
        <v>225</v>
      </c>
      <c r="BC195" s="172">
        <v>6496.08</v>
      </c>
      <c r="BD195" s="172">
        <v>0</v>
      </c>
      <c r="BE195" s="172">
        <v>0</v>
      </c>
      <c r="BF195" s="172">
        <v>53252.11</v>
      </c>
      <c r="BG195" s="172">
        <v>8413.94</v>
      </c>
      <c r="BH195" s="172">
        <v>40005.31</v>
      </c>
      <c r="BI195" s="172">
        <v>6438.56</v>
      </c>
      <c r="BJ195" s="172">
        <v>44001.42</v>
      </c>
      <c r="BK195" s="172">
        <v>6483.46</v>
      </c>
      <c r="BL195" s="172">
        <v>4583.3</v>
      </c>
      <c r="BM195" s="172">
        <v>101230.32</v>
      </c>
      <c r="BN195" s="172">
        <v>4472.8900000000003</v>
      </c>
      <c r="BO195" s="172">
        <v>0</v>
      </c>
      <c r="BP195" s="172">
        <v>57277.96</v>
      </c>
      <c r="BQ195" s="172">
        <v>4895</v>
      </c>
      <c r="BR195" s="172">
        <v>3663.4</v>
      </c>
      <c r="BS195" s="172">
        <v>41453.199999999997</v>
      </c>
      <c r="BT195" s="172">
        <v>58473.5</v>
      </c>
      <c r="BU195" s="172">
        <v>0</v>
      </c>
      <c r="BV195" s="172">
        <v>40553.75</v>
      </c>
      <c r="BW195" s="172">
        <v>0</v>
      </c>
      <c r="BX195" s="172">
        <v>0</v>
      </c>
      <c r="BY195" s="172">
        <v>0</v>
      </c>
      <c r="BZ195" s="172">
        <v>0</v>
      </c>
      <c r="CA195" s="172">
        <v>0</v>
      </c>
      <c r="CB195" s="172">
        <v>8044.38</v>
      </c>
      <c r="CC195" s="172">
        <v>0</v>
      </c>
      <c r="CD195" s="172">
        <v>0</v>
      </c>
      <c r="CE195" s="172">
        <v>0</v>
      </c>
      <c r="CF195" s="172">
        <v>0</v>
      </c>
      <c r="CG195" s="172">
        <v>0</v>
      </c>
      <c r="CH195" s="172">
        <v>22153.46</v>
      </c>
      <c r="CI195" s="172">
        <v>0</v>
      </c>
      <c r="CJ195" s="172">
        <v>197488.27000000008</v>
      </c>
      <c r="CK195" s="172"/>
      <c r="CL195" s="172">
        <v>26095.970000000005</v>
      </c>
      <c r="CM195" s="172">
        <v>0</v>
      </c>
      <c r="CN195" s="172">
        <v>0</v>
      </c>
      <c r="CO195" s="172">
        <v>0</v>
      </c>
      <c r="CP195" s="177"/>
      <c r="CQ195" s="151">
        <v>197488.27000000008</v>
      </c>
      <c r="CR195" s="151">
        <v>26095.970000000005</v>
      </c>
      <c r="CS195" s="152">
        <v>197488.27</v>
      </c>
      <c r="CT195" s="152">
        <v>26095.97</v>
      </c>
      <c r="CU195" s="152">
        <v>0</v>
      </c>
      <c r="CV195" s="151">
        <v>0</v>
      </c>
      <c r="CW195" s="151">
        <v>223584.24</v>
      </c>
      <c r="CX195" s="153">
        <v>0</v>
      </c>
      <c r="CY195" s="151">
        <v>0</v>
      </c>
      <c r="CZ195" s="151">
        <v>4.0000000124564394E-2</v>
      </c>
      <c r="DA195" s="151">
        <v>0</v>
      </c>
      <c r="DD195" s="151">
        <v>8.7311491370201111E-11</v>
      </c>
      <c r="DG195" s="151">
        <v>197488.27000000008</v>
      </c>
      <c r="DH195" s="151">
        <v>26095.970000000005</v>
      </c>
      <c r="DI195" s="152">
        <v>197488.27</v>
      </c>
      <c r="DJ195" s="152">
        <v>26095.97</v>
      </c>
      <c r="DO195" s="166">
        <v>3305202</v>
      </c>
      <c r="DQ195" t="str">
        <f>_xlfn.XLOOKUP(A195,Adjustment!B:B,Adjustment!H:H,0,0)</f>
        <v>Agree</v>
      </c>
      <c r="DR195" s="151">
        <f t="shared" si="13"/>
        <v>2138299.0599999996</v>
      </c>
      <c r="DS195" s="151">
        <f t="shared" si="14"/>
        <v>2144719.2299999995</v>
      </c>
      <c r="DT195" s="151">
        <f t="shared" si="15"/>
        <v>-6420.1699999999255</v>
      </c>
      <c r="DU195" s="151">
        <f t="shared" si="16"/>
        <v>8044.38</v>
      </c>
      <c r="DV195" s="151">
        <f t="shared" si="17"/>
        <v>22153.46</v>
      </c>
      <c r="DW195" s="151">
        <f t="shared" si="18"/>
        <v>-14109.079999999998</v>
      </c>
    </row>
    <row r="196" spans="1:127" hidden="1">
      <c r="A196" s="166">
        <v>3305203</v>
      </c>
      <c r="B196" s="175" t="s">
        <v>937</v>
      </c>
      <c r="C196" s="167" t="s">
        <v>533</v>
      </c>
      <c r="D196" s="178"/>
      <c r="E196" s="17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70"/>
      <c r="R196" s="170"/>
      <c r="S196" s="170"/>
      <c r="T196" s="170"/>
      <c r="U196" s="170"/>
      <c r="V196" s="170"/>
      <c r="W196" s="171">
        <v>100182.03</v>
      </c>
      <c r="X196" s="171"/>
      <c r="Y196" s="171">
        <v>-21930.93</v>
      </c>
      <c r="Z196" s="172">
        <v>1514135.14</v>
      </c>
      <c r="AA196" s="172">
        <v>0</v>
      </c>
      <c r="AB196" s="172">
        <v>39296.25</v>
      </c>
      <c r="AC196" s="172">
        <v>0</v>
      </c>
      <c r="AD196" s="172">
        <v>32011</v>
      </c>
      <c r="AE196" s="172">
        <v>4313.8599999999997</v>
      </c>
      <c r="AF196" s="172">
        <v>0</v>
      </c>
      <c r="AG196" s="172">
        <v>0</v>
      </c>
      <c r="AH196" s="172">
        <v>81688.009999999806</v>
      </c>
      <c r="AI196" s="172">
        <v>17169</v>
      </c>
      <c r="AJ196" s="172">
        <v>0</v>
      </c>
      <c r="AK196" s="172">
        <v>0</v>
      </c>
      <c r="AL196" s="172">
        <v>118685.31</v>
      </c>
      <c r="AM196" s="172">
        <v>0</v>
      </c>
      <c r="AN196" s="172">
        <v>0</v>
      </c>
      <c r="AO196" s="172">
        <v>0</v>
      </c>
      <c r="AP196" s="172">
        <v>0</v>
      </c>
      <c r="AQ196" s="172">
        <v>0</v>
      </c>
      <c r="AR196" s="172">
        <v>0</v>
      </c>
      <c r="AS196" s="172">
        <v>2237.12</v>
      </c>
      <c r="AT196" s="172">
        <v>124355</v>
      </c>
      <c r="AU196" s="172">
        <v>809069.63</v>
      </c>
      <c r="AV196" s="172">
        <v>0</v>
      </c>
      <c r="AW196" s="172">
        <v>395508.87</v>
      </c>
      <c r="AX196" s="172">
        <v>20244.91</v>
      </c>
      <c r="AY196" s="172">
        <v>96863.92</v>
      </c>
      <c r="AZ196" s="172">
        <v>88145.02</v>
      </c>
      <c r="BA196" s="172">
        <v>82567.360000000001</v>
      </c>
      <c r="BB196" s="172">
        <v>0</v>
      </c>
      <c r="BC196" s="172">
        <v>3431.99</v>
      </c>
      <c r="BD196" s="172">
        <v>0</v>
      </c>
      <c r="BE196" s="172">
        <v>0</v>
      </c>
      <c r="BF196" s="172">
        <v>36004.230000000003</v>
      </c>
      <c r="BG196" s="172">
        <v>5218.09</v>
      </c>
      <c r="BH196" s="172">
        <v>41267.18</v>
      </c>
      <c r="BI196" s="172">
        <v>3847.99</v>
      </c>
      <c r="BJ196" s="172">
        <v>52764.53</v>
      </c>
      <c r="BK196" s="172">
        <v>4090.75</v>
      </c>
      <c r="BL196" s="172">
        <v>10188.049999999999</v>
      </c>
      <c r="BM196" s="172">
        <v>16237.13</v>
      </c>
      <c r="BN196" s="172">
        <v>20598.599999999999</v>
      </c>
      <c r="BO196" s="172">
        <v>0</v>
      </c>
      <c r="BP196" s="172">
        <v>37223.230000000003</v>
      </c>
      <c r="BQ196" s="172">
        <v>4895</v>
      </c>
      <c r="BR196" s="172">
        <v>0</v>
      </c>
      <c r="BS196" s="172">
        <v>55460.75</v>
      </c>
      <c r="BT196" s="172">
        <v>70517.070000000007</v>
      </c>
      <c r="BU196" s="172">
        <v>18236.47</v>
      </c>
      <c r="BV196" s="172">
        <v>88377.5</v>
      </c>
      <c r="BW196" s="172">
        <v>0</v>
      </c>
      <c r="BX196" s="172">
        <v>0</v>
      </c>
      <c r="BY196" s="172">
        <v>41853.93</v>
      </c>
      <c r="BZ196" s="172">
        <v>0</v>
      </c>
      <c r="CA196" s="172">
        <v>0</v>
      </c>
      <c r="CB196" s="172">
        <v>7672</v>
      </c>
      <c r="CC196" s="172"/>
      <c r="CD196" s="172">
        <v>41853.93</v>
      </c>
      <c r="CE196" s="172">
        <v>0</v>
      </c>
      <c r="CF196" s="172">
        <v>0</v>
      </c>
      <c r="CG196" s="172">
        <v>0</v>
      </c>
      <c r="CH196" s="172">
        <v>9715</v>
      </c>
      <c r="CI196" s="172">
        <v>17880</v>
      </c>
      <c r="CJ196" s="172">
        <v>31460.51999999999</v>
      </c>
      <c r="CK196" s="172"/>
      <c r="CL196" s="172">
        <v>0</v>
      </c>
      <c r="CM196" s="172">
        <v>0</v>
      </c>
      <c r="CN196" s="172">
        <v>0</v>
      </c>
      <c r="CO196" s="172">
        <v>0</v>
      </c>
      <c r="CP196" s="177"/>
      <c r="CQ196" s="151">
        <v>31460.51999999999</v>
      </c>
      <c r="CR196" s="151">
        <v>0</v>
      </c>
      <c r="CS196" s="152">
        <v>73314.45</v>
      </c>
      <c r="CT196" s="152">
        <v>-41853.93</v>
      </c>
      <c r="CU196" s="152">
        <v>-41853.930000000008</v>
      </c>
      <c r="CV196" s="151">
        <v>-41853.93</v>
      </c>
      <c r="CW196" s="151">
        <v>31460.519999999997</v>
      </c>
      <c r="CX196" s="153">
        <v>-17880</v>
      </c>
      <c r="CY196" s="151">
        <v>-17880</v>
      </c>
      <c r="CZ196" s="151">
        <v>3.0000000188010745E-2</v>
      </c>
      <c r="DA196" s="151">
        <v>0</v>
      </c>
      <c r="DB196" s="152">
        <v>-41853.93</v>
      </c>
      <c r="DD196" s="151">
        <v>0</v>
      </c>
      <c r="DG196" s="151">
        <v>31460.51999999999</v>
      </c>
      <c r="DH196" s="151">
        <v>0</v>
      </c>
      <c r="DI196" s="152">
        <v>73314.45</v>
      </c>
      <c r="DJ196" s="152">
        <v>-41853.93</v>
      </c>
      <c r="DO196" s="166">
        <v>3305203</v>
      </c>
      <c r="DQ196" t="str">
        <f>_xlfn.XLOOKUP(A196,Adjustment!B:B,Adjustment!H:H,0,0)</f>
        <v>Agree</v>
      </c>
      <c r="DR196" s="151">
        <f t="shared" si="13"/>
        <v>1933890.69</v>
      </c>
      <c r="DS196" s="151">
        <f t="shared" si="14"/>
        <v>2002612.2</v>
      </c>
      <c r="DT196" s="151">
        <f t="shared" si="15"/>
        <v>-68721.510000000009</v>
      </c>
      <c r="DU196" s="151">
        <f t="shared" si="16"/>
        <v>49525.93</v>
      </c>
      <c r="DV196" s="151">
        <f t="shared" si="17"/>
        <v>27595</v>
      </c>
      <c r="DW196" s="151">
        <f t="shared" si="18"/>
        <v>21930.93</v>
      </c>
    </row>
    <row r="197" spans="1:127" hidden="1">
      <c r="A197" s="166">
        <v>3305413</v>
      </c>
      <c r="B197" s="175" t="s">
        <v>938</v>
      </c>
      <c r="C197" s="167" t="s">
        <v>222</v>
      </c>
      <c r="D197" s="178"/>
      <c r="E197" s="17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70"/>
      <c r="R197" s="170"/>
      <c r="S197" s="170"/>
      <c r="T197" s="170"/>
      <c r="U197" s="170"/>
      <c r="V197" s="170"/>
      <c r="W197" s="171">
        <v>351126.83</v>
      </c>
      <c r="X197" s="171"/>
      <c r="Y197" s="171">
        <v>0</v>
      </c>
      <c r="Z197" s="172">
        <v>6610539.04</v>
      </c>
      <c r="AA197" s="172">
        <v>1350227</v>
      </c>
      <c r="AB197" s="172">
        <v>71739.399999999994</v>
      </c>
      <c r="AC197" s="172">
        <v>0</v>
      </c>
      <c r="AD197" s="172">
        <v>368000</v>
      </c>
      <c r="AE197" s="172">
        <v>35310.879999999997</v>
      </c>
      <c r="AF197" s="172">
        <v>0</v>
      </c>
      <c r="AG197" s="172">
        <v>0</v>
      </c>
      <c r="AH197" s="172">
        <v>3518575.0500000003</v>
      </c>
      <c r="AI197" s="172">
        <v>266253.15000000002</v>
      </c>
      <c r="AJ197" s="172">
        <v>0</v>
      </c>
      <c r="AK197" s="172">
        <v>0</v>
      </c>
      <c r="AL197" s="172">
        <v>353613.98</v>
      </c>
      <c r="AM197" s="172">
        <v>0</v>
      </c>
      <c r="AN197" s="172">
        <v>0</v>
      </c>
      <c r="AO197" s="172">
        <v>0</v>
      </c>
      <c r="AP197" s="172">
        <v>0</v>
      </c>
      <c r="AQ197" s="172">
        <v>0</v>
      </c>
      <c r="AR197" s="172">
        <v>0</v>
      </c>
      <c r="AS197" s="172">
        <v>131849.62</v>
      </c>
      <c r="AT197" s="172">
        <v>0</v>
      </c>
      <c r="AU197" s="172">
        <v>5935088.1900000004</v>
      </c>
      <c r="AV197" s="172">
        <v>0</v>
      </c>
      <c r="AW197" s="172">
        <v>1091930.31</v>
      </c>
      <c r="AX197" s="172">
        <v>455530.22</v>
      </c>
      <c r="AY197" s="172">
        <v>1046436.93</v>
      </c>
      <c r="AZ197" s="172">
        <v>253327.42</v>
      </c>
      <c r="BA197" s="172">
        <v>66262.710000000006</v>
      </c>
      <c r="BB197" s="172">
        <v>8262.5</v>
      </c>
      <c r="BC197" s="172">
        <v>7031.24</v>
      </c>
      <c r="BD197" s="172">
        <v>0</v>
      </c>
      <c r="BE197" s="172">
        <v>0</v>
      </c>
      <c r="BF197" s="172">
        <v>28655.93</v>
      </c>
      <c r="BG197" s="172">
        <v>0</v>
      </c>
      <c r="BH197" s="172">
        <v>35188.959999999999</v>
      </c>
      <c r="BI197" s="172">
        <v>8310.89</v>
      </c>
      <c r="BJ197" s="172">
        <v>483514.17</v>
      </c>
      <c r="BK197" s="172">
        <v>23978.5</v>
      </c>
      <c r="BL197" s="172">
        <v>71537.649999999994</v>
      </c>
      <c r="BM197" s="172">
        <v>578680.43999999994</v>
      </c>
      <c r="BN197" s="172">
        <v>85916.58</v>
      </c>
      <c r="BO197" s="172">
        <v>143257.76999999999</v>
      </c>
      <c r="BP197" s="172">
        <v>205284.61</v>
      </c>
      <c r="BQ197" s="172">
        <v>4895</v>
      </c>
      <c r="BR197" s="172">
        <v>0</v>
      </c>
      <c r="BS197" s="172">
        <v>285947.73</v>
      </c>
      <c r="BT197" s="172">
        <v>158719.94</v>
      </c>
      <c r="BU197" s="172">
        <v>1670943.87</v>
      </c>
      <c r="BV197" s="172">
        <v>136338.17000000001</v>
      </c>
      <c r="BW197" s="172">
        <v>0</v>
      </c>
      <c r="BX197" s="172">
        <v>0</v>
      </c>
      <c r="BY197" s="172">
        <v>0</v>
      </c>
      <c r="BZ197" s="172">
        <v>0</v>
      </c>
      <c r="CA197" s="172">
        <v>0</v>
      </c>
      <c r="CB197" s="172">
        <v>28112.74</v>
      </c>
      <c r="CC197" s="172">
        <v>0</v>
      </c>
      <c r="CD197" s="172">
        <v>0</v>
      </c>
      <c r="CE197" s="172">
        <v>0</v>
      </c>
      <c r="CF197" s="172">
        <v>0</v>
      </c>
      <c r="CG197" s="172">
        <v>28112.74</v>
      </c>
      <c r="CH197" s="172">
        <v>0</v>
      </c>
      <c r="CI197" s="172">
        <v>0</v>
      </c>
      <c r="CJ197" s="172">
        <v>272195.22000000061</v>
      </c>
      <c r="CK197" s="172"/>
      <c r="CL197" s="172">
        <v>0</v>
      </c>
      <c r="CM197" s="172">
        <v>0</v>
      </c>
      <c r="CN197" s="172">
        <v>0</v>
      </c>
      <c r="CO197" s="172">
        <v>0</v>
      </c>
      <c r="CP197" s="177"/>
      <c r="CQ197" s="151">
        <v>272195.22000000061</v>
      </c>
      <c r="CR197" s="151">
        <v>0</v>
      </c>
      <c r="CS197" s="152">
        <v>272195.21999999997</v>
      </c>
      <c r="CT197" s="152">
        <v>0</v>
      </c>
      <c r="CU197" s="152">
        <v>6.4028427004814148E-10</v>
      </c>
      <c r="CV197" s="151">
        <v>0</v>
      </c>
      <c r="CW197" s="151">
        <v>272195.21999999997</v>
      </c>
      <c r="CX197" s="153">
        <v>0</v>
      </c>
      <c r="CY197" s="151">
        <v>0</v>
      </c>
      <c r="CZ197" s="151">
        <v>2.9999999969732016E-2</v>
      </c>
      <c r="DA197" s="151">
        <v>0</v>
      </c>
      <c r="DD197" s="151">
        <v>6.4028427004814148E-10</v>
      </c>
      <c r="DG197" s="151">
        <v>272195.22000000061</v>
      </c>
      <c r="DH197" s="151">
        <v>0</v>
      </c>
      <c r="DI197" s="152">
        <v>272195.21999999997</v>
      </c>
      <c r="DJ197" s="152">
        <v>0</v>
      </c>
      <c r="DO197" s="166">
        <v>3305413</v>
      </c>
      <c r="DQ197" t="str">
        <f>_xlfn.XLOOKUP(A197,Adjustment!B:B,Adjustment!H:H,0,0)</f>
        <v>Agree</v>
      </c>
      <c r="DR197" s="151">
        <f t="shared" si="13"/>
        <v>12706108.120000003</v>
      </c>
      <c r="DS197" s="151">
        <f t="shared" si="14"/>
        <v>12785039.730000002</v>
      </c>
      <c r="DT197" s="151">
        <f t="shared" si="15"/>
        <v>-78931.609999999404</v>
      </c>
      <c r="DU197" s="151">
        <f t="shared" si="16"/>
        <v>28112.74</v>
      </c>
      <c r="DV197" s="151">
        <f t="shared" si="17"/>
        <v>28112.74</v>
      </c>
      <c r="DW197" s="151">
        <f t="shared" si="18"/>
        <v>0</v>
      </c>
    </row>
    <row r="198" spans="1:127" hidden="1">
      <c r="A198" s="166">
        <v>3305416</v>
      </c>
      <c r="B198" s="175" t="s">
        <v>939</v>
      </c>
      <c r="C198" s="167" t="s">
        <v>940</v>
      </c>
      <c r="D198" s="178"/>
      <c r="E198" s="17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70"/>
      <c r="R198" s="170"/>
      <c r="S198" s="170"/>
      <c r="T198" s="170"/>
      <c r="U198" s="170"/>
      <c r="V198" s="170"/>
      <c r="W198" s="171">
        <v>720696.81</v>
      </c>
      <c r="X198" s="171"/>
      <c r="Y198" s="171">
        <v>-5382.7</v>
      </c>
      <c r="Z198" s="172">
        <v>8749920.3800000008</v>
      </c>
      <c r="AA198" s="172">
        <v>453003.67</v>
      </c>
      <c r="AB198" s="172">
        <v>90733.39</v>
      </c>
      <c r="AC198" s="172">
        <v>0</v>
      </c>
      <c r="AD198" s="172">
        <v>632795</v>
      </c>
      <c r="AE198" s="172">
        <v>26569.3</v>
      </c>
      <c r="AF198" s="172">
        <v>0</v>
      </c>
      <c r="AG198" s="172">
        <v>0</v>
      </c>
      <c r="AH198" s="172">
        <v>127481.22999999767</v>
      </c>
      <c r="AI198" s="172">
        <v>0</v>
      </c>
      <c r="AJ198" s="172">
        <v>42984</v>
      </c>
      <c r="AK198" s="172">
        <v>0</v>
      </c>
      <c r="AL198" s="172">
        <v>30661.61</v>
      </c>
      <c r="AM198" s="172">
        <v>2369.98</v>
      </c>
      <c r="AN198" s="172">
        <v>0</v>
      </c>
      <c r="AO198" s="172">
        <v>0</v>
      </c>
      <c r="AP198" s="172">
        <v>0</v>
      </c>
      <c r="AQ198" s="172">
        <v>0</v>
      </c>
      <c r="AR198" s="172">
        <v>0</v>
      </c>
      <c r="AS198" s="172">
        <v>135978</v>
      </c>
      <c r="AT198" s="172">
        <v>0</v>
      </c>
      <c r="AU198" s="172">
        <v>5513770.0899999999</v>
      </c>
      <c r="AV198" s="172">
        <v>0</v>
      </c>
      <c r="AW198" s="172">
        <v>1367023.34</v>
      </c>
      <c r="AX198" s="172">
        <v>283628.09000000003</v>
      </c>
      <c r="AY198" s="172">
        <v>801336.72</v>
      </c>
      <c r="AZ198" s="172">
        <v>0</v>
      </c>
      <c r="BA198" s="172">
        <v>14506</v>
      </c>
      <c r="BB198" s="172">
        <v>11186.1</v>
      </c>
      <c r="BC198" s="172">
        <v>8067.96</v>
      </c>
      <c r="BD198" s="172">
        <v>0</v>
      </c>
      <c r="BE198" s="172">
        <v>0</v>
      </c>
      <c r="BF198" s="172">
        <v>146859.5</v>
      </c>
      <c r="BG198" s="172">
        <v>5870.25</v>
      </c>
      <c r="BH198" s="172">
        <v>142067.21</v>
      </c>
      <c r="BI198" s="172">
        <v>16095.71</v>
      </c>
      <c r="BJ198" s="172">
        <v>276116.15000000002</v>
      </c>
      <c r="BK198" s="172">
        <v>22657.56</v>
      </c>
      <c r="BL198" s="172">
        <v>54592.160000000003</v>
      </c>
      <c r="BM198" s="172">
        <v>197331.86</v>
      </c>
      <c r="BN198" s="172">
        <v>205813.48</v>
      </c>
      <c r="BO198" s="172">
        <v>236753.79</v>
      </c>
      <c r="BP198" s="172">
        <v>538716.85</v>
      </c>
      <c r="BQ198" s="172">
        <v>4895</v>
      </c>
      <c r="BR198" s="172">
        <v>155017.21</v>
      </c>
      <c r="BS198" s="172">
        <v>92290.49</v>
      </c>
      <c r="BT198" s="172">
        <v>205716.6</v>
      </c>
      <c r="BU198" s="172">
        <v>0</v>
      </c>
      <c r="BV198" s="172">
        <v>312345.21999999997</v>
      </c>
      <c r="BW198" s="172">
        <v>0</v>
      </c>
      <c r="BX198" s="172">
        <v>0</v>
      </c>
      <c r="BY198" s="172">
        <v>0</v>
      </c>
      <c r="BZ198" s="172">
        <v>0</v>
      </c>
      <c r="CA198" s="172">
        <v>0</v>
      </c>
      <c r="CB198" s="172">
        <v>24902.5</v>
      </c>
      <c r="CC198" s="172">
        <v>46378.81</v>
      </c>
      <c r="CD198" s="172">
        <v>0</v>
      </c>
      <c r="CE198" s="172">
        <v>0</v>
      </c>
      <c r="CF198" s="172">
        <v>0</v>
      </c>
      <c r="CG198" s="172">
        <v>0</v>
      </c>
      <c r="CH198" s="172">
        <v>0</v>
      </c>
      <c r="CI198" s="172"/>
      <c r="CJ198" s="172">
        <v>400536.03000000073</v>
      </c>
      <c r="CK198" s="172"/>
      <c r="CL198" s="172">
        <v>65898.61</v>
      </c>
      <c r="CM198" s="172">
        <v>0</v>
      </c>
      <c r="CN198" s="172">
        <v>0</v>
      </c>
      <c r="CO198" s="172">
        <v>0</v>
      </c>
      <c r="CP198" s="177"/>
      <c r="CQ198" s="151">
        <v>400536.03000000073</v>
      </c>
      <c r="CR198" s="151">
        <v>65898.61</v>
      </c>
      <c r="CS198" s="152">
        <v>400536.03</v>
      </c>
      <c r="CT198" s="152">
        <v>65898.61</v>
      </c>
      <c r="CU198" s="152">
        <v>6.9849193096160889E-10</v>
      </c>
      <c r="CV198" s="151">
        <v>0</v>
      </c>
      <c r="CW198" s="151">
        <v>466434.64</v>
      </c>
      <c r="CX198" s="153">
        <v>46378.81</v>
      </c>
      <c r="CY198" s="151">
        <v>46378.81</v>
      </c>
      <c r="CZ198" s="151">
        <v>1.0000002337619662E-2</v>
      </c>
      <c r="DA198" s="151">
        <v>0</v>
      </c>
      <c r="DD198" s="151">
        <v>6.8394001573324203E-10</v>
      </c>
      <c r="DG198" s="151">
        <v>400536.03000000073</v>
      </c>
      <c r="DH198" s="151">
        <v>65898.61</v>
      </c>
      <c r="DI198" s="152">
        <v>400536.03</v>
      </c>
      <c r="DJ198" s="152">
        <v>65898.61</v>
      </c>
      <c r="DO198" s="166">
        <v>3305416</v>
      </c>
      <c r="DQ198">
        <f>_xlfn.XLOOKUP(A198,Adjustment!B:B,Adjustment!H:H,0,0)</f>
        <v>0</v>
      </c>
      <c r="DR198" s="151">
        <f t="shared" si="13"/>
        <v>10292496.560000001</v>
      </c>
      <c r="DS198" s="151">
        <f t="shared" si="14"/>
        <v>10612657.34</v>
      </c>
      <c r="DT198" s="151">
        <f t="shared" si="15"/>
        <v>-320160.77999999933</v>
      </c>
      <c r="DU198" s="151">
        <f t="shared" si="16"/>
        <v>71281.31</v>
      </c>
      <c r="DV198" s="151">
        <f t="shared" si="17"/>
        <v>0</v>
      </c>
      <c r="DW198" s="151">
        <f t="shared" si="18"/>
        <v>71281.31</v>
      </c>
    </row>
    <row r="199" spans="1:127" hidden="1">
      <c r="A199" s="166">
        <v>3305949</v>
      </c>
      <c r="B199" s="175" t="s">
        <v>941</v>
      </c>
      <c r="C199" s="167" t="s">
        <v>942</v>
      </c>
      <c r="D199" s="178"/>
      <c r="E199" s="17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70"/>
      <c r="R199" s="170"/>
      <c r="S199" s="170"/>
      <c r="T199" s="170"/>
      <c r="U199" s="170"/>
      <c r="V199" s="170"/>
      <c r="W199" s="171">
        <v>600234.44999999995</v>
      </c>
      <c r="X199" s="171"/>
      <c r="Y199" s="171">
        <v>0</v>
      </c>
      <c r="Z199" s="172">
        <v>3181237.01</v>
      </c>
      <c r="AA199" s="172">
        <v>0</v>
      </c>
      <c r="AB199" s="172">
        <v>73900.23</v>
      </c>
      <c r="AC199" s="172">
        <v>0</v>
      </c>
      <c r="AD199" s="172">
        <v>318265.5</v>
      </c>
      <c r="AE199" s="172">
        <v>4800</v>
      </c>
      <c r="AF199" s="172">
        <v>0</v>
      </c>
      <c r="AG199" s="172">
        <v>0</v>
      </c>
      <c r="AH199" s="172">
        <v>107574.98000000123</v>
      </c>
      <c r="AI199" s="172">
        <v>0</v>
      </c>
      <c r="AJ199" s="172">
        <v>0</v>
      </c>
      <c r="AK199" s="172">
        <v>0</v>
      </c>
      <c r="AL199" s="172">
        <v>27100.82</v>
      </c>
      <c r="AM199" s="172">
        <v>0</v>
      </c>
      <c r="AN199" s="172">
        <v>0</v>
      </c>
      <c r="AO199" s="172">
        <v>0</v>
      </c>
      <c r="AP199" s="172">
        <v>0</v>
      </c>
      <c r="AQ199" s="172">
        <v>0</v>
      </c>
      <c r="AR199" s="172">
        <v>0</v>
      </c>
      <c r="AS199" s="172">
        <v>27353.9</v>
      </c>
      <c r="AT199" s="172">
        <v>110533</v>
      </c>
      <c r="AU199" s="172">
        <v>1822261.55</v>
      </c>
      <c r="AV199" s="172">
        <v>0</v>
      </c>
      <c r="AW199" s="172">
        <v>295946.71000000002</v>
      </c>
      <c r="AX199" s="172">
        <v>33970.300000000003</v>
      </c>
      <c r="AY199" s="172">
        <v>398649.74</v>
      </c>
      <c r="AZ199" s="172">
        <v>0</v>
      </c>
      <c r="BA199" s="172">
        <v>74586.92</v>
      </c>
      <c r="BB199" s="172">
        <v>312.88</v>
      </c>
      <c r="BC199" s="172">
        <v>1585.99</v>
      </c>
      <c r="BD199" s="172">
        <v>0</v>
      </c>
      <c r="BE199" s="172">
        <v>0</v>
      </c>
      <c r="BF199" s="172">
        <v>29198.47</v>
      </c>
      <c r="BG199" s="172">
        <v>12828.67</v>
      </c>
      <c r="BH199" s="172">
        <v>51298.82</v>
      </c>
      <c r="BI199" s="172">
        <v>13622.89</v>
      </c>
      <c r="BJ199" s="172">
        <v>115656.02</v>
      </c>
      <c r="BK199" s="172">
        <v>0</v>
      </c>
      <c r="BL199" s="172">
        <v>29010.560000000001</v>
      </c>
      <c r="BM199" s="172">
        <v>81911.02</v>
      </c>
      <c r="BN199" s="172">
        <v>6901.89</v>
      </c>
      <c r="BO199" s="172">
        <v>0</v>
      </c>
      <c r="BP199" s="172">
        <v>80456.81</v>
      </c>
      <c r="BQ199" s="172">
        <v>17853</v>
      </c>
      <c r="BR199" s="172">
        <v>16560</v>
      </c>
      <c r="BS199" s="172">
        <v>200308.58</v>
      </c>
      <c r="BT199" s="172">
        <v>110728.24</v>
      </c>
      <c r="BU199" s="172">
        <v>8805.6</v>
      </c>
      <c r="BV199" s="172">
        <v>174623.86</v>
      </c>
      <c r="BW199" s="172">
        <v>0</v>
      </c>
      <c r="BX199" s="172">
        <v>0</v>
      </c>
      <c r="BY199" s="172">
        <v>0</v>
      </c>
      <c r="BZ199" s="172">
        <v>0</v>
      </c>
      <c r="CA199" s="172">
        <v>0</v>
      </c>
      <c r="CB199" s="172">
        <v>11065</v>
      </c>
      <c r="CC199" s="172">
        <v>0</v>
      </c>
      <c r="CD199" s="172">
        <v>0</v>
      </c>
      <c r="CE199" s="172">
        <v>0</v>
      </c>
      <c r="CF199" s="172">
        <v>0</v>
      </c>
      <c r="CG199" s="172">
        <v>11065</v>
      </c>
      <c r="CH199" s="172">
        <v>0</v>
      </c>
      <c r="CI199" s="172">
        <v>0</v>
      </c>
      <c r="CJ199" s="172">
        <v>873921.37000000034</v>
      </c>
      <c r="CK199" s="172"/>
      <c r="CL199" s="172">
        <v>0</v>
      </c>
      <c r="CM199" s="172">
        <v>0</v>
      </c>
      <c r="CN199" s="172">
        <v>0</v>
      </c>
      <c r="CO199" s="172">
        <v>0</v>
      </c>
      <c r="CP199" s="177"/>
      <c r="CQ199" s="151">
        <v>873921.37000000034</v>
      </c>
      <c r="CR199" s="151">
        <v>0</v>
      </c>
      <c r="CS199" s="152">
        <v>873921.37</v>
      </c>
      <c r="CT199" s="152">
        <v>0</v>
      </c>
      <c r="CU199" s="152">
        <v>0</v>
      </c>
      <c r="CV199" s="151">
        <v>0</v>
      </c>
      <c r="CW199" s="151">
        <v>873921.37</v>
      </c>
      <c r="CX199" s="153">
        <v>0</v>
      </c>
      <c r="CY199" s="151">
        <v>0</v>
      </c>
      <c r="CZ199" s="151">
        <v>4587.049999998766</v>
      </c>
      <c r="DA199" s="151">
        <v>0</v>
      </c>
      <c r="DD199" s="151">
        <v>3.4924596548080444E-10</v>
      </c>
      <c r="DG199" s="151">
        <v>873921.37000000034</v>
      </c>
      <c r="DH199" s="151">
        <v>0</v>
      </c>
      <c r="DI199" s="152">
        <v>873921.37</v>
      </c>
      <c r="DJ199" s="152">
        <v>0</v>
      </c>
      <c r="DO199" s="166">
        <v>3305949</v>
      </c>
      <c r="DQ199">
        <f>_xlfn.XLOOKUP(A199,Adjustment!B:B,Adjustment!H:H,0,0)</f>
        <v>0</v>
      </c>
      <c r="DR199" s="151">
        <f t="shared" si="13"/>
        <v>3850765.4400000009</v>
      </c>
      <c r="DS199" s="151">
        <f t="shared" si="14"/>
        <v>3577078.5200000005</v>
      </c>
      <c r="DT199" s="151">
        <f t="shared" si="15"/>
        <v>273686.92000000039</v>
      </c>
      <c r="DU199" s="151">
        <f t="shared" si="16"/>
        <v>11065</v>
      </c>
      <c r="DV199" s="151">
        <f t="shared" si="17"/>
        <v>11065</v>
      </c>
      <c r="DW199" s="151">
        <f t="shared" si="18"/>
        <v>0</v>
      </c>
    </row>
    <row r="200" spans="1:127" hidden="1">
      <c r="A200" s="166">
        <v>3307006</v>
      </c>
      <c r="B200" s="175" t="s">
        <v>943</v>
      </c>
      <c r="C200" s="167" t="s">
        <v>333</v>
      </c>
      <c r="D200" s="178"/>
      <c r="E200" s="17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70"/>
      <c r="R200" s="170"/>
      <c r="S200" s="170"/>
      <c r="T200" s="170"/>
      <c r="U200" s="170"/>
      <c r="V200" s="170"/>
      <c r="W200" s="171">
        <v>201651.93</v>
      </c>
      <c r="X200" s="171"/>
      <c r="Y200" s="171">
        <v>-22714.240000000002</v>
      </c>
      <c r="Z200" s="172">
        <v>31349.58</v>
      </c>
      <c r="AA200" s="172">
        <v>0</v>
      </c>
      <c r="AB200" s="172">
        <v>3959484.66</v>
      </c>
      <c r="AC200" s="172">
        <v>0</v>
      </c>
      <c r="AD200" s="172">
        <v>104760</v>
      </c>
      <c r="AE200" s="172">
        <v>5656.93</v>
      </c>
      <c r="AF200" s="172">
        <v>0</v>
      </c>
      <c r="AG200" s="172">
        <v>0</v>
      </c>
      <c r="AH200" s="172">
        <v>402771.95999999985</v>
      </c>
      <c r="AI200" s="172">
        <v>0</v>
      </c>
      <c r="AJ200" s="172">
        <v>0</v>
      </c>
      <c r="AK200" s="172">
        <v>0</v>
      </c>
      <c r="AL200" s="172">
        <v>2426.9899999999998</v>
      </c>
      <c r="AM200" s="172">
        <v>0</v>
      </c>
      <c r="AN200" s="172">
        <v>0</v>
      </c>
      <c r="AO200" s="172">
        <v>0</v>
      </c>
      <c r="AP200" s="172">
        <v>0</v>
      </c>
      <c r="AQ200" s="172">
        <v>0</v>
      </c>
      <c r="AR200" s="172">
        <v>0</v>
      </c>
      <c r="AS200" s="172">
        <v>24870.43</v>
      </c>
      <c r="AT200" s="172">
        <v>28825</v>
      </c>
      <c r="AU200" s="172">
        <v>1075037.51</v>
      </c>
      <c r="AV200" s="172">
        <v>0</v>
      </c>
      <c r="AW200" s="172">
        <v>1667931.69</v>
      </c>
      <c r="AX200" s="172">
        <v>68890.559999999998</v>
      </c>
      <c r="AY200" s="172">
        <v>290300.32</v>
      </c>
      <c r="AZ200" s="172">
        <v>0</v>
      </c>
      <c r="BA200" s="172">
        <v>214431.56</v>
      </c>
      <c r="BB200" s="172">
        <v>3380.7</v>
      </c>
      <c r="BC200" s="172">
        <v>36139.72</v>
      </c>
      <c r="BD200" s="172">
        <v>0</v>
      </c>
      <c r="BE200" s="172">
        <v>0</v>
      </c>
      <c r="BF200" s="172">
        <v>51594.38</v>
      </c>
      <c r="BG200" s="172">
        <v>0</v>
      </c>
      <c r="BH200" s="172">
        <v>47160.05</v>
      </c>
      <c r="BI200" s="172">
        <v>10899.37</v>
      </c>
      <c r="BJ200" s="172">
        <v>44802.29</v>
      </c>
      <c r="BK200" s="172">
        <v>0</v>
      </c>
      <c r="BL200" s="172">
        <v>6145.28</v>
      </c>
      <c r="BM200" s="172">
        <v>136732.70000000001</v>
      </c>
      <c r="BN200" s="172">
        <v>0</v>
      </c>
      <c r="BO200" s="172">
        <v>0</v>
      </c>
      <c r="BP200" s="172">
        <v>52360.51</v>
      </c>
      <c r="BQ200" s="172">
        <v>4531.8</v>
      </c>
      <c r="BR200" s="172">
        <v>0</v>
      </c>
      <c r="BS200" s="172">
        <v>101551.52</v>
      </c>
      <c r="BT200" s="172">
        <v>0</v>
      </c>
      <c r="BU200" s="172">
        <v>1308.1400000000001</v>
      </c>
      <c r="BV200" s="172">
        <v>662550.57999999996</v>
      </c>
      <c r="BW200" s="172">
        <v>0</v>
      </c>
      <c r="BX200" s="172">
        <v>0</v>
      </c>
      <c r="BY200" s="172">
        <v>0</v>
      </c>
      <c r="BZ200" s="172">
        <v>0</v>
      </c>
      <c r="CA200" s="172">
        <v>0</v>
      </c>
      <c r="CB200" s="172">
        <v>10075</v>
      </c>
      <c r="CC200" s="172">
        <v>101644.93000000001</v>
      </c>
      <c r="CD200" s="172">
        <v>0</v>
      </c>
      <c r="CE200" s="172">
        <v>0</v>
      </c>
      <c r="CF200" s="172">
        <v>0</v>
      </c>
      <c r="CG200" s="172">
        <v>0</v>
      </c>
      <c r="CH200" s="172">
        <v>0</v>
      </c>
      <c r="CI200" s="172"/>
      <c r="CJ200" s="172">
        <v>286048.8000000001</v>
      </c>
      <c r="CK200" s="172"/>
      <c r="CL200" s="172">
        <v>89005.69</v>
      </c>
      <c r="CM200" s="172">
        <v>0</v>
      </c>
      <c r="CN200" s="172">
        <v>0</v>
      </c>
      <c r="CO200" s="172">
        <v>0</v>
      </c>
      <c r="CP200" s="177"/>
      <c r="CQ200" s="151">
        <v>286048.8000000001</v>
      </c>
      <c r="CR200" s="151">
        <v>89005.69</v>
      </c>
      <c r="CS200" s="152">
        <v>286048.8</v>
      </c>
      <c r="CT200" s="152">
        <v>89005.69</v>
      </c>
      <c r="CU200" s="152">
        <v>0</v>
      </c>
      <c r="CV200" s="151">
        <v>0</v>
      </c>
      <c r="CW200" s="151">
        <v>375054.49</v>
      </c>
      <c r="CX200" s="153">
        <v>85801.12000000001</v>
      </c>
      <c r="CY200" s="151">
        <v>85801.12000000001</v>
      </c>
      <c r="CZ200" s="151">
        <v>4.0000000153668225E-2</v>
      </c>
      <c r="DA200" s="151">
        <v>0</v>
      </c>
      <c r="DD200" s="151">
        <v>1.1641532182693481E-10</v>
      </c>
      <c r="DG200" s="151">
        <v>286048.8000000001</v>
      </c>
      <c r="DH200" s="151">
        <v>89005.69</v>
      </c>
      <c r="DI200" s="152">
        <v>286048.8</v>
      </c>
      <c r="DJ200" s="152">
        <v>89005.69</v>
      </c>
      <c r="DO200" s="166">
        <v>3307006</v>
      </c>
      <c r="DQ200" t="str">
        <f>_xlfn.XLOOKUP(A200,Adjustment!B:B,Adjustment!H:H,0,0)</f>
        <v>Agree</v>
      </c>
      <c r="DR200" s="151">
        <f t="shared" si="13"/>
        <v>4560145.55</v>
      </c>
      <c r="DS200" s="151">
        <f t="shared" si="14"/>
        <v>4475748.68</v>
      </c>
      <c r="DT200" s="151">
        <f t="shared" si="15"/>
        <v>84396.870000000112</v>
      </c>
      <c r="DU200" s="151">
        <f t="shared" si="16"/>
        <v>111719.93000000001</v>
      </c>
      <c r="DV200" s="151">
        <f t="shared" si="17"/>
        <v>0</v>
      </c>
      <c r="DW200" s="151">
        <f t="shared" si="18"/>
        <v>111719.93000000001</v>
      </c>
    </row>
    <row r="201" spans="1:127" hidden="1">
      <c r="A201" s="166">
        <v>3307009</v>
      </c>
      <c r="B201" s="175" t="s">
        <v>944</v>
      </c>
      <c r="C201" s="167" t="s">
        <v>528</v>
      </c>
      <c r="D201" s="178"/>
      <c r="E201" s="17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70"/>
      <c r="R201" s="170"/>
      <c r="S201" s="170"/>
      <c r="T201" s="170"/>
      <c r="U201" s="170"/>
      <c r="V201" s="170"/>
      <c r="W201" s="171">
        <v>1047790.42</v>
      </c>
      <c r="X201" s="171"/>
      <c r="Y201" s="171">
        <v>17750.48</v>
      </c>
      <c r="Z201" s="172">
        <v>80153.440000000002</v>
      </c>
      <c r="AA201" s="172">
        <v>0</v>
      </c>
      <c r="AB201" s="172">
        <v>5723053.1600000001</v>
      </c>
      <c r="AC201" s="172">
        <v>0</v>
      </c>
      <c r="AD201" s="172">
        <v>153520</v>
      </c>
      <c r="AE201" s="172">
        <v>3456.93</v>
      </c>
      <c r="AF201" s="172">
        <v>0</v>
      </c>
      <c r="AG201" s="172">
        <v>0</v>
      </c>
      <c r="AH201" s="172">
        <v>1699652.7000000007</v>
      </c>
      <c r="AI201" s="172">
        <v>18027.05</v>
      </c>
      <c r="AJ201" s="172">
        <v>0</v>
      </c>
      <c r="AK201" s="172">
        <v>0</v>
      </c>
      <c r="AL201" s="172">
        <v>2686.56</v>
      </c>
      <c r="AM201" s="172">
        <v>67521.3</v>
      </c>
      <c r="AN201" s="172">
        <v>0</v>
      </c>
      <c r="AO201" s="172">
        <v>0</v>
      </c>
      <c r="AP201" s="172">
        <v>0</v>
      </c>
      <c r="AQ201" s="172">
        <v>0</v>
      </c>
      <c r="AR201" s="172">
        <v>0</v>
      </c>
      <c r="AS201" s="172">
        <v>55544.75</v>
      </c>
      <c r="AT201" s="172">
        <v>26504</v>
      </c>
      <c r="AU201" s="172">
        <v>2084737.78</v>
      </c>
      <c r="AV201" s="172">
        <v>0</v>
      </c>
      <c r="AW201" s="172">
        <v>2998039.23</v>
      </c>
      <c r="AX201" s="172">
        <v>270714.38</v>
      </c>
      <c r="AY201" s="172">
        <v>384895.62</v>
      </c>
      <c r="AZ201" s="172">
        <v>0</v>
      </c>
      <c r="BA201" s="172">
        <v>141481.78</v>
      </c>
      <c r="BB201" s="172">
        <v>23411.34</v>
      </c>
      <c r="BC201" s="172">
        <v>9968.64</v>
      </c>
      <c r="BD201" s="172">
        <v>0</v>
      </c>
      <c r="BE201" s="172">
        <v>0</v>
      </c>
      <c r="BF201" s="172">
        <v>89478.29</v>
      </c>
      <c r="BG201" s="172">
        <v>4550.03</v>
      </c>
      <c r="BH201" s="172">
        <v>4197.5600000000004</v>
      </c>
      <c r="BI201" s="172">
        <v>27563.96</v>
      </c>
      <c r="BJ201" s="172">
        <v>241841.84</v>
      </c>
      <c r="BK201" s="172">
        <v>0</v>
      </c>
      <c r="BL201" s="172">
        <v>28154.57</v>
      </c>
      <c r="BM201" s="172">
        <v>133420</v>
      </c>
      <c r="BN201" s="172">
        <v>66183.69</v>
      </c>
      <c r="BO201" s="172">
        <v>2741.13</v>
      </c>
      <c r="BP201" s="172">
        <v>113822.39</v>
      </c>
      <c r="BQ201" s="172">
        <v>4895</v>
      </c>
      <c r="BR201" s="172">
        <v>0</v>
      </c>
      <c r="BS201" s="172">
        <v>155475.37</v>
      </c>
      <c r="BT201" s="172">
        <v>378253.24</v>
      </c>
      <c r="BU201" s="172">
        <v>69728</v>
      </c>
      <c r="BV201" s="172">
        <v>89015.91</v>
      </c>
      <c r="BW201" s="172">
        <v>0</v>
      </c>
      <c r="BX201" s="172">
        <v>0</v>
      </c>
      <c r="BY201" s="172">
        <v>0</v>
      </c>
      <c r="BZ201" s="172">
        <v>0</v>
      </c>
      <c r="CA201" s="172">
        <v>0</v>
      </c>
      <c r="CB201" s="172">
        <v>15562.75</v>
      </c>
      <c r="CC201" s="172">
        <v>59022.999999999993</v>
      </c>
      <c r="CD201" s="172">
        <v>0</v>
      </c>
      <c r="CE201" s="172">
        <v>0</v>
      </c>
      <c r="CF201" s="172">
        <v>0</v>
      </c>
      <c r="CG201" s="172">
        <v>0</v>
      </c>
      <c r="CH201" s="172">
        <v>59022.74</v>
      </c>
      <c r="CI201" s="172"/>
      <c r="CJ201" s="172">
        <v>1555340.5599999996</v>
      </c>
      <c r="CK201" s="172"/>
      <c r="CL201" s="172">
        <v>33313.490000000005</v>
      </c>
      <c r="CM201" s="172">
        <v>0</v>
      </c>
      <c r="CN201" s="172">
        <v>0</v>
      </c>
      <c r="CO201" s="172">
        <v>0</v>
      </c>
      <c r="CP201" s="177"/>
      <c r="CQ201" s="151">
        <v>1555340.5599999996</v>
      </c>
      <c r="CR201" s="151">
        <v>33313.490000000005</v>
      </c>
      <c r="CS201" s="152">
        <v>1555340.56</v>
      </c>
      <c r="CT201" s="152">
        <v>33313.49</v>
      </c>
      <c r="CU201" s="152">
        <v>0</v>
      </c>
      <c r="CV201" s="151">
        <v>0</v>
      </c>
      <c r="CW201" s="151">
        <v>1588654.05</v>
      </c>
      <c r="CX201" s="153">
        <v>53901.039999999994</v>
      </c>
      <c r="CY201" s="151">
        <v>53901.039999999994</v>
      </c>
      <c r="CZ201" s="151">
        <v>0.41999999945983291</v>
      </c>
      <c r="DA201" s="151">
        <v>0</v>
      </c>
      <c r="DD201" s="151">
        <v>-4.7293724492192268E-10</v>
      </c>
      <c r="DG201" s="151">
        <v>1555340.5599999996</v>
      </c>
      <c r="DH201" s="151">
        <v>33313.490000000005</v>
      </c>
      <c r="DI201" s="152">
        <v>1555340.56</v>
      </c>
      <c r="DJ201" s="152">
        <v>33313.49</v>
      </c>
      <c r="DO201" s="166">
        <v>3307009</v>
      </c>
      <c r="DQ201" t="str">
        <f>_xlfn.XLOOKUP(A201,Adjustment!B:B,Adjustment!H:H,0,0)</f>
        <v>Agree</v>
      </c>
      <c r="DR201" s="151">
        <f t="shared" ref="DR201:DR223" si="19">SUM(Z201:AT201)</f>
        <v>7830119.8899999997</v>
      </c>
      <c r="DS201" s="151">
        <f t="shared" ref="DS201:DS223" si="20">SUM(AU201:BY201)</f>
        <v>7322569.75</v>
      </c>
      <c r="DT201" s="151">
        <f t="shared" ref="DT201:DT223" si="21">DR201-DS201</f>
        <v>507550.13999999966</v>
      </c>
      <c r="DU201" s="151">
        <f t="shared" ref="DU201:DU223" si="22">SUM(CB201:CD201)</f>
        <v>74585.75</v>
      </c>
      <c r="DV201" s="151">
        <f t="shared" ref="DV201:DV223" si="23">SUM(CF201:CI201)</f>
        <v>59022.74</v>
      </c>
      <c r="DW201" s="151">
        <f t="shared" si="18"/>
        <v>15563.010000000002</v>
      </c>
    </row>
    <row r="202" spans="1:127" hidden="1">
      <c r="A202" s="166">
        <v>3307012</v>
      </c>
      <c r="B202" s="175" t="s">
        <v>945</v>
      </c>
      <c r="C202" s="167" t="s">
        <v>946</v>
      </c>
      <c r="D202" s="178"/>
      <c r="E202" s="17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70"/>
      <c r="R202" s="170"/>
      <c r="S202" s="170"/>
      <c r="T202" s="170"/>
      <c r="U202" s="170"/>
      <c r="V202" s="170"/>
      <c r="W202" s="171">
        <v>9791.34</v>
      </c>
      <c r="X202" s="171"/>
      <c r="Y202" s="171">
        <v>-9114.24</v>
      </c>
      <c r="Z202" s="172">
        <v>25260.74</v>
      </c>
      <c r="AA202" s="172">
        <v>0</v>
      </c>
      <c r="AB202" s="172">
        <v>1391191.68</v>
      </c>
      <c r="AC202" s="172">
        <v>0</v>
      </c>
      <c r="AD202" s="172">
        <v>55290.5</v>
      </c>
      <c r="AE202" s="172">
        <v>5856.93</v>
      </c>
      <c r="AF202" s="172">
        <v>0</v>
      </c>
      <c r="AG202" s="172">
        <v>0</v>
      </c>
      <c r="AH202" s="172">
        <v>414467.10000000009</v>
      </c>
      <c r="AI202" s="172">
        <v>0</v>
      </c>
      <c r="AJ202" s="172">
        <v>0</v>
      </c>
      <c r="AK202" s="172">
        <v>0</v>
      </c>
      <c r="AL202" s="172">
        <v>0</v>
      </c>
      <c r="AM202" s="172">
        <v>0</v>
      </c>
      <c r="AN202" s="172">
        <v>0</v>
      </c>
      <c r="AO202" s="172">
        <v>0</v>
      </c>
      <c r="AP202" s="172">
        <v>0</v>
      </c>
      <c r="AQ202" s="172">
        <v>0</v>
      </c>
      <c r="AR202" s="172">
        <v>0</v>
      </c>
      <c r="AS202" s="172">
        <v>19800.259999999998</v>
      </c>
      <c r="AT202" s="172">
        <v>20288</v>
      </c>
      <c r="AU202" s="172">
        <v>662324.56999999995</v>
      </c>
      <c r="AV202" s="172">
        <v>0</v>
      </c>
      <c r="AW202" s="172">
        <v>540767.01</v>
      </c>
      <c r="AX202" s="172">
        <v>0</v>
      </c>
      <c r="AY202" s="172">
        <v>266856.64</v>
      </c>
      <c r="AZ202" s="172">
        <v>0</v>
      </c>
      <c r="BA202" s="172">
        <v>31065.919999999998</v>
      </c>
      <c r="BB202" s="172">
        <v>224.36</v>
      </c>
      <c r="BC202" s="172">
        <v>7559</v>
      </c>
      <c r="BD202" s="172">
        <v>0</v>
      </c>
      <c r="BE202" s="172">
        <v>0</v>
      </c>
      <c r="BF202" s="172">
        <v>11795.74</v>
      </c>
      <c r="BG202" s="172">
        <v>3478.74</v>
      </c>
      <c r="BH202" s="172">
        <v>329.1</v>
      </c>
      <c r="BI202" s="172">
        <v>4252.68</v>
      </c>
      <c r="BJ202" s="172">
        <v>37523.019999999997</v>
      </c>
      <c r="BK202" s="172">
        <v>0</v>
      </c>
      <c r="BL202" s="172">
        <v>5635.72</v>
      </c>
      <c r="BM202" s="172">
        <v>383114.41</v>
      </c>
      <c r="BN202" s="172">
        <v>17698.689999999999</v>
      </c>
      <c r="BO202" s="172">
        <v>1367.4</v>
      </c>
      <c r="BP202" s="172">
        <v>126078.07</v>
      </c>
      <c r="BQ202" s="172">
        <v>3331</v>
      </c>
      <c r="BR202" s="172">
        <v>0</v>
      </c>
      <c r="BS202" s="172">
        <v>55996.74</v>
      </c>
      <c r="BT202" s="172">
        <v>53825.13</v>
      </c>
      <c r="BU202" s="172">
        <v>0</v>
      </c>
      <c r="BV202" s="172">
        <v>157420.79</v>
      </c>
      <c r="BW202" s="172">
        <v>0</v>
      </c>
      <c r="BX202" s="172">
        <v>0</v>
      </c>
      <c r="BY202" s="172">
        <v>0</v>
      </c>
      <c r="BZ202" s="172">
        <v>0</v>
      </c>
      <c r="CA202" s="172">
        <v>0</v>
      </c>
      <c r="CB202" s="172">
        <v>6885.63</v>
      </c>
      <c r="CC202" s="172">
        <v>43514.09</v>
      </c>
      <c r="CD202" s="172">
        <v>0</v>
      </c>
      <c r="CE202" s="172">
        <v>0</v>
      </c>
      <c r="CF202" s="172">
        <v>0</v>
      </c>
      <c r="CG202" s="172">
        <v>0</v>
      </c>
      <c r="CH202" s="172">
        <v>5000</v>
      </c>
      <c r="CI202" s="172"/>
      <c r="CJ202" s="172">
        <v>-428698.18</v>
      </c>
      <c r="CK202" s="172"/>
      <c r="CL202" s="172">
        <v>36285.479999999996</v>
      </c>
      <c r="CM202" s="172">
        <v>0</v>
      </c>
      <c r="CN202" s="172">
        <v>0</v>
      </c>
      <c r="CO202" s="172">
        <v>0</v>
      </c>
      <c r="CP202" s="177"/>
      <c r="CQ202" s="151">
        <v>-428698.18</v>
      </c>
      <c r="CR202" s="151">
        <v>36285.479999999996</v>
      </c>
      <c r="CS202" s="152">
        <v>-428698.18</v>
      </c>
      <c r="CT202" s="152">
        <v>36285.480000000003</v>
      </c>
      <c r="CU202" s="152">
        <v>0</v>
      </c>
      <c r="CV202" s="151">
        <v>0</v>
      </c>
      <c r="CW202" s="151">
        <v>-392412.7</v>
      </c>
      <c r="CX202" s="153">
        <v>32940.57</v>
      </c>
      <c r="CY202" s="151">
        <v>32940.57</v>
      </c>
      <c r="CZ202" s="151">
        <v>348185.33999999985</v>
      </c>
      <c r="DA202" s="151">
        <v>0</v>
      </c>
      <c r="DD202" s="151">
        <v>0</v>
      </c>
      <c r="DG202" s="151">
        <v>-428698.18</v>
      </c>
      <c r="DH202" s="151">
        <v>36285.479999999996</v>
      </c>
      <c r="DI202" s="152">
        <v>-428698.18</v>
      </c>
      <c r="DJ202" s="152">
        <v>36285.480000000003</v>
      </c>
      <c r="DO202" s="166">
        <v>3307012</v>
      </c>
      <c r="DQ202">
        <f>_xlfn.XLOOKUP(A202,Adjustment!B:B,Adjustment!H:H,0,0)</f>
        <v>0</v>
      </c>
      <c r="DR202" s="151">
        <f t="shared" si="19"/>
        <v>1932155.21</v>
      </c>
      <c r="DS202" s="151">
        <f t="shared" si="20"/>
        <v>2370644.73</v>
      </c>
      <c r="DT202" s="151">
        <f t="shared" si="21"/>
        <v>-438489.52</v>
      </c>
      <c r="DU202" s="151">
        <f t="shared" si="22"/>
        <v>50399.719999999994</v>
      </c>
      <c r="DV202" s="151">
        <f t="shared" si="23"/>
        <v>5000</v>
      </c>
      <c r="DW202" s="151">
        <f t="shared" ref="DW202:DW223" si="24">DU202-DV202</f>
        <v>45399.719999999994</v>
      </c>
    </row>
    <row r="203" spans="1:127" hidden="1">
      <c r="A203" s="166">
        <v>3307014</v>
      </c>
      <c r="B203" s="175" t="s">
        <v>947</v>
      </c>
      <c r="C203" s="167" t="s">
        <v>948</v>
      </c>
      <c r="D203" s="178"/>
      <c r="E203" s="17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70"/>
      <c r="R203" s="170"/>
      <c r="S203" s="170"/>
      <c r="T203" s="170"/>
      <c r="U203" s="170"/>
      <c r="V203" s="170"/>
      <c r="W203" s="171">
        <v>1367050.76</v>
      </c>
      <c r="X203" s="171"/>
      <c r="Y203" s="171">
        <v>3579.33</v>
      </c>
      <c r="Z203" s="172">
        <v>70420</v>
      </c>
      <c r="AA203" s="172">
        <v>0</v>
      </c>
      <c r="AB203" s="172">
        <v>6612771.4199999999</v>
      </c>
      <c r="AC203" s="172">
        <v>0</v>
      </c>
      <c r="AD203" s="172">
        <v>135751</v>
      </c>
      <c r="AE203" s="172">
        <v>3656.93</v>
      </c>
      <c r="AF203" s="172">
        <v>0</v>
      </c>
      <c r="AG203" s="172">
        <v>0</v>
      </c>
      <c r="AH203" s="172">
        <v>510709.31</v>
      </c>
      <c r="AI203" s="172">
        <v>29157.14</v>
      </c>
      <c r="AJ203" s="172">
        <v>0</v>
      </c>
      <c r="AK203" s="172">
        <v>0</v>
      </c>
      <c r="AL203" s="172">
        <v>0</v>
      </c>
      <c r="AM203" s="172">
        <v>103.8</v>
      </c>
      <c r="AN203" s="172">
        <v>0</v>
      </c>
      <c r="AO203" s="172">
        <v>0</v>
      </c>
      <c r="AP203" s="172">
        <v>0</v>
      </c>
      <c r="AQ203" s="172">
        <v>0</v>
      </c>
      <c r="AR203" s="172">
        <v>0</v>
      </c>
      <c r="AS203" s="172">
        <v>92188.31</v>
      </c>
      <c r="AT203" s="172">
        <v>30651</v>
      </c>
      <c r="AU203" s="172">
        <v>2094634.15</v>
      </c>
      <c r="AV203" s="172">
        <v>0</v>
      </c>
      <c r="AW203" s="172">
        <v>2384014.21</v>
      </c>
      <c r="AX203" s="172">
        <v>26538.48</v>
      </c>
      <c r="AY203" s="172">
        <v>326930.92</v>
      </c>
      <c r="AZ203" s="172">
        <v>0</v>
      </c>
      <c r="BA203" s="172">
        <v>77031.19</v>
      </c>
      <c r="BB203" s="172">
        <v>18734.62</v>
      </c>
      <c r="BC203" s="172">
        <v>65209.67</v>
      </c>
      <c r="BD203" s="172">
        <v>0</v>
      </c>
      <c r="BE203" s="172">
        <v>0</v>
      </c>
      <c r="BF203" s="172">
        <v>109532.3</v>
      </c>
      <c r="BG203" s="172">
        <v>5516.06</v>
      </c>
      <c r="BH203" s="172">
        <v>128959.81</v>
      </c>
      <c r="BI203" s="172">
        <v>22958.47</v>
      </c>
      <c r="BJ203" s="172">
        <v>161037.53</v>
      </c>
      <c r="BK203" s="172">
        <v>0</v>
      </c>
      <c r="BL203" s="172">
        <v>26301.439999999999</v>
      </c>
      <c r="BM203" s="172">
        <v>109853.66999999885</v>
      </c>
      <c r="BN203" s="172">
        <v>36680.65</v>
      </c>
      <c r="BO203" s="172">
        <v>1010.2</v>
      </c>
      <c r="BP203" s="172">
        <v>14822.38</v>
      </c>
      <c r="BQ203" s="172">
        <v>4895</v>
      </c>
      <c r="BR203" s="172">
        <v>0</v>
      </c>
      <c r="BS203" s="172">
        <v>150336.04999999999</v>
      </c>
      <c r="BT203" s="172">
        <v>1452259.93</v>
      </c>
      <c r="BU203" s="172">
        <v>131743.88</v>
      </c>
      <c r="BV203" s="172">
        <v>262062.01</v>
      </c>
      <c r="BW203" s="172">
        <v>0</v>
      </c>
      <c r="BX203" s="172">
        <v>0</v>
      </c>
      <c r="BY203" s="172">
        <v>0</v>
      </c>
      <c r="BZ203" s="172">
        <v>0</v>
      </c>
      <c r="CA203" s="172">
        <v>0</v>
      </c>
      <c r="CB203" s="172">
        <v>16757.5</v>
      </c>
      <c r="CC203" s="172">
        <v>0</v>
      </c>
      <c r="CD203" s="172">
        <v>0</v>
      </c>
      <c r="CE203" s="172">
        <v>0</v>
      </c>
      <c r="CF203" s="172">
        <v>0</v>
      </c>
      <c r="CG203" s="172">
        <v>0</v>
      </c>
      <c r="CH203" s="172">
        <v>0</v>
      </c>
      <c r="CI203" s="172">
        <v>0</v>
      </c>
      <c r="CJ203" s="172">
        <v>1241397.05</v>
      </c>
      <c r="CK203" s="172"/>
      <c r="CL203" s="172">
        <v>20336.830000000002</v>
      </c>
      <c r="CM203" s="172">
        <v>0</v>
      </c>
      <c r="CN203" s="172">
        <v>0</v>
      </c>
      <c r="CO203" s="172">
        <v>0</v>
      </c>
      <c r="CP203" s="177"/>
      <c r="CQ203" s="151">
        <v>1241397.05</v>
      </c>
      <c r="CR203" s="151">
        <v>20336.830000000002</v>
      </c>
      <c r="CS203" s="152">
        <v>1241397.05</v>
      </c>
      <c r="CT203" s="152">
        <v>20336.830000000002</v>
      </c>
      <c r="CU203" s="152">
        <v>0</v>
      </c>
      <c r="CV203" s="151">
        <v>0</v>
      </c>
      <c r="CW203" s="151">
        <v>1261733.8800000001</v>
      </c>
      <c r="CX203" s="153">
        <v>0</v>
      </c>
      <c r="CY203" s="151">
        <v>0</v>
      </c>
      <c r="CZ203" s="151">
        <v>0</v>
      </c>
      <c r="DA203" s="151">
        <v>-0.24000000115483999</v>
      </c>
      <c r="DD203" s="151">
        <v>7.2759576141834259E-11</v>
      </c>
      <c r="DG203" s="151">
        <v>1241397.05</v>
      </c>
      <c r="DH203" s="151">
        <v>20336.830000000002</v>
      </c>
      <c r="DI203" s="152">
        <v>1241397.05</v>
      </c>
      <c r="DJ203" s="152">
        <v>20336.830000000002</v>
      </c>
      <c r="DO203" s="166">
        <v>3307014</v>
      </c>
      <c r="DQ203">
        <f>_xlfn.XLOOKUP(A203,Adjustment!B:B,Adjustment!H:H,0,0)</f>
        <v>0</v>
      </c>
      <c r="DR203" s="151">
        <f t="shared" si="19"/>
        <v>7485408.9099999983</v>
      </c>
      <c r="DS203" s="151">
        <f t="shared" si="20"/>
        <v>7611062.6199999982</v>
      </c>
      <c r="DT203" s="151">
        <f t="shared" si="21"/>
        <v>-125653.70999999996</v>
      </c>
      <c r="DU203" s="151">
        <f t="shared" si="22"/>
        <v>16757.5</v>
      </c>
      <c r="DV203" s="151">
        <f t="shared" si="23"/>
        <v>0</v>
      </c>
      <c r="DW203" s="151">
        <f t="shared" si="24"/>
        <v>16757.5</v>
      </c>
    </row>
    <row r="204" spans="1:127" hidden="1">
      <c r="A204" s="166">
        <v>3307016</v>
      </c>
      <c r="B204" s="175" t="s">
        <v>949</v>
      </c>
      <c r="C204" s="167" t="s">
        <v>950</v>
      </c>
      <c r="D204" s="178"/>
      <c r="E204" s="17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70"/>
      <c r="R204" s="170"/>
      <c r="S204" s="170"/>
      <c r="T204" s="170"/>
      <c r="U204" s="170"/>
      <c r="V204" s="170"/>
      <c r="W204" s="171">
        <v>931985</v>
      </c>
      <c r="X204" s="171"/>
      <c r="Y204" s="171">
        <v>20748.21</v>
      </c>
      <c r="Z204" s="172">
        <v>48463.61</v>
      </c>
      <c r="AA204" s="172">
        <v>0</v>
      </c>
      <c r="AB204" s="172">
        <v>6695711.1699999999</v>
      </c>
      <c r="AC204" s="172">
        <v>0</v>
      </c>
      <c r="AD204" s="172">
        <v>62896.5</v>
      </c>
      <c r="AE204" s="172">
        <v>3656.93</v>
      </c>
      <c r="AF204" s="172">
        <v>0</v>
      </c>
      <c r="AG204" s="172">
        <v>0</v>
      </c>
      <c r="AH204" s="172">
        <v>1035724.7399999989</v>
      </c>
      <c r="AI204" s="172">
        <v>3954.68</v>
      </c>
      <c r="AJ204" s="172">
        <v>0</v>
      </c>
      <c r="AK204" s="172">
        <v>0</v>
      </c>
      <c r="AL204" s="172">
        <v>42.67</v>
      </c>
      <c r="AM204" s="172">
        <v>0</v>
      </c>
      <c r="AN204" s="172">
        <v>0</v>
      </c>
      <c r="AO204" s="172">
        <v>0</v>
      </c>
      <c r="AP204" s="172">
        <v>0</v>
      </c>
      <c r="AQ204" s="172">
        <v>0</v>
      </c>
      <c r="AR204" s="172">
        <v>0</v>
      </c>
      <c r="AS204" s="172">
        <v>51297.760000000002</v>
      </c>
      <c r="AT204" s="172">
        <v>0</v>
      </c>
      <c r="AU204" s="172">
        <v>3055489.09</v>
      </c>
      <c r="AV204" s="172">
        <v>0</v>
      </c>
      <c r="AW204" s="172">
        <v>1854746.63</v>
      </c>
      <c r="AX204" s="172">
        <v>131877.44</v>
      </c>
      <c r="AY204" s="172">
        <v>216528.3</v>
      </c>
      <c r="AZ204" s="172">
        <v>70858.52</v>
      </c>
      <c r="BA204" s="172">
        <v>261565.99</v>
      </c>
      <c r="BB204" s="172">
        <v>283.05</v>
      </c>
      <c r="BC204" s="172">
        <v>45469.27</v>
      </c>
      <c r="BD204" s="172">
        <v>0</v>
      </c>
      <c r="BE204" s="172">
        <v>0</v>
      </c>
      <c r="BF204" s="172">
        <v>200017.64</v>
      </c>
      <c r="BG204" s="172">
        <v>14459.78</v>
      </c>
      <c r="BH204" s="172">
        <v>17351.25</v>
      </c>
      <c r="BI204" s="172">
        <v>5390.86</v>
      </c>
      <c r="BJ204" s="172">
        <v>75746.22</v>
      </c>
      <c r="BK204" s="172">
        <v>0</v>
      </c>
      <c r="BL204" s="172">
        <v>9478.2999999999993</v>
      </c>
      <c r="BM204" s="172">
        <v>96477.34</v>
      </c>
      <c r="BN204" s="172">
        <v>146052.92000000001</v>
      </c>
      <c r="BO204" s="172">
        <v>9615.2900000000009</v>
      </c>
      <c r="BP204" s="172">
        <v>90325.53</v>
      </c>
      <c r="BQ204" s="172">
        <v>4895</v>
      </c>
      <c r="BR204" s="172">
        <v>550</v>
      </c>
      <c r="BS204" s="172">
        <v>54176.05</v>
      </c>
      <c r="BT204" s="172">
        <v>62334.64</v>
      </c>
      <c r="BU204" s="172">
        <v>1566.64</v>
      </c>
      <c r="BV204" s="172">
        <v>1664014.23</v>
      </c>
      <c r="BW204" s="172">
        <v>0</v>
      </c>
      <c r="BX204" s="172">
        <v>0</v>
      </c>
      <c r="BY204" s="172">
        <v>0</v>
      </c>
      <c r="BZ204" s="172">
        <v>0</v>
      </c>
      <c r="CA204" s="172">
        <v>0</v>
      </c>
      <c r="CB204" s="172">
        <v>12201.25</v>
      </c>
      <c r="CC204" s="172">
        <v>24443.200000000004</v>
      </c>
      <c r="CD204" s="172">
        <v>0</v>
      </c>
      <c r="CE204" s="172">
        <v>0</v>
      </c>
      <c r="CF204" s="172">
        <v>0</v>
      </c>
      <c r="CG204" s="172">
        <v>0</v>
      </c>
      <c r="CH204" s="172">
        <v>0</v>
      </c>
      <c r="CI204" s="172"/>
      <c r="CJ204" s="172">
        <v>744463.08000000007</v>
      </c>
      <c r="CK204" s="172"/>
      <c r="CL204" s="172">
        <v>57392.66</v>
      </c>
      <c r="CM204" s="172">
        <v>0</v>
      </c>
      <c r="CN204" s="172">
        <v>0</v>
      </c>
      <c r="CO204" s="172">
        <v>0</v>
      </c>
      <c r="CP204" s="177"/>
      <c r="CQ204" s="151">
        <v>744463.08000000007</v>
      </c>
      <c r="CR204" s="151">
        <v>57392.66</v>
      </c>
      <c r="CS204" s="152">
        <v>744463.08</v>
      </c>
      <c r="CT204" s="152">
        <v>57392.66</v>
      </c>
      <c r="CU204" s="152">
        <v>0</v>
      </c>
      <c r="CV204" s="151">
        <v>0</v>
      </c>
      <c r="CW204" s="151">
        <v>801855.74</v>
      </c>
      <c r="CX204" s="153">
        <v>24443.200000000004</v>
      </c>
      <c r="CY204" s="151">
        <v>24443.200000000004</v>
      </c>
      <c r="CZ204" s="151">
        <v>1.0477378964424133E-9</v>
      </c>
      <c r="DA204" s="151">
        <v>0</v>
      </c>
      <c r="DD204" s="151">
        <v>1.4551915228366852E-10</v>
      </c>
      <c r="DG204" s="151">
        <v>744463.08000000007</v>
      </c>
      <c r="DH204" s="151">
        <v>57392.66</v>
      </c>
      <c r="DI204" s="152">
        <v>744463.08</v>
      </c>
      <c r="DJ204" s="152">
        <v>57392.66</v>
      </c>
      <c r="DO204" s="166">
        <v>3307016</v>
      </c>
      <c r="DQ204">
        <f>_xlfn.XLOOKUP(A204,Adjustment!B:B,Adjustment!H:H,0,0)</f>
        <v>0</v>
      </c>
      <c r="DR204" s="151">
        <f t="shared" si="19"/>
        <v>7901748.0599999987</v>
      </c>
      <c r="DS204" s="151">
        <f t="shared" si="20"/>
        <v>8089269.9799999986</v>
      </c>
      <c r="DT204" s="151">
        <f t="shared" si="21"/>
        <v>-187521.91999999993</v>
      </c>
      <c r="DU204" s="151">
        <f t="shared" si="22"/>
        <v>36644.450000000004</v>
      </c>
      <c r="DV204" s="151">
        <f t="shared" si="23"/>
        <v>0</v>
      </c>
      <c r="DW204" s="151">
        <f t="shared" si="24"/>
        <v>36644.450000000004</v>
      </c>
    </row>
    <row r="205" spans="1:127">
      <c r="A205" s="166">
        <v>3307030</v>
      </c>
      <c r="B205" s="175" t="s">
        <v>951</v>
      </c>
      <c r="C205" s="167" t="s">
        <v>952</v>
      </c>
      <c r="D205" s="178"/>
      <c r="E205" s="17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70"/>
      <c r="R205" s="170"/>
      <c r="S205" s="170"/>
      <c r="T205" s="170"/>
      <c r="U205" s="170"/>
      <c r="V205" s="170"/>
      <c r="W205" s="171">
        <v>395471.24</v>
      </c>
      <c r="X205" s="171"/>
      <c r="Y205" s="171">
        <v>-10303.700000000001</v>
      </c>
      <c r="Z205" s="172">
        <v>18813.080000000002</v>
      </c>
      <c r="AA205" s="172">
        <v>0</v>
      </c>
      <c r="AB205" s="172">
        <v>1471656.82</v>
      </c>
      <c r="AC205" s="172">
        <v>0</v>
      </c>
      <c r="AD205" s="172">
        <v>40825.5</v>
      </c>
      <c r="AE205" s="172">
        <v>0</v>
      </c>
      <c r="AF205" s="172">
        <v>0</v>
      </c>
      <c r="AG205" s="172">
        <v>0</v>
      </c>
      <c r="AH205" s="172">
        <v>820385.45999999985</v>
      </c>
      <c r="AI205" s="172">
        <v>0</v>
      </c>
      <c r="AJ205" s="172">
        <v>0</v>
      </c>
      <c r="AK205" s="172">
        <v>0</v>
      </c>
      <c r="AL205" s="172">
        <v>0</v>
      </c>
      <c r="AM205" s="172">
        <v>0</v>
      </c>
      <c r="AN205" s="172">
        <v>0</v>
      </c>
      <c r="AO205" s="172">
        <v>0</v>
      </c>
      <c r="AP205" s="172">
        <v>0</v>
      </c>
      <c r="AQ205" s="172">
        <v>0</v>
      </c>
      <c r="AR205" s="172">
        <v>0</v>
      </c>
      <c r="AS205" s="172">
        <v>28188.18</v>
      </c>
      <c r="AT205" s="172">
        <v>0</v>
      </c>
      <c r="AU205" s="172">
        <v>1162075.27</v>
      </c>
      <c r="AV205" s="172">
        <v>0</v>
      </c>
      <c r="AW205" s="172">
        <v>515172.97</v>
      </c>
      <c r="AX205" s="172">
        <v>59995.97</v>
      </c>
      <c r="AY205" s="172">
        <v>219703.39</v>
      </c>
      <c r="AZ205" s="172">
        <v>0</v>
      </c>
      <c r="BA205" s="172">
        <v>21509.27</v>
      </c>
      <c r="BB205" s="172">
        <v>5419.55</v>
      </c>
      <c r="BC205" s="172">
        <v>21578.05</v>
      </c>
      <c r="BD205" s="172">
        <v>0</v>
      </c>
      <c r="BE205" s="172">
        <v>0</v>
      </c>
      <c r="BF205" s="172">
        <v>37240.629999999997</v>
      </c>
      <c r="BG205" s="172">
        <v>23763.53</v>
      </c>
      <c r="BH205" s="172">
        <v>19351.2</v>
      </c>
      <c r="BI205" s="172">
        <v>0</v>
      </c>
      <c r="BJ205" s="172">
        <v>1640.1</v>
      </c>
      <c r="BK205" s="172">
        <v>0</v>
      </c>
      <c r="BL205" s="172">
        <v>15837.53</v>
      </c>
      <c r="BM205" s="172">
        <v>74277.3</v>
      </c>
      <c r="BN205" s="172">
        <v>34090.83</v>
      </c>
      <c r="BO205" s="172">
        <v>12669.72</v>
      </c>
      <c r="BP205" s="172">
        <v>81428.240000000005</v>
      </c>
      <c r="BQ205" s="172">
        <v>3529.99</v>
      </c>
      <c r="BR205" s="172">
        <v>5144.8</v>
      </c>
      <c r="BS205" s="172">
        <v>14434.87</v>
      </c>
      <c r="BT205" s="172">
        <v>36966.92</v>
      </c>
      <c r="BU205" s="172">
        <v>0</v>
      </c>
      <c r="BV205" s="172">
        <v>92566</v>
      </c>
      <c r="BW205" s="172">
        <v>0</v>
      </c>
      <c r="BX205" s="172">
        <v>0</v>
      </c>
      <c r="BY205" s="172">
        <v>6153.02</v>
      </c>
      <c r="BZ205" s="172">
        <v>0</v>
      </c>
      <c r="CA205" s="172">
        <v>0</v>
      </c>
      <c r="CB205" s="172">
        <v>7594.38</v>
      </c>
      <c r="CC205" s="172">
        <v>16499.439999999999</v>
      </c>
      <c r="CD205" s="172">
        <v>6153.02</v>
      </c>
      <c r="CE205" s="172">
        <v>0</v>
      </c>
      <c r="CF205" s="172">
        <v>0</v>
      </c>
      <c r="CG205" s="172">
        <v>0</v>
      </c>
      <c r="CH205" s="172">
        <v>19943.14</v>
      </c>
      <c r="CI205" s="172"/>
      <c r="CJ205" s="172">
        <v>310791.12999999966</v>
      </c>
      <c r="CK205" s="172"/>
      <c r="CL205" s="172">
        <v>0</v>
      </c>
      <c r="CM205" s="172">
        <v>0</v>
      </c>
      <c r="CN205" s="172">
        <v>0</v>
      </c>
      <c r="CO205" s="172">
        <v>0</v>
      </c>
      <c r="CP205" s="177"/>
      <c r="CQ205" s="151">
        <v>310791.12999999966</v>
      </c>
      <c r="CR205" s="151">
        <v>0</v>
      </c>
      <c r="CS205" s="152">
        <v>316944.15000000002</v>
      </c>
      <c r="CT205" s="152">
        <v>-6153.02</v>
      </c>
      <c r="CU205" s="152">
        <v>-6153.0200000003679</v>
      </c>
      <c r="CV205" s="151">
        <v>-6153.02</v>
      </c>
      <c r="CW205" s="151">
        <v>310791.13</v>
      </c>
      <c r="CX205" s="153">
        <v>16499.439999999999</v>
      </c>
      <c r="CY205" s="151">
        <v>16499.439999999999</v>
      </c>
      <c r="CZ205" s="151">
        <v>1671.3300000001909</v>
      </c>
      <c r="DA205" s="151">
        <v>0</v>
      </c>
      <c r="DB205" s="152">
        <v>-6153.02</v>
      </c>
      <c r="DD205" s="151">
        <v>-3.6743585951626301E-10</v>
      </c>
      <c r="DG205" s="151">
        <v>310791.12999999966</v>
      </c>
      <c r="DH205" s="151">
        <v>0</v>
      </c>
      <c r="DI205" s="152">
        <v>316944.15000000002</v>
      </c>
      <c r="DJ205" s="152">
        <v>-6153.02</v>
      </c>
      <c r="DO205" s="166">
        <v>3307030</v>
      </c>
      <c r="DQ205">
        <f>_xlfn.XLOOKUP(A205,Adjustment!B:B,Adjustment!H:H,0,0)</f>
        <v>0</v>
      </c>
      <c r="DR205" s="151">
        <f t="shared" si="19"/>
        <v>2379869.04</v>
      </c>
      <c r="DS205" s="151">
        <f t="shared" si="20"/>
        <v>2464549.1500000004</v>
      </c>
      <c r="DT205" s="151">
        <f t="shared" si="21"/>
        <v>-84680.110000000335</v>
      </c>
      <c r="DU205" s="151">
        <f t="shared" si="22"/>
        <v>30246.84</v>
      </c>
      <c r="DV205" s="151">
        <f t="shared" si="23"/>
        <v>19943.14</v>
      </c>
      <c r="DW205" s="151">
        <f t="shared" si="24"/>
        <v>10303.700000000001</v>
      </c>
    </row>
    <row r="206" spans="1:127" hidden="1">
      <c r="A206" s="166">
        <v>3307033</v>
      </c>
      <c r="B206" s="175" t="s">
        <v>953</v>
      </c>
      <c r="C206" s="167" t="s">
        <v>954</v>
      </c>
      <c r="D206" s="178"/>
      <c r="E206" s="17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70"/>
      <c r="R206" s="170"/>
      <c r="S206" s="170"/>
      <c r="T206" s="170"/>
      <c r="U206" s="170"/>
      <c r="V206" s="170"/>
      <c r="W206" s="171">
        <v>770470.24</v>
      </c>
      <c r="X206" s="171"/>
      <c r="Y206" s="171">
        <v>46500.81</v>
      </c>
      <c r="Z206" s="172">
        <v>159089.13</v>
      </c>
      <c r="AA206" s="172">
        <v>0</v>
      </c>
      <c r="AB206" s="172">
        <v>6615921.1500000004</v>
      </c>
      <c r="AC206" s="172">
        <v>0</v>
      </c>
      <c r="AD206" s="172">
        <v>170200</v>
      </c>
      <c r="AE206" s="172">
        <v>3856.93</v>
      </c>
      <c r="AF206" s="172">
        <v>0</v>
      </c>
      <c r="AG206" s="172">
        <v>0</v>
      </c>
      <c r="AH206" s="172">
        <v>797542.41000000038</v>
      </c>
      <c r="AI206" s="172">
        <v>34532.19</v>
      </c>
      <c r="AJ206" s="172">
        <v>0</v>
      </c>
      <c r="AK206" s="172">
        <v>0</v>
      </c>
      <c r="AL206" s="172">
        <v>2459.7800000000002</v>
      </c>
      <c r="AM206" s="172">
        <v>0</v>
      </c>
      <c r="AN206" s="172">
        <v>0</v>
      </c>
      <c r="AO206" s="172">
        <v>0</v>
      </c>
      <c r="AP206" s="172">
        <v>0</v>
      </c>
      <c r="AQ206" s="172">
        <v>0</v>
      </c>
      <c r="AR206" s="172">
        <v>0</v>
      </c>
      <c r="AS206" s="172">
        <v>135329.13</v>
      </c>
      <c r="AT206" s="172">
        <v>0</v>
      </c>
      <c r="AU206" s="172">
        <v>5978595.2599999998</v>
      </c>
      <c r="AV206" s="172">
        <v>19896.2</v>
      </c>
      <c r="AW206" s="172">
        <v>211018.14</v>
      </c>
      <c r="AX206" s="172">
        <v>60879.19</v>
      </c>
      <c r="AY206" s="172">
        <v>198097.98</v>
      </c>
      <c r="AZ206" s="172">
        <v>55837.2</v>
      </c>
      <c r="BA206" s="172">
        <v>3741.78</v>
      </c>
      <c r="BB206" s="172">
        <v>6240.78</v>
      </c>
      <c r="BC206" s="172">
        <v>0</v>
      </c>
      <c r="BD206" s="172">
        <v>0</v>
      </c>
      <c r="BE206" s="172">
        <v>0</v>
      </c>
      <c r="BF206" s="172">
        <v>172030.5</v>
      </c>
      <c r="BG206" s="172">
        <v>998</v>
      </c>
      <c r="BH206" s="172">
        <v>90147.74</v>
      </c>
      <c r="BI206" s="172">
        <v>129.66999999999999</v>
      </c>
      <c r="BJ206" s="172">
        <v>136040.94</v>
      </c>
      <c r="BK206" s="172">
        <v>0</v>
      </c>
      <c r="BL206" s="172">
        <v>7616.66</v>
      </c>
      <c r="BM206" s="172">
        <v>140614.88</v>
      </c>
      <c r="BN206" s="172">
        <v>13520.1</v>
      </c>
      <c r="BO206" s="172">
        <v>27454.26</v>
      </c>
      <c r="BP206" s="172">
        <v>459865.81</v>
      </c>
      <c r="BQ206" s="172">
        <v>4895</v>
      </c>
      <c r="BR206" s="172">
        <v>0</v>
      </c>
      <c r="BS206" s="172">
        <v>95528.06</v>
      </c>
      <c r="BT206" s="172">
        <v>348458.4</v>
      </c>
      <c r="BU206" s="172">
        <v>0</v>
      </c>
      <c r="BV206" s="172">
        <v>227817.98</v>
      </c>
      <c r="BW206" s="172">
        <v>0</v>
      </c>
      <c r="BX206" s="172">
        <v>0</v>
      </c>
      <c r="BY206" s="172">
        <v>0</v>
      </c>
      <c r="BZ206" s="172">
        <v>0</v>
      </c>
      <c r="CA206" s="172">
        <v>0</v>
      </c>
      <c r="CB206" s="172">
        <v>23212.19</v>
      </c>
      <c r="CC206" s="172">
        <v>30357.820000000007</v>
      </c>
      <c r="CD206" s="172">
        <v>0</v>
      </c>
      <c r="CE206" s="172">
        <v>0</v>
      </c>
      <c r="CF206" s="172">
        <v>0</v>
      </c>
      <c r="CG206" s="172">
        <v>0</v>
      </c>
      <c r="CH206" s="172">
        <v>23212</v>
      </c>
      <c r="CI206" s="172"/>
      <c r="CJ206" s="172">
        <v>429976.42999999947</v>
      </c>
      <c r="CK206" s="172"/>
      <c r="CL206" s="172">
        <v>76858.820000000007</v>
      </c>
      <c r="CM206" s="172">
        <v>0</v>
      </c>
      <c r="CN206" s="172">
        <v>0</v>
      </c>
      <c r="CO206" s="172">
        <v>0</v>
      </c>
      <c r="CP206" s="177"/>
      <c r="CQ206" s="151">
        <v>429976.42999999947</v>
      </c>
      <c r="CR206" s="151">
        <v>76858.820000000007</v>
      </c>
      <c r="CS206" s="152">
        <v>429976.43</v>
      </c>
      <c r="CT206" s="152">
        <v>76858.820000000007</v>
      </c>
      <c r="CU206" s="152">
        <v>-5.2386894822120667E-10</v>
      </c>
      <c r="CV206" s="151">
        <v>0</v>
      </c>
      <c r="CW206" s="151">
        <v>506835.25</v>
      </c>
      <c r="CX206" s="153">
        <v>30357.820000000007</v>
      </c>
      <c r="CY206" s="151">
        <v>30357.820000000007</v>
      </c>
      <c r="CZ206" s="151">
        <v>3.9999999513383955E-2</v>
      </c>
      <c r="DA206" s="151">
        <v>0</v>
      </c>
      <c r="DD206" s="151">
        <v>-5.2386894822120667E-10</v>
      </c>
      <c r="DG206" s="151">
        <v>429976.42999999947</v>
      </c>
      <c r="DH206" s="151">
        <v>76858.820000000007</v>
      </c>
      <c r="DI206" s="152">
        <v>429976.43</v>
      </c>
      <c r="DJ206" s="152">
        <v>76858.820000000007</v>
      </c>
      <c r="DO206" s="166">
        <v>3307033</v>
      </c>
      <c r="DQ206">
        <f>_xlfn.XLOOKUP(A206,Adjustment!B:B,Adjustment!H:H,0,0)</f>
        <v>0</v>
      </c>
      <c r="DR206" s="151">
        <f t="shared" si="19"/>
        <v>7918930.7200000007</v>
      </c>
      <c r="DS206" s="151">
        <f t="shared" si="20"/>
        <v>8259424.5300000012</v>
      </c>
      <c r="DT206" s="151">
        <f t="shared" si="21"/>
        <v>-340493.81000000052</v>
      </c>
      <c r="DU206" s="151">
        <f t="shared" si="22"/>
        <v>53570.010000000009</v>
      </c>
      <c r="DV206" s="151">
        <f t="shared" si="23"/>
        <v>23212</v>
      </c>
      <c r="DW206" s="151">
        <f t="shared" si="24"/>
        <v>30358.010000000009</v>
      </c>
    </row>
    <row r="207" spans="1:127">
      <c r="A207" s="166">
        <v>3307034</v>
      </c>
      <c r="B207" s="175" t="s">
        <v>955</v>
      </c>
      <c r="C207" s="167" t="s">
        <v>956</v>
      </c>
      <c r="D207" s="178"/>
      <c r="E207" s="17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70"/>
      <c r="R207" s="170"/>
      <c r="S207" s="170"/>
      <c r="T207" s="170"/>
      <c r="U207" s="170"/>
      <c r="V207" s="170"/>
      <c r="W207" s="171">
        <v>264907.27</v>
      </c>
      <c r="X207" s="171"/>
      <c r="Y207" s="171">
        <v>-12299.86</v>
      </c>
      <c r="Z207" s="172">
        <v>27867.02</v>
      </c>
      <c r="AA207" s="172">
        <v>0</v>
      </c>
      <c r="AB207" s="172">
        <v>2088879.13</v>
      </c>
      <c r="AC207" s="172">
        <v>0</v>
      </c>
      <c r="AD207" s="172">
        <v>44205.5</v>
      </c>
      <c r="AE207" s="172">
        <v>3456.93</v>
      </c>
      <c r="AF207" s="172">
        <v>0</v>
      </c>
      <c r="AG207" s="172">
        <v>0</v>
      </c>
      <c r="AH207" s="172">
        <v>810246.98000000021</v>
      </c>
      <c r="AI207" s="172">
        <v>0</v>
      </c>
      <c r="AJ207" s="172">
        <v>0</v>
      </c>
      <c r="AK207" s="172">
        <v>0</v>
      </c>
      <c r="AL207" s="172">
        <v>0</v>
      </c>
      <c r="AM207" s="172">
        <v>0</v>
      </c>
      <c r="AN207" s="172">
        <v>0</v>
      </c>
      <c r="AO207" s="172">
        <v>0</v>
      </c>
      <c r="AP207" s="172">
        <v>0</v>
      </c>
      <c r="AQ207" s="172">
        <v>0</v>
      </c>
      <c r="AR207" s="172">
        <v>0</v>
      </c>
      <c r="AS207" s="172">
        <v>36096.910000000003</v>
      </c>
      <c r="AT207" s="172">
        <v>20335</v>
      </c>
      <c r="AU207" s="172">
        <v>1053793.6299999999</v>
      </c>
      <c r="AV207" s="172">
        <v>0</v>
      </c>
      <c r="AW207" s="172">
        <v>712842.54</v>
      </c>
      <c r="AX207" s="172">
        <v>2407.87</v>
      </c>
      <c r="AY207" s="172">
        <v>275669.82</v>
      </c>
      <c r="AZ207" s="172">
        <v>0</v>
      </c>
      <c r="BA207" s="172">
        <v>67458.05</v>
      </c>
      <c r="BB207" s="172">
        <v>2178.7800000000002</v>
      </c>
      <c r="BC207" s="172">
        <v>548.37</v>
      </c>
      <c r="BD207" s="172">
        <v>0</v>
      </c>
      <c r="BE207" s="172">
        <v>0</v>
      </c>
      <c r="BF207" s="172">
        <v>339238.43</v>
      </c>
      <c r="BG207" s="172">
        <v>0</v>
      </c>
      <c r="BH207" s="172">
        <v>0</v>
      </c>
      <c r="BI207" s="172">
        <v>0</v>
      </c>
      <c r="BJ207" s="172">
        <v>27596.46</v>
      </c>
      <c r="BK207" s="172">
        <v>0</v>
      </c>
      <c r="BL207" s="172">
        <v>44.85</v>
      </c>
      <c r="BM207" s="172">
        <v>86825.64</v>
      </c>
      <c r="BN207" s="172">
        <v>2507.83</v>
      </c>
      <c r="BO207" s="172">
        <v>3905.32</v>
      </c>
      <c r="BP207" s="172">
        <v>21500.67</v>
      </c>
      <c r="BQ207" s="172">
        <v>4895</v>
      </c>
      <c r="BR207" s="172">
        <v>1631.25</v>
      </c>
      <c r="BS207" s="172">
        <v>18611.939999999999</v>
      </c>
      <c r="BT207" s="172">
        <v>69149.399999999994</v>
      </c>
      <c r="BU207" s="172">
        <v>0</v>
      </c>
      <c r="BV207" s="172">
        <v>204898.47</v>
      </c>
      <c r="BW207" s="172">
        <v>0</v>
      </c>
      <c r="BX207" s="172">
        <v>0</v>
      </c>
      <c r="BY207" s="172">
        <v>12844.85</v>
      </c>
      <c r="BZ207" s="172">
        <v>0</v>
      </c>
      <c r="CA207" s="172">
        <v>0</v>
      </c>
      <c r="CB207" s="172">
        <v>8303.1299999999992</v>
      </c>
      <c r="CC207" s="172">
        <v>0</v>
      </c>
      <c r="CD207" s="172">
        <v>12844.85</v>
      </c>
      <c r="CE207" s="172">
        <v>0</v>
      </c>
      <c r="CF207" s="172">
        <v>0</v>
      </c>
      <c r="CG207" s="172">
        <v>8303.1299999999992</v>
      </c>
      <c r="CH207" s="172">
        <v>544.99</v>
      </c>
      <c r="CI207" s="172">
        <v>0</v>
      </c>
      <c r="CJ207" s="172">
        <v>387445.5700000003</v>
      </c>
      <c r="CK207" s="172"/>
      <c r="CL207" s="172">
        <v>0</v>
      </c>
      <c r="CM207" s="172">
        <v>0</v>
      </c>
      <c r="CN207" s="172">
        <v>0</v>
      </c>
      <c r="CO207" s="172">
        <v>0</v>
      </c>
      <c r="CP207" s="177"/>
      <c r="CQ207" s="151">
        <v>387445.5700000003</v>
      </c>
      <c r="CR207" s="151">
        <v>0</v>
      </c>
      <c r="CS207" s="152">
        <v>400290.42</v>
      </c>
      <c r="CT207" s="152">
        <v>-12844.85</v>
      </c>
      <c r="CU207" s="152">
        <v>-12844.849999999686</v>
      </c>
      <c r="CV207" s="151">
        <v>-12844.85</v>
      </c>
      <c r="CW207" s="151">
        <v>387445.57</v>
      </c>
      <c r="CX207" s="153">
        <v>0</v>
      </c>
      <c r="CY207" s="151">
        <v>0</v>
      </c>
      <c r="CZ207" s="151">
        <v>26932.359999999811</v>
      </c>
      <c r="DA207" s="151">
        <v>0</v>
      </c>
      <c r="DB207" s="152">
        <v>-12844.85</v>
      </c>
      <c r="DD207" s="151">
        <v>3.1468516681343317E-10</v>
      </c>
      <c r="DG207" s="151">
        <v>387445.5700000003</v>
      </c>
      <c r="DH207" s="151">
        <v>0</v>
      </c>
      <c r="DI207" s="152">
        <v>400290.42</v>
      </c>
      <c r="DJ207" s="152">
        <v>-12844.85</v>
      </c>
      <c r="DO207" s="166">
        <v>3307034</v>
      </c>
      <c r="DQ207">
        <f>_xlfn.XLOOKUP(A207,Adjustment!B:B,Adjustment!H:H,0,0)</f>
        <v>0</v>
      </c>
      <c r="DR207" s="151">
        <f t="shared" si="19"/>
        <v>3031087.4700000007</v>
      </c>
      <c r="DS207" s="151">
        <f t="shared" si="20"/>
        <v>2908549.1700000004</v>
      </c>
      <c r="DT207" s="151">
        <f t="shared" si="21"/>
        <v>122538.30000000028</v>
      </c>
      <c r="DU207" s="151">
        <f t="shared" si="22"/>
        <v>21147.98</v>
      </c>
      <c r="DV207" s="151">
        <f t="shared" si="23"/>
        <v>8848.119999999999</v>
      </c>
      <c r="DW207" s="151">
        <f t="shared" si="24"/>
        <v>12299.86</v>
      </c>
    </row>
    <row r="208" spans="1:127" hidden="1">
      <c r="A208" s="166">
        <v>3307035</v>
      </c>
      <c r="B208" s="175" t="s">
        <v>957</v>
      </c>
      <c r="C208" s="167" t="s">
        <v>515</v>
      </c>
      <c r="D208" s="178"/>
      <c r="E208" s="17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70"/>
      <c r="R208" s="170"/>
      <c r="S208" s="170"/>
      <c r="T208" s="170"/>
      <c r="U208" s="170"/>
      <c r="V208" s="170"/>
      <c r="W208" s="171">
        <v>479438.47</v>
      </c>
      <c r="X208" s="171"/>
      <c r="Y208" s="171">
        <v>-58161.5</v>
      </c>
      <c r="Z208" s="172">
        <v>39710.53</v>
      </c>
      <c r="AA208" s="172">
        <v>0</v>
      </c>
      <c r="AB208" s="172">
        <v>2927906.43</v>
      </c>
      <c r="AC208" s="172">
        <v>0</v>
      </c>
      <c r="AD208" s="172">
        <v>113805</v>
      </c>
      <c r="AE208" s="172">
        <v>1056.93</v>
      </c>
      <c r="AF208" s="172">
        <v>0</v>
      </c>
      <c r="AG208" s="172">
        <v>0</v>
      </c>
      <c r="AH208" s="172">
        <v>302305.10000000132</v>
      </c>
      <c r="AI208" s="172">
        <v>0</v>
      </c>
      <c r="AJ208" s="172">
        <v>0</v>
      </c>
      <c r="AK208" s="172">
        <v>0</v>
      </c>
      <c r="AL208" s="172">
        <v>1563.87</v>
      </c>
      <c r="AM208" s="172">
        <v>0</v>
      </c>
      <c r="AN208" s="172">
        <v>0</v>
      </c>
      <c r="AO208" s="172">
        <v>0</v>
      </c>
      <c r="AP208" s="172">
        <v>0</v>
      </c>
      <c r="AQ208" s="172">
        <v>0</v>
      </c>
      <c r="AR208" s="172">
        <v>0</v>
      </c>
      <c r="AS208" s="172">
        <v>64537.57</v>
      </c>
      <c r="AT208" s="172">
        <v>31010</v>
      </c>
      <c r="AU208" s="172">
        <v>1146980.1399999999</v>
      </c>
      <c r="AV208" s="172">
        <v>0</v>
      </c>
      <c r="AW208" s="172">
        <v>1097138.45</v>
      </c>
      <c r="AX208" s="172">
        <v>0</v>
      </c>
      <c r="AY208" s="172">
        <v>324176.28000000003</v>
      </c>
      <c r="AZ208" s="172">
        <v>0</v>
      </c>
      <c r="BA208" s="172">
        <v>28441.83</v>
      </c>
      <c r="BB208" s="172">
        <v>0</v>
      </c>
      <c r="BC208" s="172">
        <v>12606.31</v>
      </c>
      <c r="BD208" s="172">
        <v>0</v>
      </c>
      <c r="BE208" s="172">
        <v>0</v>
      </c>
      <c r="BF208" s="172">
        <v>69647.17</v>
      </c>
      <c r="BG208" s="172">
        <v>127.29</v>
      </c>
      <c r="BH208" s="172">
        <v>34973.18</v>
      </c>
      <c r="BI208" s="172">
        <v>3468.12</v>
      </c>
      <c r="BJ208" s="172">
        <v>41212.019999999997</v>
      </c>
      <c r="BK208" s="172">
        <v>0</v>
      </c>
      <c r="BL208" s="172">
        <v>5264.41</v>
      </c>
      <c r="BM208" s="172">
        <v>71670</v>
      </c>
      <c r="BN208" s="172">
        <v>18046.240000000002</v>
      </c>
      <c r="BO208" s="172">
        <v>170</v>
      </c>
      <c r="BP208" s="172">
        <v>45060.93</v>
      </c>
      <c r="BQ208" s="172">
        <v>4895</v>
      </c>
      <c r="BR208" s="172">
        <v>2739.2</v>
      </c>
      <c r="BS208" s="172">
        <v>92705.45</v>
      </c>
      <c r="BT208" s="172">
        <v>230560.51</v>
      </c>
      <c r="BU208" s="172">
        <v>0</v>
      </c>
      <c r="BV208" s="172">
        <v>183594.75</v>
      </c>
      <c r="BW208" s="172">
        <v>0</v>
      </c>
      <c r="BX208" s="172">
        <v>0</v>
      </c>
      <c r="BY208" s="172">
        <v>71191.17</v>
      </c>
      <c r="BZ208" s="172">
        <v>0</v>
      </c>
      <c r="CA208" s="172">
        <v>0</v>
      </c>
      <c r="CB208" s="172">
        <v>11543.13</v>
      </c>
      <c r="CC208" s="172">
        <v>23540.500000000015</v>
      </c>
      <c r="CD208" s="172">
        <v>71191.17</v>
      </c>
      <c r="CE208" s="172">
        <v>0</v>
      </c>
      <c r="CF208" s="172">
        <v>0</v>
      </c>
      <c r="CG208" s="172">
        <v>0</v>
      </c>
      <c r="CH208" s="172">
        <v>48113.3</v>
      </c>
      <c r="CI208" s="172"/>
      <c r="CJ208" s="172">
        <v>476665.45000000042</v>
      </c>
      <c r="CK208" s="172"/>
      <c r="CL208" s="172">
        <v>0</v>
      </c>
      <c r="CM208" s="172">
        <v>0</v>
      </c>
      <c r="CN208" s="172">
        <v>0</v>
      </c>
      <c r="CO208" s="172">
        <v>0</v>
      </c>
      <c r="CP208" s="177"/>
      <c r="CQ208" s="151">
        <v>476665.45000000042</v>
      </c>
      <c r="CR208" s="151">
        <v>0</v>
      </c>
      <c r="CS208" s="152">
        <v>547856.62</v>
      </c>
      <c r="CT208" s="152">
        <v>-71191.17</v>
      </c>
      <c r="CU208" s="152">
        <v>-71191.169999999576</v>
      </c>
      <c r="CV208" s="151">
        <v>-71191.17</v>
      </c>
      <c r="CW208" s="151">
        <v>476665.45</v>
      </c>
      <c r="CX208" s="153">
        <v>23540.500000000015</v>
      </c>
      <c r="CY208" s="151">
        <v>23540.500000000015</v>
      </c>
      <c r="CZ208" s="151">
        <v>10345.969999998691</v>
      </c>
      <c r="DA208" s="151">
        <v>0</v>
      </c>
      <c r="DB208" s="152">
        <v>-71191.17</v>
      </c>
      <c r="DD208" s="151">
        <v>4.220055416226387E-10</v>
      </c>
      <c r="DG208" s="151">
        <v>476665.45000000042</v>
      </c>
      <c r="DH208" s="151">
        <v>0</v>
      </c>
      <c r="DI208" s="152">
        <v>547856.62</v>
      </c>
      <c r="DJ208" s="152">
        <v>-71191.17</v>
      </c>
      <c r="DO208" s="166">
        <v>3307035</v>
      </c>
      <c r="DQ208" t="str">
        <f>_xlfn.XLOOKUP(A208,Adjustment!B:B,Adjustment!H:H,0,0)</f>
        <v>Agree</v>
      </c>
      <c r="DR208" s="151">
        <f t="shared" si="19"/>
        <v>3481895.4300000016</v>
      </c>
      <c r="DS208" s="151">
        <f t="shared" si="20"/>
        <v>3484668.4500000011</v>
      </c>
      <c r="DT208" s="151">
        <f t="shared" si="21"/>
        <v>-2773.019999999553</v>
      </c>
      <c r="DU208" s="151">
        <f t="shared" si="22"/>
        <v>106274.80000000002</v>
      </c>
      <c r="DV208" s="151">
        <f t="shared" si="23"/>
        <v>48113.3</v>
      </c>
      <c r="DW208" s="151">
        <f t="shared" si="24"/>
        <v>58161.500000000015</v>
      </c>
    </row>
    <row r="209" spans="1:127" hidden="1">
      <c r="A209" s="166">
        <v>3307045</v>
      </c>
      <c r="B209" s="175" t="s">
        <v>958</v>
      </c>
      <c r="C209" s="167" t="s">
        <v>959</v>
      </c>
      <c r="D209" s="178"/>
      <c r="E209" s="17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70"/>
      <c r="R209" s="170"/>
      <c r="S209" s="170"/>
      <c r="T209" s="170"/>
      <c r="U209" s="170"/>
      <c r="V209" s="170"/>
      <c r="W209" s="171">
        <v>1037160.92</v>
      </c>
      <c r="X209" s="171"/>
      <c r="Y209" s="171">
        <v>-34688.67</v>
      </c>
      <c r="Z209" s="172">
        <v>69902.509999999995</v>
      </c>
      <c r="AA209" s="172">
        <v>0</v>
      </c>
      <c r="AB209" s="172">
        <v>5588451.6399999997</v>
      </c>
      <c r="AC209" s="172">
        <v>0</v>
      </c>
      <c r="AD209" s="172">
        <v>156265.5</v>
      </c>
      <c r="AE209" s="172">
        <v>0</v>
      </c>
      <c r="AF209" s="172">
        <v>0</v>
      </c>
      <c r="AG209" s="172">
        <v>0</v>
      </c>
      <c r="AH209" s="172">
        <v>402456.58</v>
      </c>
      <c r="AI209" s="172">
        <v>0</v>
      </c>
      <c r="AJ209" s="172">
        <v>0</v>
      </c>
      <c r="AK209" s="172">
        <v>0</v>
      </c>
      <c r="AL209" s="172">
        <v>5453.85</v>
      </c>
      <c r="AM209" s="172">
        <v>942.83</v>
      </c>
      <c r="AN209" s="172">
        <v>0</v>
      </c>
      <c r="AO209" s="172">
        <v>0</v>
      </c>
      <c r="AP209" s="172">
        <v>0</v>
      </c>
      <c r="AQ209" s="172">
        <v>0</v>
      </c>
      <c r="AR209" s="172">
        <v>0</v>
      </c>
      <c r="AS209" s="172">
        <v>112806.64</v>
      </c>
      <c r="AT209" s="172">
        <v>33021</v>
      </c>
      <c r="AU209" s="172">
        <v>2349210.5699999998</v>
      </c>
      <c r="AV209" s="172">
        <v>0</v>
      </c>
      <c r="AW209" s="172">
        <v>1992203.77</v>
      </c>
      <c r="AX209" s="172">
        <v>64282.44</v>
      </c>
      <c r="AY209" s="172">
        <v>136975.64000000001</v>
      </c>
      <c r="AZ209" s="172">
        <v>0</v>
      </c>
      <c r="BA209" s="172">
        <v>85103.23</v>
      </c>
      <c r="BB209" s="172">
        <v>429.4</v>
      </c>
      <c r="BC209" s="172">
        <v>6801.5</v>
      </c>
      <c r="BD209" s="172">
        <v>0</v>
      </c>
      <c r="BE209" s="172">
        <v>0</v>
      </c>
      <c r="BF209" s="172">
        <v>35665.160000000003</v>
      </c>
      <c r="BG209" s="172">
        <v>0</v>
      </c>
      <c r="BH209" s="172">
        <v>77800.600000000006</v>
      </c>
      <c r="BI209" s="172">
        <v>10914.29</v>
      </c>
      <c r="BJ209" s="172">
        <v>124273.03</v>
      </c>
      <c r="BK209" s="172">
        <v>0</v>
      </c>
      <c r="BL209" s="172">
        <v>12584.44</v>
      </c>
      <c r="BM209" s="172">
        <v>181205.26999999853</v>
      </c>
      <c r="BN209" s="172">
        <v>50132.93</v>
      </c>
      <c r="BO209" s="172">
        <v>6813.8</v>
      </c>
      <c r="BP209" s="172">
        <v>45307.67</v>
      </c>
      <c r="BQ209" s="172">
        <v>4895</v>
      </c>
      <c r="BR209" s="172">
        <v>1315.2</v>
      </c>
      <c r="BS209" s="172">
        <v>176556.62</v>
      </c>
      <c r="BT209" s="172">
        <v>255858.13</v>
      </c>
      <c r="BU209" s="172">
        <v>1500</v>
      </c>
      <c r="BV209" s="172">
        <v>705062.68</v>
      </c>
      <c r="BW209" s="172">
        <v>0</v>
      </c>
      <c r="BX209" s="172">
        <v>0</v>
      </c>
      <c r="BY209" s="172">
        <v>0</v>
      </c>
      <c r="BZ209" s="172">
        <v>0</v>
      </c>
      <c r="CA209" s="172">
        <v>0</v>
      </c>
      <c r="CB209" s="172">
        <v>16352.5</v>
      </c>
      <c r="CC209" s="172">
        <v>29137.239999999998</v>
      </c>
      <c r="CD209" s="172">
        <v>0</v>
      </c>
      <c r="CE209" s="172">
        <v>0</v>
      </c>
      <c r="CF209" s="172">
        <v>0</v>
      </c>
      <c r="CG209" s="172">
        <v>0</v>
      </c>
      <c r="CH209" s="172">
        <v>7063.5</v>
      </c>
      <c r="CI209" s="172"/>
      <c r="CJ209" s="172">
        <v>1081570.0999999996</v>
      </c>
      <c r="CK209" s="172"/>
      <c r="CL209" s="172">
        <v>3737.5699999999997</v>
      </c>
      <c r="CM209" s="172">
        <v>0</v>
      </c>
      <c r="CN209" s="172">
        <v>0</v>
      </c>
      <c r="CO209" s="172">
        <v>0</v>
      </c>
      <c r="CP209" s="177"/>
      <c r="CQ209" s="151">
        <v>1081570.0999999996</v>
      </c>
      <c r="CR209" s="151">
        <v>3737.5699999999997</v>
      </c>
      <c r="CS209" s="152">
        <v>1081570.1000000001</v>
      </c>
      <c r="CT209" s="152">
        <v>3737.57</v>
      </c>
      <c r="CU209" s="152">
        <v>0</v>
      </c>
      <c r="CV209" s="151">
        <v>0</v>
      </c>
      <c r="CW209" s="151">
        <v>1085307.6700000002</v>
      </c>
      <c r="CX209" s="153">
        <v>29137.239999999998</v>
      </c>
      <c r="CY209" s="151">
        <v>29137.239999999998</v>
      </c>
      <c r="CZ209" s="151">
        <v>0</v>
      </c>
      <c r="DA209" s="151">
        <v>-8.0000001471489668E-2</v>
      </c>
      <c r="DD209" s="151">
        <v>-4.0063241613097489E-10</v>
      </c>
      <c r="DG209" s="151">
        <v>1081570.0999999996</v>
      </c>
      <c r="DH209" s="151">
        <v>3737.5699999999997</v>
      </c>
      <c r="DI209" s="152">
        <v>1081570.1000000001</v>
      </c>
      <c r="DJ209" s="152">
        <v>3737.57</v>
      </c>
      <c r="DO209" s="166">
        <v>3307045</v>
      </c>
      <c r="DQ209">
        <f>_xlfn.XLOOKUP(A209,Adjustment!B:B,Adjustment!H:H,0,0)</f>
        <v>0</v>
      </c>
      <c r="DR209" s="151">
        <f t="shared" si="19"/>
        <v>6369300.5499999989</v>
      </c>
      <c r="DS209" s="151">
        <f t="shared" si="20"/>
        <v>6324891.3699999992</v>
      </c>
      <c r="DT209" s="151">
        <f t="shared" si="21"/>
        <v>44409.179999999702</v>
      </c>
      <c r="DU209" s="151">
        <f t="shared" si="22"/>
        <v>45489.74</v>
      </c>
      <c r="DV209" s="151">
        <f t="shared" si="23"/>
        <v>7063.5</v>
      </c>
      <c r="DW209" s="151">
        <f t="shared" si="24"/>
        <v>38426.239999999998</v>
      </c>
    </row>
    <row r="210" spans="1:127">
      <c r="A210" s="166">
        <v>3307047</v>
      </c>
      <c r="B210" s="175" t="s">
        <v>960</v>
      </c>
      <c r="C210" s="167" t="s">
        <v>961</v>
      </c>
      <c r="D210" s="178"/>
      <c r="E210" s="17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70"/>
      <c r="R210" s="170"/>
      <c r="S210" s="170"/>
      <c r="T210" s="170"/>
      <c r="U210" s="170"/>
      <c r="V210" s="170"/>
      <c r="W210" s="171">
        <v>80424.850000000006</v>
      </c>
      <c r="X210" s="171"/>
      <c r="Y210" s="171">
        <v>-17277.37</v>
      </c>
      <c r="Z210" s="172">
        <v>23826.32</v>
      </c>
      <c r="AA210" s="172">
        <v>0</v>
      </c>
      <c r="AB210" s="172">
        <v>2777690.44</v>
      </c>
      <c r="AC210" s="172">
        <v>0</v>
      </c>
      <c r="AD210" s="172">
        <v>84596.5</v>
      </c>
      <c r="AE210" s="172">
        <v>856.93</v>
      </c>
      <c r="AF210" s="172">
        <v>0</v>
      </c>
      <c r="AG210" s="172">
        <v>0</v>
      </c>
      <c r="AH210" s="172">
        <v>175669.44999999905</v>
      </c>
      <c r="AI210" s="172">
        <v>0</v>
      </c>
      <c r="AJ210" s="172">
        <v>0</v>
      </c>
      <c r="AK210" s="172">
        <v>0</v>
      </c>
      <c r="AL210" s="172">
        <v>2964.4</v>
      </c>
      <c r="AM210" s="172">
        <v>15</v>
      </c>
      <c r="AN210" s="172">
        <v>0</v>
      </c>
      <c r="AO210" s="172">
        <v>0</v>
      </c>
      <c r="AP210" s="172">
        <v>0</v>
      </c>
      <c r="AQ210" s="172">
        <v>0</v>
      </c>
      <c r="AR210" s="172">
        <v>0</v>
      </c>
      <c r="AS210" s="172">
        <v>14034.81</v>
      </c>
      <c r="AT210" s="172">
        <v>17767</v>
      </c>
      <c r="AU210" s="172">
        <v>955660.72</v>
      </c>
      <c r="AV210" s="172">
        <v>0</v>
      </c>
      <c r="AW210" s="172">
        <v>777443.76</v>
      </c>
      <c r="AX210" s="172">
        <v>47860.2</v>
      </c>
      <c r="AY210" s="172">
        <v>204487.45</v>
      </c>
      <c r="AZ210" s="172">
        <v>0</v>
      </c>
      <c r="BA210" s="172">
        <v>7324.48</v>
      </c>
      <c r="BB210" s="172">
        <v>476.95</v>
      </c>
      <c r="BC210" s="172">
        <v>3499.98</v>
      </c>
      <c r="BD210" s="172">
        <v>0</v>
      </c>
      <c r="BE210" s="172">
        <v>0</v>
      </c>
      <c r="BF210" s="172">
        <v>6430.47</v>
      </c>
      <c r="BG210" s="172">
        <v>14810.23</v>
      </c>
      <c r="BH210" s="172">
        <v>6735.53</v>
      </c>
      <c r="BI210" s="172">
        <v>7977.12</v>
      </c>
      <c r="BJ210" s="172">
        <v>122195.12</v>
      </c>
      <c r="BK210" s="172">
        <v>0</v>
      </c>
      <c r="BL210" s="172">
        <v>32850.26</v>
      </c>
      <c r="BM210" s="172">
        <v>40573.11</v>
      </c>
      <c r="BN210" s="172">
        <v>13723.43</v>
      </c>
      <c r="BO210" s="172">
        <v>0</v>
      </c>
      <c r="BP210" s="172">
        <v>43568.82</v>
      </c>
      <c r="BQ210" s="172">
        <v>4895</v>
      </c>
      <c r="BR210" s="172">
        <v>2649.8</v>
      </c>
      <c r="BS210" s="172">
        <v>22914.44</v>
      </c>
      <c r="BT210" s="172">
        <v>540276.22</v>
      </c>
      <c r="BU210" s="172">
        <v>0</v>
      </c>
      <c r="BV210" s="172">
        <v>182320.5</v>
      </c>
      <c r="BW210" s="172">
        <v>0</v>
      </c>
      <c r="BX210" s="172">
        <v>0</v>
      </c>
      <c r="BY210" s="172">
        <v>31199.17</v>
      </c>
      <c r="BZ210" s="172">
        <v>0</v>
      </c>
      <c r="CA210" s="172">
        <v>0</v>
      </c>
      <c r="CB210" s="172">
        <v>7999.38</v>
      </c>
      <c r="CC210" s="172">
        <v>0</v>
      </c>
      <c r="CD210" s="172">
        <v>31199.17</v>
      </c>
      <c r="CE210" s="172">
        <v>0</v>
      </c>
      <c r="CF210" s="172">
        <v>0</v>
      </c>
      <c r="CG210" s="172">
        <v>7999.38</v>
      </c>
      <c r="CH210" s="172">
        <v>13921.8</v>
      </c>
      <c r="CI210" s="172">
        <v>0</v>
      </c>
      <c r="CJ210" s="172">
        <v>107972.94000000032</v>
      </c>
      <c r="CK210" s="172"/>
      <c r="CL210" s="172">
        <v>0</v>
      </c>
      <c r="CM210" s="172">
        <v>0</v>
      </c>
      <c r="CN210" s="172">
        <v>0</v>
      </c>
      <c r="CO210" s="172">
        <v>0</v>
      </c>
      <c r="CP210" s="177"/>
      <c r="CQ210" s="151">
        <v>107972.94000000032</v>
      </c>
      <c r="CR210" s="151">
        <v>0</v>
      </c>
      <c r="CS210" s="152">
        <v>139172.10999999999</v>
      </c>
      <c r="CT210" s="152">
        <v>-31199.17</v>
      </c>
      <c r="CU210" s="152">
        <v>-31199.169999999664</v>
      </c>
      <c r="CV210" s="151">
        <v>-31199.17</v>
      </c>
      <c r="CW210" s="151">
        <v>107972.93999999999</v>
      </c>
      <c r="CX210" s="153">
        <v>0</v>
      </c>
      <c r="CY210" s="151">
        <v>0</v>
      </c>
      <c r="CZ210" s="151">
        <v>14403.990000000951</v>
      </c>
      <c r="DA210" s="151">
        <v>0</v>
      </c>
      <c r="DB210" s="152">
        <v>-31199.17</v>
      </c>
      <c r="DD210" s="151">
        <v>3.3469405025243759E-10</v>
      </c>
      <c r="DG210" s="151">
        <v>107972.94000000032</v>
      </c>
      <c r="DH210" s="151">
        <v>0</v>
      </c>
      <c r="DI210" s="152">
        <v>139172.10999999999</v>
      </c>
      <c r="DJ210" s="152">
        <v>-31199.17</v>
      </c>
      <c r="DO210" s="166">
        <v>3307047</v>
      </c>
      <c r="DQ210">
        <f>_xlfn.XLOOKUP(A210,Adjustment!B:B,Adjustment!H:H,0,0)</f>
        <v>0</v>
      </c>
      <c r="DR210" s="151">
        <f t="shared" si="19"/>
        <v>3097420.8499999992</v>
      </c>
      <c r="DS210" s="151">
        <f t="shared" si="20"/>
        <v>3069872.7599999988</v>
      </c>
      <c r="DT210" s="151">
        <f t="shared" si="21"/>
        <v>27548.090000000317</v>
      </c>
      <c r="DU210" s="151">
        <f t="shared" si="22"/>
        <v>39198.549999999996</v>
      </c>
      <c r="DV210" s="151">
        <f t="shared" si="23"/>
        <v>21921.18</v>
      </c>
      <c r="DW210" s="151">
        <f t="shared" si="24"/>
        <v>17277.369999999995</v>
      </c>
    </row>
    <row r="211" spans="1:127" hidden="1">
      <c r="A211" s="166">
        <v>3307050</v>
      </c>
      <c r="B211" s="175" t="s">
        <v>962</v>
      </c>
      <c r="C211" s="167" t="s">
        <v>963</v>
      </c>
      <c r="D211" s="178"/>
      <c r="E211" s="17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70"/>
      <c r="R211" s="170"/>
      <c r="S211" s="170"/>
      <c r="T211" s="170"/>
      <c r="U211" s="170"/>
      <c r="V211" s="170"/>
      <c r="W211" s="171">
        <v>829047</v>
      </c>
      <c r="X211" s="171"/>
      <c r="Y211" s="171">
        <v>-11795.2</v>
      </c>
      <c r="Z211" s="172">
        <v>29124.400000000001</v>
      </c>
      <c r="AA211" s="172">
        <v>0</v>
      </c>
      <c r="AB211" s="172">
        <v>3036137.39</v>
      </c>
      <c r="AC211" s="172">
        <v>0</v>
      </c>
      <c r="AD211" s="172">
        <v>51176</v>
      </c>
      <c r="AE211" s="172">
        <v>0</v>
      </c>
      <c r="AF211" s="172">
        <v>1200</v>
      </c>
      <c r="AG211" s="172">
        <v>0</v>
      </c>
      <c r="AH211" s="172">
        <v>109083.14000000061</v>
      </c>
      <c r="AI211" s="172">
        <v>0</v>
      </c>
      <c r="AJ211" s="172">
        <v>0</v>
      </c>
      <c r="AK211" s="172">
        <v>0</v>
      </c>
      <c r="AL211" s="172">
        <v>0</v>
      </c>
      <c r="AM211" s="172">
        <v>0</v>
      </c>
      <c r="AN211" s="172">
        <v>0</v>
      </c>
      <c r="AO211" s="172">
        <v>0</v>
      </c>
      <c r="AP211" s="172">
        <v>0</v>
      </c>
      <c r="AQ211" s="172">
        <v>0</v>
      </c>
      <c r="AR211" s="172">
        <v>0</v>
      </c>
      <c r="AS211" s="172">
        <v>34899.06</v>
      </c>
      <c r="AT211" s="172">
        <v>0</v>
      </c>
      <c r="AU211" s="172">
        <v>1002985.74</v>
      </c>
      <c r="AV211" s="172">
        <v>0</v>
      </c>
      <c r="AW211" s="172">
        <v>1033460.17</v>
      </c>
      <c r="AX211" s="172">
        <v>0</v>
      </c>
      <c r="AY211" s="172">
        <v>184391.62</v>
      </c>
      <c r="AZ211" s="172">
        <v>0</v>
      </c>
      <c r="BA211" s="172">
        <v>50501.919999999998</v>
      </c>
      <c r="BB211" s="172">
        <v>1491.8</v>
      </c>
      <c r="BC211" s="172">
        <v>6483</v>
      </c>
      <c r="BD211" s="172">
        <v>0</v>
      </c>
      <c r="BE211" s="172">
        <v>0</v>
      </c>
      <c r="BF211" s="172">
        <v>16500.97</v>
      </c>
      <c r="BG211" s="172">
        <v>44138.07</v>
      </c>
      <c r="BH211" s="172">
        <v>35303.269999999997</v>
      </c>
      <c r="BI211" s="172">
        <v>878.91</v>
      </c>
      <c r="BJ211" s="172">
        <v>14789.32</v>
      </c>
      <c r="BK211" s="172">
        <v>0</v>
      </c>
      <c r="BL211" s="172">
        <v>168047.49</v>
      </c>
      <c r="BM211" s="172">
        <v>59256.22</v>
      </c>
      <c r="BN211" s="172">
        <v>3574.6</v>
      </c>
      <c r="BO211" s="172">
        <v>2488.4</v>
      </c>
      <c r="BP211" s="172">
        <v>71043.73</v>
      </c>
      <c r="BQ211" s="172">
        <v>3135</v>
      </c>
      <c r="BR211" s="172">
        <v>3525</v>
      </c>
      <c r="BS211" s="172">
        <v>72590.460000000006</v>
      </c>
      <c r="BT211" s="172">
        <v>197372.87</v>
      </c>
      <c r="BU211" s="172">
        <v>0</v>
      </c>
      <c r="BV211" s="172">
        <v>191852.14</v>
      </c>
      <c r="BW211" s="172">
        <v>0</v>
      </c>
      <c r="BX211" s="172">
        <v>0</v>
      </c>
      <c r="BY211" s="172">
        <v>0</v>
      </c>
      <c r="BZ211" s="172">
        <v>0</v>
      </c>
      <c r="CA211" s="172">
        <v>0</v>
      </c>
      <c r="CB211" s="172">
        <v>9467.5</v>
      </c>
      <c r="CC211" s="172">
        <v>19749.16</v>
      </c>
      <c r="CD211" s="172">
        <v>0</v>
      </c>
      <c r="CE211" s="172">
        <v>0</v>
      </c>
      <c r="CF211" s="172">
        <v>0</v>
      </c>
      <c r="CG211" s="172">
        <v>0</v>
      </c>
      <c r="CH211" s="172">
        <v>4840</v>
      </c>
      <c r="CI211" s="172"/>
      <c r="CJ211" s="172">
        <v>926856.29</v>
      </c>
      <c r="CK211" s="172"/>
      <c r="CL211" s="172">
        <v>12581.46</v>
      </c>
      <c r="CM211" s="172">
        <v>0</v>
      </c>
      <c r="CN211" s="172">
        <v>0</v>
      </c>
      <c r="CO211" s="172">
        <v>0</v>
      </c>
      <c r="CP211" s="177"/>
      <c r="CQ211" s="151">
        <v>926856.29</v>
      </c>
      <c r="CR211" s="151">
        <v>12581.46</v>
      </c>
      <c r="CS211" s="152">
        <v>926856.29</v>
      </c>
      <c r="CT211" s="152">
        <v>12581.46</v>
      </c>
      <c r="CU211" s="152">
        <v>0</v>
      </c>
      <c r="CV211" s="151">
        <v>0</v>
      </c>
      <c r="CW211" s="151">
        <v>939437.75</v>
      </c>
      <c r="CX211" s="153">
        <v>19749.16</v>
      </c>
      <c r="CY211" s="151">
        <v>19749.16</v>
      </c>
      <c r="CZ211" s="151">
        <v>20200.089999999385</v>
      </c>
      <c r="DA211" s="151">
        <v>0</v>
      </c>
      <c r="DD211" s="151">
        <v>-3.637978807091713E-11</v>
      </c>
      <c r="DG211" s="151">
        <v>926856.29</v>
      </c>
      <c r="DH211" s="151">
        <v>12581.46</v>
      </c>
      <c r="DI211" s="152">
        <v>926856.29</v>
      </c>
      <c r="DJ211" s="152">
        <v>12581.46</v>
      </c>
      <c r="DO211" s="166">
        <v>3307050</v>
      </c>
      <c r="DQ211">
        <f>_xlfn.XLOOKUP(A211,Adjustment!B:B,Adjustment!H:H,0,0)</f>
        <v>0</v>
      </c>
      <c r="DR211" s="151">
        <f t="shared" si="19"/>
        <v>3261619.9900000007</v>
      </c>
      <c r="DS211" s="151">
        <f t="shared" si="20"/>
        <v>3163810.7000000007</v>
      </c>
      <c r="DT211" s="151">
        <f t="shared" si="21"/>
        <v>97809.290000000037</v>
      </c>
      <c r="DU211" s="151">
        <f t="shared" si="22"/>
        <v>29216.66</v>
      </c>
      <c r="DV211" s="151">
        <f t="shared" si="23"/>
        <v>4840</v>
      </c>
      <c r="DW211" s="151">
        <f t="shared" si="24"/>
        <v>24376.66</v>
      </c>
    </row>
    <row r="212" spans="1:127" hidden="1">
      <c r="A212" s="166">
        <v>3307051</v>
      </c>
      <c r="B212" s="175" t="s">
        <v>964</v>
      </c>
      <c r="C212" s="167" t="s">
        <v>255</v>
      </c>
      <c r="D212" s="178"/>
      <c r="E212" s="17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70"/>
      <c r="R212" s="170"/>
      <c r="S212" s="170"/>
      <c r="T212" s="170"/>
      <c r="U212" s="170"/>
      <c r="V212" s="170"/>
      <c r="W212" s="171">
        <v>521831.85</v>
      </c>
      <c r="X212" s="171"/>
      <c r="Y212" s="171">
        <v>35116.9</v>
      </c>
      <c r="Z212" s="172">
        <v>29385.78</v>
      </c>
      <c r="AA212" s="172">
        <v>0</v>
      </c>
      <c r="AB212" s="172">
        <v>2645470.79</v>
      </c>
      <c r="AC212" s="172">
        <v>0</v>
      </c>
      <c r="AD212" s="172">
        <v>98941</v>
      </c>
      <c r="AE212" s="172">
        <v>3456.93</v>
      </c>
      <c r="AF212" s="172">
        <v>0</v>
      </c>
      <c r="AG212" s="172">
        <v>0</v>
      </c>
      <c r="AH212" s="172">
        <v>156411.89000000001</v>
      </c>
      <c r="AI212" s="172">
        <v>6307.7</v>
      </c>
      <c r="AJ212" s="172">
        <v>0</v>
      </c>
      <c r="AK212" s="172">
        <v>0</v>
      </c>
      <c r="AL212" s="172">
        <v>789.31</v>
      </c>
      <c r="AM212" s="172">
        <v>0</v>
      </c>
      <c r="AN212" s="172">
        <v>0</v>
      </c>
      <c r="AO212" s="172">
        <v>0</v>
      </c>
      <c r="AP212" s="172">
        <v>0</v>
      </c>
      <c r="AQ212" s="172">
        <v>0</v>
      </c>
      <c r="AR212" s="172">
        <v>0</v>
      </c>
      <c r="AS212" s="172">
        <v>22688</v>
      </c>
      <c r="AT212" s="172">
        <v>21153</v>
      </c>
      <c r="AU212" s="172">
        <v>694143.47</v>
      </c>
      <c r="AV212" s="172">
        <v>0</v>
      </c>
      <c r="AW212" s="172">
        <v>970175.05</v>
      </c>
      <c r="AX212" s="172">
        <v>125751.33</v>
      </c>
      <c r="AY212" s="172">
        <v>146459.95000000001</v>
      </c>
      <c r="AZ212" s="172">
        <v>0</v>
      </c>
      <c r="BA212" s="172">
        <v>29746.46</v>
      </c>
      <c r="BB212" s="172">
        <v>4770.25</v>
      </c>
      <c r="BC212" s="172">
        <v>10078.049999999999</v>
      </c>
      <c r="BD212" s="172">
        <v>0</v>
      </c>
      <c r="BE212" s="172">
        <v>0</v>
      </c>
      <c r="BF212" s="172">
        <v>43786.22</v>
      </c>
      <c r="BG212" s="172">
        <v>6595</v>
      </c>
      <c r="BH212" s="172">
        <v>380</v>
      </c>
      <c r="BI212" s="172">
        <v>3406.06</v>
      </c>
      <c r="BJ212" s="172">
        <v>38016.870000000003</v>
      </c>
      <c r="BK212" s="172">
        <v>0</v>
      </c>
      <c r="BL212" s="172">
        <v>9620.36</v>
      </c>
      <c r="BM212" s="172">
        <v>74506.770000000426</v>
      </c>
      <c r="BN212" s="172">
        <v>16696.03</v>
      </c>
      <c r="BO212" s="172">
        <v>0</v>
      </c>
      <c r="BP212" s="172">
        <v>20408.560000000001</v>
      </c>
      <c r="BQ212" s="172">
        <v>4895</v>
      </c>
      <c r="BR212" s="172">
        <v>0</v>
      </c>
      <c r="BS212" s="172">
        <v>91782.59</v>
      </c>
      <c r="BT212" s="172">
        <v>466291.56</v>
      </c>
      <c r="BU212" s="172">
        <v>18029</v>
      </c>
      <c r="BV212" s="172">
        <v>79321.539999999994</v>
      </c>
      <c r="BW212" s="172">
        <v>0</v>
      </c>
      <c r="BX212" s="172">
        <v>0</v>
      </c>
      <c r="BY212" s="172">
        <v>0</v>
      </c>
      <c r="BZ212" s="172">
        <v>0</v>
      </c>
      <c r="CA212" s="172">
        <v>0</v>
      </c>
      <c r="CB212" s="172">
        <v>9670</v>
      </c>
      <c r="CC212" s="172">
        <v>17033.999999999996</v>
      </c>
      <c r="CD212" s="172">
        <v>0</v>
      </c>
      <c r="CE212" s="172">
        <v>0</v>
      </c>
      <c r="CF212" s="172">
        <v>0</v>
      </c>
      <c r="CG212" s="172">
        <v>0</v>
      </c>
      <c r="CH212" s="172">
        <v>17034.13</v>
      </c>
      <c r="CI212" s="172"/>
      <c r="CJ212" s="172">
        <v>651576.12999999977</v>
      </c>
      <c r="CK212" s="172"/>
      <c r="CL212" s="172">
        <v>44786.77</v>
      </c>
      <c r="CM212" s="172">
        <v>0</v>
      </c>
      <c r="CN212" s="172">
        <v>0</v>
      </c>
      <c r="CO212" s="172">
        <v>0</v>
      </c>
      <c r="CP212" s="177"/>
      <c r="CQ212" s="151">
        <v>651576.12999999977</v>
      </c>
      <c r="CR212" s="151">
        <v>44786.77</v>
      </c>
      <c r="CS212" s="152">
        <v>651576.13</v>
      </c>
      <c r="CT212" s="152">
        <v>44786.77</v>
      </c>
      <c r="CU212" s="152">
        <v>0</v>
      </c>
      <c r="CV212" s="151">
        <v>0</v>
      </c>
      <c r="CW212" s="151">
        <v>696362.9</v>
      </c>
      <c r="CX212" s="153">
        <v>17033.999999999996</v>
      </c>
      <c r="CY212" s="151">
        <v>17033.999999999996</v>
      </c>
      <c r="CZ212" s="151">
        <v>0</v>
      </c>
      <c r="DA212" s="151">
        <v>-4.9999999580904841E-2</v>
      </c>
      <c r="DD212" s="151">
        <v>-2.1100277081131935E-10</v>
      </c>
      <c r="DG212" s="151">
        <v>651576.12999999977</v>
      </c>
      <c r="DH212" s="151">
        <v>44786.77</v>
      </c>
      <c r="DI212" s="152">
        <v>651576.13</v>
      </c>
      <c r="DJ212" s="152">
        <v>44786.77</v>
      </c>
      <c r="DO212" s="166">
        <v>3307051</v>
      </c>
      <c r="DQ212" t="str">
        <f>_xlfn.XLOOKUP(A212,Adjustment!B:B,Adjustment!H:H,0,0)</f>
        <v>Agree</v>
      </c>
      <c r="DR212" s="151">
        <f t="shared" si="19"/>
        <v>2984604.4000000004</v>
      </c>
      <c r="DS212" s="151">
        <f t="shared" si="20"/>
        <v>2854860.1200000006</v>
      </c>
      <c r="DT212" s="151">
        <f t="shared" si="21"/>
        <v>129744.2799999998</v>
      </c>
      <c r="DU212" s="151">
        <f t="shared" si="22"/>
        <v>26703.999999999996</v>
      </c>
      <c r="DV212" s="151">
        <f t="shared" si="23"/>
        <v>17034.13</v>
      </c>
      <c r="DW212" s="151">
        <f t="shared" si="24"/>
        <v>9669.8699999999953</v>
      </c>
    </row>
    <row r="213" spans="1:127">
      <c r="A213" s="166">
        <v>3307052</v>
      </c>
      <c r="B213" s="175" t="s">
        <v>965</v>
      </c>
      <c r="C213" s="167" t="s">
        <v>2</v>
      </c>
      <c r="D213" s="178"/>
      <c r="E213" s="17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70"/>
      <c r="R213" s="170"/>
      <c r="S213" s="170"/>
      <c r="T213" s="170"/>
      <c r="U213" s="170"/>
      <c r="V213" s="170"/>
      <c r="W213" s="171">
        <v>154597.18</v>
      </c>
      <c r="X213" s="171"/>
      <c r="Y213" s="171">
        <v>-1874.16</v>
      </c>
      <c r="Z213" s="172">
        <v>23726.29</v>
      </c>
      <c r="AA213" s="172">
        <v>0</v>
      </c>
      <c r="AB213" s="172">
        <v>2475910.36</v>
      </c>
      <c r="AC213" s="172">
        <v>0</v>
      </c>
      <c r="AD213" s="172">
        <v>68005</v>
      </c>
      <c r="AE213" s="172">
        <v>2313.86</v>
      </c>
      <c r="AF213" s="172">
        <v>0</v>
      </c>
      <c r="AG213" s="172">
        <v>0</v>
      </c>
      <c r="AH213" s="172">
        <v>31287.520000000601</v>
      </c>
      <c r="AI213" s="172">
        <v>0</v>
      </c>
      <c r="AJ213" s="172">
        <v>0</v>
      </c>
      <c r="AK213" s="172">
        <v>0</v>
      </c>
      <c r="AL213" s="172">
        <v>0</v>
      </c>
      <c r="AM213" s="172">
        <v>0</v>
      </c>
      <c r="AN213" s="172">
        <v>0</v>
      </c>
      <c r="AO213" s="172">
        <v>0</v>
      </c>
      <c r="AP213" s="172">
        <v>0</v>
      </c>
      <c r="AQ213" s="172">
        <v>0</v>
      </c>
      <c r="AR213" s="172">
        <v>0</v>
      </c>
      <c r="AS213" s="172">
        <v>19999.32</v>
      </c>
      <c r="AT213" s="172">
        <v>24744</v>
      </c>
      <c r="AU213" s="172">
        <v>614164.75</v>
      </c>
      <c r="AV213" s="172">
        <v>0</v>
      </c>
      <c r="AW213" s="172">
        <v>731627.86</v>
      </c>
      <c r="AX213" s="172">
        <v>0</v>
      </c>
      <c r="AY213" s="172">
        <v>311430.06</v>
      </c>
      <c r="AZ213" s="172">
        <v>0</v>
      </c>
      <c r="BA213" s="172">
        <v>143171.84</v>
      </c>
      <c r="BB213" s="172">
        <v>36.020000000000003</v>
      </c>
      <c r="BC213" s="172">
        <v>19441.5</v>
      </c>
      <c r="BD213" s="172">
        <v>0</v>
      </c>
      <c r="BE213" s="172">
        <v>0</v>
      </c>
      <c r="BF213" s="172">
        <v>756.07</v>
      </c>
      <c r="BG213" s="172">
        <v>0</v>
      </c>
      <c r="BH213" s="172">
        <v>1441.3</v>
      </c>
      <c r="BI213" s="172">
        <v>0</v>
      </c>
      <c r="BJ213" s="172">
        <v>0</v>
      </c>
      <c r="BK213" s="172">
        <v>0</v>
      </c>
      <c r="BL213" s="172">
        <v>169905.51</v>
      </c>
      <c r="BM213" s="172">
        <v>92154.97</v>
      </c>
      <c r="BN213" s="172">
        <v>0</v>
      </c>
      <c r="BO213" s="172">
        <v>12204.57</v>
      </c>
      <c r="BP213" s="172">
        <v>8495.2800000000007</v>
      </c>
      <c r="BQ213" s="172">
        <v>3135</v>
      </c>
      <c r="BR213" s="172">
        <v>3241.2</v>
      </c>
      <c r="BS213" s="172">
        <v>28628.240000000002</v>
      </c>
      <c r="BT213" s="172">
        <v>785198</v>
      </c>
      <c r="BU213" s="172">
        <v>21278</v>
      </c>
      <c r="BV213" s="172">
        <v>151145.07</v>
      </c>
      <c r="BW213" s="172">
        <v>0</v>
      </c>
      <c r="BX213" s="172">
        <v>0</v>
      </c>
      <c r="BY213" s="172">
        <v>1874.16</v>
      </c>
      <c r="BZ213" s="172">
        <v>0</v>
      </c>
      <c r="CA213" s="172">
        <v>0</v>
      </c>
      <c r="CB213" s="172">
        <v>8384.1299999999992</v>
      </c>
      <c r="CC213" s="172">
        <v>0</v>
      </c>
      <c r="CD213" s="172">
        <v>1874.16</v>
      </c>
      <c r="CE213" s="172">
        <v>0</v>
      </c>
      <c r="CF213" s="172">
        <v>0</v>
      </c>
      <c r="CG213" s="172">
        <v>8384.1299999999992</v>
      </c>
      <c r="CH213" s="172">
        <v>0</v>
      </c>
      <c r="CI213" s="172">
        <v>0</v>
      </c>
      <c r="CJ213" s="172">
        <v>-298745.87000000029</v>
      </c>
      <c r="CK213" s="172"/>
      <c r="CL213" s="172">
        <v>0</v>
      </c>
      <c r="CM213" s="172">
        <v>0</v>
      </c>
      <c r="CN213" s="172">
        <v>0</v>
      </c>
      <c r="CO213" s="172">
        <v>0</v>
      </c>
      <c r="CP213" s="177"/>
      <c r="CQ213" s="151">
        <v>-298745.87000000029</v>
      </c>
      <c r="CR213" s="151">
        <v>0</v>
      </c>
      <c r="CS213" s="152">
        <v>-296871.71000000002</v>
      </c>
      <c r="CT213" s="152">
        <v>-1874.16</v>
      </c>
      <c r="CU213" s="152">
        <v>-1874.1600000002654</v>
      </c>
      <c r="CV213" s="151">
        <v>-1874.16</v>
      </c>
      <c r="CW213" s="151">
        <v>-298745.87</v>
      </c>
      <c r="CX213" s="153">
        <v>0</v>
      </c>
      <c r="CY213" s="151">
        <v>0</v>
      </c>
      <c r="CZ213" s="151">
        <v>14394.979999999399</v>
      </c>
      <c r="DA213" s="151">
        <v>0</v>
      </c>
      <c r="DB213" s="152">
        <v>-1874.16</v>
      </c>
      <c r="DD213" s="151">
        <v>-2.6534507924225181E-10</v>
      </c>
      <c r="DG213" s="151">
        <v>-298745.87000000029</v>
      </c>
      <c r="DH213" s="151">
        <v>0</v>
      </c>
      <c r="DI213" s="152">
        <v>-296871.71000000002</v>
      </c>
      <c r="DJ213" s="152">
        <v>-1874.16</v>
      </c>
      <c r="DO213" s="166">
        <v>3307052</v>
      </c>
      <c r="DQ213">
        <f>_xlfn.XLOOKUP(A213,Adjustment!B:B,Adjustment!H:H,0,0)</f>
        <v>0</v>
      </c>
      <c r="DR213" s="151">
        <f t="shared" si="19"/>
        <v>2645986.35</v>
      </c>
      <c r="DS213" s="151">
        <f t="shared" si="20"/>
        <v>3099329.4000000004</v>
      </c>
      <c r="DT213" s="151">
        <f t="shared" si="21"/>
        <v>-453343.05000000028</v>
      </c>
      <c r="DU213" s="151">
        <f t="shared" si="22"/>
        <v>10258.289999999999</v>
      </c>
      <c r="DV213" s="151">
        <f t="shared" si="23"/>
        <v>8384.1299999999992</v>
      </c>
      <c r="DW213" s="151">
        <f t="shared" si="24"/>
        <v>1874.1599999999999</v>
      </c>
    </row>
    <row r="214" spans="1:127" hidden="1">
      <c r="A214" s="166">
        <v>3307053</v>
      </c>
      <c r="B214" s="175" t="s">
        <v>966</v>
      </c>
      <c r="C214" s="167" t="s">
        <v>414</v>
      </c>
      <c r="D214" s="178"/>
      <c r="E214" s="17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70"/>
      <c r="R214" s="170"/>
      <c r="S214" s="170"/>
      <c r="T214" s="170"/>
      <c r="U214" s="170"/>
      <c r="V214" s="170"/>
      <c r="W214" s="171">
        <v>308756.12</v>
      </c>
      <c r="X214" s="171"/>
      <c r="Y214" s="171">
        <v>21582.69</v>
      </c>
      <c r="Z214" s="172">
        <v>47652.63</v>
      </c>
      <c r="AA214" s="172">
        <v>0</v>
      </c>
      <c r="AB214" s="172">
        <v>4113841.29</v>
      </c>
      <c r="AC214" s="172">
        <v>0</v>
      </c>
      <c r="AD214" s="172">
        <v>82801.5</v>
      </c>
      <c r="AE214" s="172">
        <v>856.93</v>
      </c>
      <c r="AF214" s="172">
        <v>0</v>
      </c>
      <c r="AG214" s="172">
        <v>0</v>
      </c>
      <c r="AH214" s="172">
        <v>461974.11000000103</v>
      </c>
      <c r="AI214" s="172">
        <v>0</v>
      </c>
      <c r="AJ214" s="172">
        <v>0</v>
      </c>
      <c r="AK214" s="172">
        <v>0</v>
      </c>
      <c r="AL214" s="172">
        <v>0</v>
      </c>
      <c r="AM214" s="172">
        <v>1000</v>
      </c>
      <c r="AN214" s="172">
        <v>0</v>
      </c>
      <c r="AO214" s="172">
        <v>0</v>
      </c>
      <c r="AP214" s="172">
        <v>0</v>
      </c>
      <c r="AQ214" s="172">
        <v>0</v>
      </c>
      <c r="AR214" s="172">
        <v>0</v>
      </c>
      <c r="AS214" s="172">
        <v>93901.38</v>
      </c>
      <c r="AT214" s="172">
        <v>0</v>
      </c>
      <c r="AU214" s="172">
        <v>1497915.93</v>
      </c>
      <c r="AV214" s="172">
        <v>0</v>
      </c>
      <c r="AW214" s="172">
        <v>1490431.83</v>
      </c>
      <c r="AX214" s="172">
        <v>89262.01</v>
      </c>
      <c r="AY214" s="172">
        <v>291059.43</v>
      </c>
      <c r="AZ214" s="172">
        <v>0</v>
      </c>
      <c r="BA214" s="172">
        <v>8279.08</v>
      </c>
      <c r="BB214" s="172">
        <v>8048.14</v>
      </c>
      <c r="BC214" s="172">
        <v>15368.36</v>
      </c>
      <c r="BD214" s="172">
        <v>0</v>
      </c>
      <c r="BE214" s="172">
        <v>0</v>
      </c>
      <c r="BF214" s="172">
        <v>27390.83</v>
      </c>
      <c r="BG214" s="172">
        <v>5903.75</v>
      </c>
      <c r="BH214" s="172">
        <v>36112.71</v>
      </c>
      <c r="BI214" s="172">
        <v>3360.85</v>
      </c>
      <c r="BJ214" s="172">
        <v>19651.02</v>
      </c>
      <c r="BK214" s="172">
        <v>0</v>
      </c>
      <c r="BL214" s="172">
        <v>7841.49</v>
      </c>
      <c r="BM214" s="172">
        <v>109376.89</v>
      </c>
      <c r="BN214" s="172">
        <v>12984.61</v>
      </c>
      <c r="BO214" s="172">
        <v>3326.59</v>
      </c>
      <c r="BP214" s="172">
        <v>51863.31</v>
      </c>
      <c r="BQ214" s="172">
        <v>4895</v>
      </c>
      <c r="BR214" s="172">
        <v>384</v>
      </c>
      <c r="BS214" s="172">
        <v>57804.79</v>
      </c>
      <c r="BT214" s="172">
        <v>284095.31</v>
      </c>
      <c r="BU214" s="172">
        <v>40990.400000000001</v>
      </c>
      <c r="BV214" s="172">
        <v>408759.82</v>
      </c>
      <c r="BW214" s="172">
        <v>0</v>
      </c>
      <c r="BX214" s="172">
        <v>0</v>
      </c>
      <c r="BY214" s="172">
        <v>0</v>
      </c>
      <c r="BZ214" s="172">
        <v>0</v>
      </c>
      <c r="CA214" s="172">
        <v>0</v>
      </c>
      <c r="CB214" s="172">
        <v>11290</v>
      </c>
      <c r="CC214" s="172">
        <v>19794.3</v>
      </c>
      <c r="CD214" s="172">
        <v>0</v>
      </c>
      <c r="CE214" s="172">
        <v>0</v>
      </c>
      <c r="CF214" s="172">
        <v>0</v>
      </c>
      <c r="CG214" s="172">
        <v>0</v>
      </c>
      <c r="CH214" s="172">
        <v>15463</v>
      </c>
      <c r="CI214" s="172"/>
      <c r="CJ214" s="172">
        <v>635677.81000000041</v>
      </c>
      <c r="CK214" s="172"/>
      <c r="CL214" s="172">
        <v>37203.99</v>
      </c>
      <c r="CM214" s="172">
        <v>0</v>
      </c>
      <c r="CN214" s="172">
        <v>0</v>
      </c>
      <c r="CO214" s="172">
        <v>0</v>
      </c>
      <c r="CP214" s="177"/>
      <c r="CQ214" s="151">
        <v>635677.81000000041</v>
      </c>
      <c r="CR214" s="151">
        <v>37203.99</v>
      </c>
      <c r="CS214" s="152">
        <v>635677.81000000006</v>
      </c>
      <c r="CT214" s="152">
        <v>37203.99</v>
      </c>
      <c r="CU214" s="152">
        <v>0</v>
      </c>
      <c r="CV214" s="151">
        <v>0</v>
      </c>
      <c r="CW214" s="151">
        <v>672881.8</v>
      </c>
      <c r="CX214" s="153">
        <v>19794.3</v>
      </c>
      <c r="CY214" s="151">
        <v>19794.3</v>
      </c>
      <c r="CZ214" s="151">
        <v>1.9999998970888555E-2</v>
      </c>
      <c r="DA214" s="151">
        <v>0</v>
      </c>
      <c r="DD214" s="151">
        <v>3.4197000786662102E-10</v>
      </c>
      <c r="DG214" s="151">
        <v>635677.81000000041</v>
      </c>
      <c r="DH214" s="151">
        <v>37203.99</v>
      </c>
      <c r="DI214" s="152">
        <v>635677.81000000006</v>
      </c>
      <c r="DJ214" s="152">
        <v>37203.99</v>
      </c>
      <c r="DO214" s="166">
        <v>3307053</v>
      </c>
      <c r="DQ214" t="str">
        <f>_xlfn.XLOOKUP(A214,Adjustment!B:B,Adjustment!H:H,0,0)</f>
        <v>Agree</v>
      </c>
      <c r="DR214" s="151">
        <f t="shared" si="19"/>
        <v>4802027.8400000008</v>
      </c>
      <c r="DS214" s="151">
        <f t="shared" si="20"/>
        <v>4475106.1500000004</v>
      </c>
      <c r="DT214" s="151">
        <f t="shared" si="21"/>
        <v>326921.69000000041</v>
      </c>
      <c r="DU214" s="151">
        <f t="shared" si="22"/>
        <v>31084.3</v>
      </c>
      <c r="DV214" s="151">
        <f t="shared" si="23"/>
        <v>15463</v>
      </c>
      <c r="DW214" s="151">
        <f t="shared" si="24"/>
        <v>15621.3</v>
      </c>
    </row>
    <row r="215" spans="1:127" hidden="1">
      <c r="A215" s="166">
        <v>3307060</v>
      </c>
      <c r="B215" s="175" t="s">
        <v>967</v>
      </c>
      <c r="C215" s="167" t="s">
        <v>365</v>
      </c>
      <c r="D215" s="178"/>
      <c r="E215" s="17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70"/>
      <c r="R215" s="170"/>
      <c r="S215" s="170"/>
      <c r="T215" s="170"/>
      <c r="U215" s="170"/>
      <c r="V215" s="170"/>
      <c r="W215" s="171">
        <v>37488.54</v>
      </c>
      <c r="X215" s="171"/>
      <c r="Y215" s="171">
        <v>-62468.97</v>
      </c>
      <c r="Z215" s="172">
        <v>28326.84</v>
      </c>
      <c r="AA215" s="172">
        <v>0</v>
      </c>
      <c r="AB215" s="172">
        <v>2150683.1</v>
      </c>
      <c r="AC215" s="172">
        <v>0</v>
      </c>
      <c r="AD215" s="172">
        <v>68720</v>
      </c>
      <c r="AE215" s="172">
        <v>9056.93</v>
      </c>
      <c r="AF215" s="172">
        <v>0</v>
      </c>
      <c r="AG215" s="172">
        <v>0</v>
      </c>
      <c r="AH215" s="172">
        <v>167117.35</v>
      </c>
      <c r="AI215" s="172">
        <v>0</v>
      </c>
      <c r="AJ215" s="172">
        <v>0</v>
      </c>
      <c r="AK215" s="172">
        <v>0</v>
      </c>
      <c r="AL215" s="172">
        <v>0</v>
      </c>
      <c r="AM215" s="172">
        <v>0</v>
      </c>
      <c r="AN215" s="172">
        <v>0</v>
      </c>
      <c r="AO215" s="172">
        <v>0</v>
      </c>
      <c r="AP215" s="172">
        <v>0</v>
      </c>
      <c r="AQ215" s="172">
        <v>0</v>
      </c>
      <c r="AR215" s="172">
        <v>0</v>
      </c>
      <c r="AS215" s="172">
        <v>39300.080000000002</v>
      </c>
      <c r="AT215" s="172">
        <v>21855</v>
      </c>
      <c r="AU215" s="172">
        <v>818396.23</v>
      </c>
      <c r="AV215" s="172">
        <v>0</v>
      </c>
      <c r="AW215" s="172">
        <v>732644.89</v>
      </c>
      <c r="AX215" s="172">
        <v>19744.59</v>
      </c>
      <c r="AY215" s="172">
        <v>486959.09</v>
      </c>
      <c r="AZ215" s="172">
        <v>0</v>
      </c>
      <c r="BA215" s="172">
        <v>27435.58</v>
      </c>
      <c r="BB215" s="172">
        <v>1321.14</v>
      </c>
      <c r="BC215" s="172">
        <v>4999</v>
      </c>
      <c r="BD215" s="172">
        <v>0</v>
      </c>
      <c r="BE215" s="172">
        <v>0</v>
      </c>
      <c r="BF215" s="172">
        <v>17385.68</v>
      </c>
      <c r="BG215" s="172">
        <v>0</v>
      </c>
      <c r="BH215" s="172">
        <v>32609.57</v>
      </c>
      <c r="BI215" s="172">
        <v>0</v>
      </c>
      <c r="BJ215" s="172">
        <v>0</v>
      </c>
      <c r="BK215" s="172">
        <v>0</v>
      </c>
      <c r="BL215" s="172">
        <v>52393.15</v>
      </c>
      <c r="BM215" s="172">
        <v>63289.74</v>
      </c>
      <c r="BN215" s="172">
        <v>360.08</v>
      </c>
      <c r="BO215" s="172">
        <v>327.22000000000003</v>
      </c>
      <c r="BP215" s="172">
        <v>13371.74</v>
      </c>
      <c r="BQ215" s="172">
        <v>3135</v>
      </c>
      <c r="BR215" s="172">
        <v>3444.25</v>
      </c>
      <c r="BS215" s="172">
        <v>49794.82</v>
      </c>
      <c r="BT215" s="172">
        <v>242560.64000000001</v>
      </c>
      <c r="BU215" s="172">
        <v>0</v>
      </c>
      <c r="BV215" s="172">
        <v>227310.33</v>
      </c>
      <c r="BW215" s="172">
        <v>0</v>
      </c>
      <c r="BX215" s="172">
        <v>0</v>
      </c>
      <c r="BY215" s="172">
        <v>44272.86</v>
      </c>
      <c r="BZ215" s="172">
        <v>0</v>
      </c>
      <c r="CA215" s="172">
        <v>0</v>
      </c>
      <c r="CB215" s="172">
        <v>9315.6299999999992</v>
      </c>
      <c r="CC215" s="172">
        <v>42658.89</v>
      </c>
      <c r="CD215" s="172">
        <v>44272.86</v>
      </c>
      <c r="CE215" s="172">
        <v>0</v>
      </c>
      <c r="CF215" s="172">
        <v>0</v>
      </c>
      <c r="CG215" s="172">
        <v>0</v>
      </c>
      <c r="CH215" s="172">
        <v>33778.410000000003</v>
      </c>
      <c r="CI215" s="172"/>
      <c r="CJ215" s="172">
        <v>-319207.7600000003</v>
      </c>
      <c r="CK215" s="172"/>
      <c r="CL215" s="172">
        <v>0</v>
      </c>
      <c r="CM215" s="172">
        <v>0</v>
      </c>
      <c r="CN215" s="172">
        <v>0</v>
      </c>
      <c r="CO215" s="172">
        <v>0</v>
      </c>
      <c r="CP215" s="177"/>
      <c r="CQ215" s="151">
        <v>-319207.7600000003</v>
      </c>
      <c r="CR215" s="151">
        <v>0</v>
      </c>
      <c r="CS215" s="152">
        <v>-274934.90000000002</v>
      </c>
      <c r="CT215" s="152">
        <v>-44272.86</v>
      </c>
      <c r="CU215" s="152">
        <v>-44272.860000000277</v>
      </c>
      <c r="CV215" s="151">
        <v>-44272.86</v>
      </c>
      <c r="CW215" s="151">
        <v>-319207.76</v>
      </c>
      <c r="CX215" s="153">
        <v>42658.89</v>
      </c>
      <c r="CY215" s="151">
        <v>42658.89</v>
      </c>
      <c r="CZ215" s="151">
        <v>0</v>
      </c>
      <c r="DA215" s="151">
        <v>0</v>
      </c>
      <c r="DB215" s="152">
        <v>-44272.86</v>
      </c>
      <c r="DD215" s="151">
        <v>-2.7648638933897018E-10</v>
      </c>
      <c r="DG215" s="151">
        <v>-319207.7600000003</v>
      </c>
      <c r="DH215" s="151">
        <v>0</v>
      </c>
      <c r="DI215" s="152">
        <v>-274934.90000000002</v>
      </c>
      <c r="DJ215" s="152">
        <v>-44272.86</v>
      </c>
      <c r="DO215" s="166">
        <v>3307060</v>
      </c>
      <c r="DQ215" t="str">
        <f>_xlfn.XLOOKUP(A215,Adjustment!B:B,Adjustment!H:H,0,0)</f>
        <v>Agree</v>
      </c>
      <c r="DR215" s="151">
        <f t="shared" si="19"/>
        <v>2485059.3000000003</v>
      </c>
      <c r="DS215" s="151">
        <f t="shared" si="20"/>
        <v>2841755.6000000006</v>
      </c>
      <c r="DT215" s="151">
        <f t="shared" si="21"/>
        <v>-356696.30000000028</v>
      </c>
      <c r="DU215" s="151">
        <f t="shared" si="22"/>
        <v>96247.38</v>
      </c>
      <c r="DV215" s="151">
        <f t="shared" si="23"/>
        <v>33778.410000000003</v>
      </c>
      <c r="DW215" s="151">
        <f t="shared" si="24"/>
        <v>62468.97</v>
      </c>
    </row>
    <row r="216" spans="1:127">
      <c r="A216" s="166">
        <v>3307062</v>
      </c>
      <c r="B216" s="175" t="s">
        <v>968</v>
      </c>
      <c r="C216" s="167" t="s">
        <v>969</v>
      </c>
      <c r="D216" s="178"/>
      <c r="E216" s="17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70"/>
      <c r="R216" s="170"/>
      <c r="S216" s="170"/>
      <c r="T216" s="170"/>
      <c r="U216" s="170"/>
      <c r="V216" s="170"/>
      <c r="W216" s="171">
        <v>260388.37</v>
      </c>
      <c r="X216" s="171"/>
      <c r="Y216" s="171">
        <v>-32416.09</v>
      </c>
      <c r="Z216" s="172">
        <v>35233.47</v>
      </c>
      <c r="AA216" s="172">
        <v>0</v>
      </c>
      <c r="AB216" s="172">
        <v>4190520.22</v>
      </c>
      <c r="AC216" s="172">
        <v>0</v>
      </c>
      <c r="AD216" s="172">
        <v>118578.25</v>
      </c>
      <c r="AE216" s="172">
        <v>2600</v>
      </c>
      <c r="AF216" s="172">
        <v>0</v>
      </c>
      <c r="AG216" s="172">
        <v>0</v>
      </c>
      <c r="AH216" s="172">
        <v>627758.88</v>
      </c>
      <c r="AI216" s="172">
        <v>0</v>
      </c>
      <c r="AJ216" s="172">
        <v>0</v>
      </c>
      <c r="AK216" s="172">
        <v>0</v>
      </c>
      <c r="AL216" s="172">
        <v>10864.14</v>
      </c>
      <c r="AM216" s="172">
        <v>0</v>
      </c>
      <c r="AN216" s="172">
        <v>0</v>
      </c>
      <c r="AO216" s="172">
        <v>0</v>
      </c>
      <c r="AP216" s="172">
        <v>0</v>
      </c>
      <c r="AQ216" s="172">
        <v>0</v>
      </c>
      <c r="AR216" s="172">
        <v>0</v>
      </c>
      <c r="AS216" s="172">
        <v>91650.07</v>
      </c>
      <c r="AT216" s="172">
        <v>14444</v>
      </c>
      <c r="AU216" s="172">
        <v>1239218.02</v>
      </c>
      <c r="AV216" s="172">
        <v>0</v>
      </c>
      <c r="AW216" s="172">
        <v>471543.34</v>
      </c>
      <c r="AX216" s="172">
        <v>106483.17</v>
      </c>
      <c r="AY216" s="172">
        <v>1394826.26</v>
      </c>
      <c r="AZ216" s="172">
        <v>0</v>
      </c>
      <c r="BA216" s="172">
        <v>20088.75</v>
      </c>
      <c r="BB216" s="172">
        <v>6369.26</v>
      </c>
      <c r="BC216" s="172">
        <v>29261.1</v>
      </c>
      <c r="BD216" s="172">
        <v>0</v>
      </c>
      <c r="BE216" s="172">
        <v>0</v>
      </c>
      <c r="BF216" s="172">
        <v>17858.38</v>
      </c>
      <c r="BG216" s="172">
        <v>3801.16</v>
      </c>
      <c r="BH216" s="172">
        <v>4303.1099999999997</v>
      </c>
      <c r="BI216" s="172">
        <v>7856.82</v>
      </c>
      <c r="BJ216" s="172">
        <v>158118.85999999999</v>
      </c>
      <c r="BK216" s="172">
        <v>0</v>
      </c>
      <c r="BL216" s="172">
        <v>6705.66</v>
      </c>
      <c r="BM216" s="172">
        <v>136368.76000000103</v>
      </c>
      <c r="BN216" s="172">
        <v>4545.8</v>
      </c>
      <c r="BO216" s="172">
        <v>91525.2</v>
      </c>
      <c r="BP216" s="172">
        <v>36411.57</v>
      </c>
      <c r="BQ216" s="172">
        <v>4895</v>
      </c>
      <c r="BR216" s="172">
        <v>959.5</v>
      </c>
      <c r="BS216" s="172">
        <v>51497.279999999999</v>
      </c>
      <c r="BT216" s="172">
        <v>739118.72</v>
      </c>
      <c r="BU216" s="172">
        <v>0</v>
      </c>
      <c r="BV216" s="172">
        <v>134439.87</v>
      </c>
      <c r="BW216" s="172">
        <v>0</v>
      </c>
      <c r="BX216" s="172">
        <v>0</v>
      </c>
      <c r="BY216" s="172">
        <v>32416.09</v>
      </c>
      <c r="BZ216" s="172">
        <v>0</v>
      </c>
      <c r="CA216" s="172">
        <v>0</v>
      </c>
      <c r="CB216" s="172">
        <v>10480</v>
      </c>
      <c r="CC216" s="172">
        <v>0</v>
      </c>
      <c r="CD216" s="172">
        <v>32416.09</v>
      </c>
      <c r="CE216" s="172">
        <v>0</v>
      </c>
      <c r="CF216" s="172">
        <v>0</v>
      </c>
      <c r="CG216" s="172">
        <v>10480</v>
      </c>
      <c r="CH216" s="172">
        <v>0</v>
      </c>
      <c r="CI216" s="172">
        <v>0</v>
      </c>
      <c r="CJ216" s="172">
        <v>653425.71999999962</v>
      </c>
      <c r="CK216" s="172"/>
      <c r="CL216" s="172">
        <v>0</v>
      </c>
      <c r="CM216" s="172">
        <v>0</v>
      </c>
      <c r="CN216" s="172">
        <v>0</v>
      </c>
      <c r="CO216" s="172">
        <v>0</v>
      </c>
      <c r="CP216" s="177"/>
      <c r="CQ216" s="151">
        <v>653425.71999999962</v>
      </c>
      <c r="CR216" s="151">
        <v>0</v>
      </c>
      <c r="CS216" s="152">
        <v>685841.81</v>
      </c>
      <c r="CT216" s="152">
        <v>-32416.09</v>
      </c>
      <c r="CU216" s="152">
        <v>-32416.090000000433</v>
      </c>
      <c r="CV216" s="151">
        <v>-32416.09</v>
      </c>
      <c r="CW216" s="151">
        <v>653425.72000000009</v>
      </c>
      <c r="CX216" s="153">
        <v>0</v>
      </c>
      <c r="CY216" s="151">
        <v>0</v>
      </c>
      <c r="CZ216" s="151">
        <v>0</v>
      </c>
      <c r="DA216" s="151">
        <v>-2.9999998980201781E-2</v>
      </c>
      <c r="DB216" s="152">
        <v>-32416.09</v>
      </c>
      <c r="DD216" s="151">
        <v>-4.3291947804391384E-10</v>
      </c>
      <c r="DG216" s="151">
        <v>653425.71999999962</v>
      </c>
      <c r="DH216" s="151">
        <v>0</v>
      </c>
      <c r="DI216" s="152">
        <v>685841.81</v>
      </c>
      <c r="DJ216" s="152">
        <v>-32416.09</v>
      </c>
      <c r="DO216" s="166">
        <v>3307062</v>
      </c>
      <c r="DQ216">
        <f>_xlfn.XLOOKUP(A216,Adjustment!B:B,Adjustment!H:H,0,0)</f>
        <v>0</v>
      </c>
      <c r="DR216" s="151">
        <f t="shared" si="19"/>
        <v>5091649.03</v>
      </c>
      <c r="DS216" s="151">
        <f t="shared" si="20"/>
        <v>4698611.6800000006</v>
      </c>
      <c r="DT216" s="151">
        <f t="shared" si="21"/>
        <v>393037.34999999963</v>
      </c>
      <c r="DU216" s="151">
        <f t="shared" si="22"/>
        <v>42896.09</v>
      </c>
      <c r="DV216" s="151">
        <f t="shared" si="23"/>
        <v>10480</v>
      </c>
      <c r="DW216" s="151">
        <f t="shared" si="24"/>
        <v>32416.089999999997</v>
      </c>
    </row>
    <row r="217" spans="1:127">
      <c r="A217" s="166">
        <v>3302021</v>
      </c>
      <c r="B217" s="175" t="s">
        <v>970</v>
      </c>
      <c r="C217" s="167" t="s">
        <v>971</v>
      </c>
      <c r="D217" s="178"/>
      <c r="E217" s="17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70"/>
      <c r="R217" s="170"/>
      <c r="S217" s="170"/>
      <c r="T217" s="170"/>
      <c r="U217" s="170"/>
      <c r="V217" s="170"/>
      <c r="W217" s="171">
        <v>365451.77</v>
      </c>
      <c r="X217" s="171"/>
      <c r="Y217" s="171">
        <v>-30492.06</v>
      </c>
      <c r="Z217" s="172">
        <v>2163325.9700000002</v>
      </c>
      <c r="AA217" s="172">
        <v>0</v>
      </c>
      <c r="AB217" s="172">
        <v>52654.39</v>
      </c>
      <c r="AC217" s="172">
        <v>0</v>
      </c>
      <c r="AD217" s="172">
        <v>325096.5</v>
      </c>
      <c r="AE217" s="172">
        <v>9513.86</v>
      </c>
      <c r="AF217" s="172">
        <v>0</v>
      </c>
      <c r="AG217" s="172">
        <v>0</v>
      </c>
      <c r="AH217" s="172">
        <v>15510.4</v>
      </c>
      <c r="AI217" s="172">
        <v>0</v>
      </c>
      <c r="AJ217" s="172">
        <v>0</v>
      </c>
      <c r="AK217" s="172">
        <v>0</v>
      </c>
      <c r="AL217" s="172">
        <v>1780</v>
      </c>
      <c r="AM217" s="172">
        <v>0</v>
      </c>
      <c r="AN217" s="172">
        <v>0</v>
      </c>
      <c r="AO217" s="172">
        <v>0</v>
      </c>
      <c r="AP217" s="172">
        <v>0</v>
      </c>
      <c r="AQ217" s="172">
        <v>0</v>
      </c>
      <c r="AR217" s="172">
        <v>0</v>
      </c>
      <c r="AS217" s="172">
        <v>43543.13</v>
      </c>
      <c r="AT217" s="172">
        <v>56606</v>
      </c>
      <c r="AU217" s="172">
        <v>834266.55</v>
      </c>
      <c r="AV217" s="172">
        <v>0</v>
      </c>
      <c r="AW217" s="172">
        <v>547726.15</v>
      </c>
      <c r="AX217" s="172">
        <v>40348.39</v>
      </c>
      <c r="AY217" s="172">
        <v>265813.40999999997</v>
      </c>
      <c r="AZ217" s="172">
        <v>0</v>
      </c>
      <c r="BA217" s="172">
        <v>43403.55</v>
      </c>
      <c r="BB217" s="172">
        <v>1390.63</v>
      </c>
      <c r="BC217" s="172">
        <v>13901.66</v>
      </c>
      <c r="BD217" s="172">
        <v>0</v>
      </c>
      <c r="BE217" s="172">
        <v>0</v>
      </c>
      <c r="BF217" s="172">
        <v>91500.92</v>
      </c>
      <c r="BG217" s="172">
        <v>5691.92</v>
      </c>
      <c r="BH217" s="172">
        <v>48290.239999999998</v>
      </c>
      <c r="BI217" s="172">
        <v>9283.77</v>
      </c>
      <c r="BJ217" s="172">
        <v>41684.26</v>
      </c>
      <c r="BK217" s="172">
        <v>0</v>
      </c>
      <c r="BL217" s="172">
        <v>3263.81</v>
      </c>
      <c r="BM217" s="172">
        <v>129568.88000000085</v>
      </c>
      <c r="BN217" s="172">
        <v>38942.449999999997</v>
      </c>
      <c r="BO217" s="172">
        <v>480.8</v>
      </c>
      <c r="BP217" s="172">
        <v>575734.19999999995</v>
      </c>
      <c r="BQ217" s="172">
        <v>7516.67</v>
      </c>
      <c r="BR217" s="172">
        <v>5630</v>
      </c>
      <c r="BS217" s="172">
        <v>109367.37</v>
      </c>
      <c r="BT217" s="172">
        <v>363743.59</v>
      </c>
      <c r="BU217" s="172">
        <v>150</v>
      </c>
      <c r="BV217" s="172">
        <v>62578.1</v>
      </c>
      <c r="BW217" s="172">
        <v>0</v>
      </c>
      <c r="BX217" s="172">
        <v>0</v>
      </c>
      <c r="BY217" s="172">
        <v>15510.43</v>
      </c>
      <c r="BZ217" s="172">
        <v>0</v>
      </c>
      <c r="CA217" s="172">
        <v>0</v>
      </c>
      <c r="CB217" s="172">
        <v>7994.88</v>
      </c>
      <c r="CC217" s="172">
        <v>17203.55</v>
      </c>
      <c r="CD217" s="172">
        <v>15510.43</v>
      </c>
      <c r="CE217" s="172">
        <v>0</v>
      </c>
      <c r="CF217" s="172">
        <v>0</v>
      </c>
      <c r="CG217" s="172">
        <v>0</v>
      </c>
      <c r="CH217" s="172">
        <v>10216.799999999999</v>
      </c>
      <c r="CI217" s="172"/>
      <c r="CJ217" s="172">
        <v>-222305.73000000091</v>
      </c>
      <c r="CK217" s="172"/>
      <c r="CL217" s="172">
        <v>0</v>
      </c>
      <c r="CM217" s="172">
        <v>0</v>
      </c>
      <c r="CN217" s="172">
        <v>0</v>
      </c>
      <c r="CO217" s="172">
        <v>0</v>
      </c>
      <c r="CP217" s="177"/>
      <c r="CQ217" s="151">
        <v>-222305.73000000091</v>
      </c>
      <c r="CR217" s="151">
        <v>0</v>
      </c>
      <c r="CS217" s="152">
        <v>-206795.3</v>
      </c>
      <c r="CT217" s="152">
        <v>-15510.43</v>
      </c>
      <c r="CU217" s="152">
        <v>-15510.430000000924</v>
      </c>
      <c r="CV217" s="151">
        <v>-15510.43</v>
      </c>
      <c r="CW217" s="151">
        <v>-222305.72999999998</v>
      </c>
      <c r="CX217" s="153">
        <v>17203.55</v>
      </c>
      <c r="CY217" s="151">
        <v>17203.55</v>
      </c>
      <c r="CZ217" s="151">
        <v>0</v>
      </c>
      <c r="DA217" s="151">
        <v>-2.9999999154824764E-2</v>
      </c>
      <c r="DB217" s="152">
        <v>-15510.43</v>
      </c>
      <c r="DD217" s="151">
        <v>-9.2404661700129509E-10</v>
      </c>
      <c r="DG217" s="151">
        <v>-222305.73000000091</v>
      </c>
      <c r="DH217" s="151">
        <v>0</v>
      </c>
      <c r="DI217" s="152">
        <v>-206795.3</v>
      </c>
      <c r="DJ217" s="152">
        <v>-15510.43</v>
      </c>
      <c r="DO217" s="166">
        <v>3302021</v>
      </c>
      <c r="DQ217">
        <f>_xlfn.XLOOKUP(A217,Adjustment!B:B,Adjustment!H:H,0,0)</f>
        <v>0</v>
      </c>
      <c r="DR217" s="151">
        <f t="shared" si="19"/>
        <v>2668030.25</v>
      </c>
      <c r="DS217" s="151">
        <f t="shared" si="20"/>
        <v>3255787.7500000009</v>
      </c>
      <c r="DT217" s="151">
        <f t="shared" si="21"/>
        <v>-587757.50000000093</v>
      </c>
      <c r="DU217" s="151">
        <f t="shared" si="22"/>
        <v>40708.86</v>
      </c>
      <c r="DV217" s="151">
        <f t="shared" si="23"/>
        <v>10216.799999999999</v>
      </c>
      <c r="DW217" s="151">
        <f t="shared" si="24"/>
        <v>30492.06</v>
      </c>
    </row>
    <row r="218" spans="1:127" hidden="1">
      <c r="A218" s="166">
        <v>3303347</v>
      </c>
      <c r="B218" s="175" t="s">
        <v>972</v>
      </c>
      <c r="C218" s="167" t="s">
        <v>973</v>
      </c>
      <c r="D218" s="178"/>
      <c r="E218" s="17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70"/>
      <c r="R218" s="170"/>
      <c r="S218" s="170"/>
      <c r="T218" s="170"/>
      <c r="U218" s="170"/>
      <c r="V218" s="170"/>
      <c r="W218" s="171">
        <v>2480.33</v>
      </c>
      <c r="X218" s="171"/>
      <c r="Y218" s="171">
        <v>0</v>
      </c>
      <c r="Z218" s="172">
        <v>1081184.43</v>
      </c>
      <c r="AA218" s="172">
        <v>0</v>
      </c>
      <c r="AB218" s="172">
        <v>5703.21</v>
      </c>
      <c r="AC218" s="172">
        <v>0</v>
      </c>
      <c r="AD218" s="172">
        <v>171691</v>
      </c>
      <c r="AE218" s="172">
        <v>200</v>
      </c>
      <c r="AF218" s="172">
        <v>0</v>
      </c>
      <c r="AG218" s="172">
        <v>0</v>
      </c>
      <c r="AH218" s="172">
        <v>0</v>
      </c>
      <c r="AI218" s="172">
        <v>0</v>
      </c>
      <c r="AJ218" s="172">
        <v>0</v>
      </c>
      <c r="AK218" s="172">
        <v>0</v>
      </c>
      <c r="AL218" s="172">
        <v>0</v>
      </c>
      <c r="AM218" s="172">
        <v>0</v>
      </c>
      <c r="AN218" s="172">
        <v>0</v>
      </c>
      <c r="AO218" s="172">
        <v>0</v>
      </c>
      <c r="AP218" s="172">
        <v>0</v>
      </c>
      <c r="AQ218" s="172">
        <v>0</v>
      </c>
      <c r="AR218" s="172">
        <v>0</v>
      </c>
      <c r="AS218" s="172">
        <v>19467.5</v>
      </c>
      <c r="AT218" s="172">
        <v>27390</v>
      </c>
      <c r="AU218" s="172">
        <v>248264.32000000001</v>
      </c>
      <c r="AV218" s="172">
        <v>0</v>
      </c>
      <c r="AW218" s="172">
        <v>168383.25</v>
      </c>
      <c r="AX218" s="172">
        <v>16873.86</v>
      </c>
      <c r="AY218" s="172">
        <v>53160.32</v>
      </c>
      <c r="AZ218" s="172">
        <v>0</v>
      </c>
      <c r="BA218" s="172">
        <v>24527.759999999998</v>
      </c>
      <c r="BB218" s="172">
        <v>0</v>
      </c>
      <c r="BC218" s="172">
        <v>0</v>
      </c>
      <c r="BD218" s="172">
        <v>0</v>
      </c>
      <c r="BE218" s="172">
        <v>0</v>
      </c>
      <c r="BF218" s="172">
        <v>7228.76</v>
      </c>
      <c r="BG218" s="172">
        <v>1409.52</v>
      </c>
      <c r="BH218" s="172">
        <v>13329.3</v>
      </c>
      <c r="BI218" s="172">
        <v>864.75</v>
      </c>
      <c r="BJ218" s="172">
        <v>13083.95</v>
      </c>
      <c r="BK218" s="172">
        <v>0</v>
      </c>
      <c r="BL218" s="172">
        <v>4865.96</v>
      </c>
      <c r="BM218" s="172">
        <v>43809.07</v>
      </c>
      <c r="BN218" s="172">
        <v>264.17</v>
      </c>
      <c r="BO218" s="172">
        <v>36.06</v>
      </c>
      <c r="BP218" s="172">
        <v>14344.72</v>
      </c>
      <c r="BQ218" s="172">
        <v>4895</v>
      </c>
      <c r="BR218" s="172">
        <v>750</v>
      </c>
      <c r="BS218" s="172">
        <v>80203.48</v>
      </c>
      <c r="BT218" s="172">
        <v>3541.4</v>
      </c>
      <c r="BU218" s="172">
        <v>0</v>
      </c>
      <c r="BV218" s="172">
        <v>48946.22</v>
      </c>
      <c r="BW218" s="172">
        <v>0</v>
      </c>
      <c r="BX218" s="172">
        <v>0</v>
      </c>
      <c r="BY218" s="172">
        <v>0</v>
      </c>
      <c r="BZ218" s="172">
        <v>0</v>
      </c>
      <c r="CA218" s="172">
        <v>0</v>
      </c>
      <c r="CB218" s="172">
        <v>6701.4</v>
      </c>
      <c r="CC218" s="172">
        <v>0</v>
      </c>
      <c r="CD218" s="172">
        <v>0</v>
      </c>
      <c r="CE218" s="172">
        <v>0</v>
      </c>
      <c r="CF218" s="172">
        <v>0</v>
      </c>
      <c r="CG218" s="172">
        <v>6701.4</v>
      </c>
      <c r="CH218" s="172">
        <v>0</v>
      </c>
      <c r="CI218" s="172">
        <v>0</v>
      </c>
      <c r="CJ218" s="172">
        <v>559334.59999999986</v>
      </c>
      <c r="CK218" s="172"/>
      <c r="CL218" s="172">
        <v>0</v>
      </c>
      <c r="CM218" s="172">
        <v>0</v>
      </c>
      <c r="CN218" s="172">
        <v>0</v>
      </c>
      <c r="CO218" s="172">
        <v>0</v>
      </c>
      <c r="CP218" s="177"/>
      <c r="CQ218" s="151">
        <v>559334.59999999986</v>
      </c>
      <c r="CR218" s="151">
        <v>0</v>
      </c>
      <c r="CS218" s="152">
        <v>559334.6</v>
      </c>
      <c r="CT218" s="152">
        <v>0</v>
      </c>
      <c r="CU218" s="152">
        <v>0</v>
      </c>
      <c r="CV218" s="151">
        <v>0</v>
      </c>
      <c r="CW218" s="151">
        <v>559334.6</v>
      </c>
      <c r="CX218" s="153">
        <v>0</v>
      </c>
      <c r="CY218" s="151">
        <v>0</v>
      </c>
      <c r="CZ218" s="151">
        <v>0</v>
      </c>
      <c r="DA218" s="151">
        <v>0</v>
      </c>
      <c r="DD218" s="151">
        <v>-1.1641532182693481E-10</v>
      </c>
      <c r="DG218" s="151">
        <v>559334.59999999986</v>
      </c>
      <c r="DH218" s="151">
        <v>0</v>
      </c>
      <c r="DI218" s="152">
        <v>559334.6</v>
      </c>
      <c r="DJ218" s="152">
        <v>0</v>
      </c>
      <c r="DO218" s="166">
        <v>3303347</v>
      </c>
      <c r="DQ218">
        <f>_xlfn.XLOOKUP(A218,Adjustment!B:B,Adjustment!H:H,0,0)</f>
        <v>0</v>
      </c>
      <c r="DR218" s="151">
        <f t="shared" si="19"/>
        <v>1305636.1399999999</v>
      </c>
      <c r="DS218" s="151">
        <f t="shared" si="20"/>
        <v>748781.87</v>
      </c>
      <c r="DT218" s="151">
        <f t="shared" si="21"/>
        <v>556854.2699999999</v>
      </c>
      <c r="DU218" s="151">
        <f t="shared" si="22"/>
        <v>6701.4</v>
      </c>
      <c r="DV218" s="151">
        <f t="shared" si="23"/>
        <v>6701.4</v>
      </c>
      <c r="DW218" s="151">
        <f t="shared" si="24"/>
        <v>0</v>
      </c>
    </row>
    <row r="219" spans="1:127" s="191" customFormat="1">
      <c r="A219" s="180">
        <v>3307037</v>
      </c>
      <c r="B219" s="181" t="s">
        <v>974</v>
      </c>
      <c r="C219" s="182" t="s">
        <v>975</v>
      </c>
      <c r="D219" s="183"/>
      <c r="E219" s="184"/>
      <c r="F219" s="180"/>
      <c r="G219" s="180"/>
      <c r="H219" s="180"/>
      <c r="I219" s="180"/>
      <c r="J219" s="180"/>
      <c r="K219" s="180"/>
      <c r="L219" s="180"/>
      <c r="M219" s="180"/>
      <c r="N219" s="180"/>
      <c r="O219" s="180"/>
      <c r="P219" s="180"/>
      <c r="Q219" s="185"/>
      <c r="R219" s="185"/>
      <c r="S219" s="185"/>
      <c r="T219" s="185"/>
      <c r="U219" s="185"/>
      <c r="V219" s="185"/>
      <c r="W219" s="186"/>
      <c r="X219" s="171">
        <v>0</v>
      </c>
      <c r="Y219" s="171">
        <v>-37159.519999999997</v>
      </c>
      <c r="Z219" s="186">
        <v>0</v>
      </c>
      <c r="AA219" s="186">
        <v>0</v>
      </c>
      <c r="AB219" s="186">
        <v>0</v>
      </c>
      <c r="AC219" s="186">
        <v>0</v>
      </c>
      <c r="AD219" s="186">
        <v>0</v>
      </c>
      <c r="AE219" s="186">
        <v>0</v>
      </c>
      <c r="AF219" s="186">
        <v>0</v>
      </c>
      <c r="AG219" s="186">
        <v>0</v>
      </c>
      <c r="AH219" s="172">
        <v>38342.519999999997</v>
      </c>
      <c r="AI219" s="186">
        <v>0</v>
      </c>
      <c r="AJ219" s="186">
        <v>0</v>
      </c>
      <c r="AK219" s="186">
        <v>0</v>
      </c>
      <c r="AL219" s="186">
        <v>0</v>
      </c>
      <c r="AM219" s="186">
        <v>0</v>
      </c>
      <c r="AN219" s="186">
        <v>0</v>
      </c>
      <c r="AO219" s="186">
        <v>0</v>
      </c>
      <c r="AP219" s="186">
        <v>0</v>
      </c>
      <c r="AQ219" s="186">
        <v>0</v>
      </c>
      <c r="AR219" s="186">
        <v>0</v>
      </c>
      <c r="AS219" s="186">
        <v>0</v>
      </c>
      <c r="AT219" s="186">
        <v>0</v>
      </c>
      <c r="AU219" s="186">
        <v>25859.52</v>
      </c>
      <c r="AV219" s="186">
        <v>0</v>
      </c>
      <c r="AW219" s="186">
        <v>0</v>
      </c>
      <c r="AX219" s="186">
        <v>0</v>
      </c>
      <c r="AY219" s="186">
        <v>0</v>
      </c>
      <c r="AZ219" s="186">
        <v>0</v>
      </c>
      <c r="BA219" s="186">
        <v>0</v>
      </c>
      <c r="BB219" s="186">
        <v>0</v>
      </c>
      <c r="BC219" s="186">
        <v>0</v>
      </c>
      <c r="BD219" s="186">
        <v>0</v>
      </c>
      <c r="BE219" s="186">
        <v>0</v>
      </c>
      <c r="BF219" s="186">
        <v>0</v>
      </c>
      <c r="BG219" s="186">
        <v>0</v>
      </c>
      <c r="BH219" s="186">
        <v>0</v>
      </c>
      <c r="BI219" s="186">
        <v>87.9</v>
      </c>
      <c r="BJ219" s="186">
        <v>0</v>
      </c>
      <c r="BK219" s="186">
        <v>0</v>
      </c>
      <c r="BL219" s="186">
        <v>0</v>
      </c>
      <c r="BM219" s="172">
        <v>0</v>
      </c>
      <c r="BN219" s="186">
        <v>0</v>
      </c>
      <c r="BO219" s="186">
        <v>0</v>
      </c>
      <c r="BP219" s="186">
        <v>0</v>
      </c>
      <c r="BQ219" s="186">
        <v>4895</v>
      </c>
      <c r="BR219" s="186">
        <v>0</v>
      </c>
      <c r="BS219" s="186">
        <v>0</v>
      </c>
      <c r="BT219" s="186">
        <v>0</v>
      </c>
      <c r="BU219" s="186">
        <v>0</v>
      </c>
      <c r="BV219" s="186">
        <v>0</v>
      </c>
      <c r="BW219" s="186">
        <v>0</v>
      </c>
      <c r="BX219" s="186">
        <v>0</v>
      </c>
      <c r="BY219" s="186">
        <v>37159.519999999997</v>
      </c>
      <c r="BZ219" s="186">
        <v>0</v>
      </c>
      <c r="CA219" s="186">
        <v>0</v>
      </c>
      <c r="CB219" s="186">
        <v>0</v>
      </c>
      <c r="CC219" s="186">
        <v>0</v>
      </c>
      <c r="CD219" s="172">
        <v>37159.519999999997</v>
      </c>
      <c r="CE219" s="186">
        <v>0</v>
      </c>
      <c r="CF219" s="186">
        <v>0</v>
      </c>
      <c r="CG219" s="186">
        <v>0</v>
      </c>
      <c r="CH219" s="186">
        <v>0</v>
      </c>
      <c r="CI219" s="172">
        <v>0</v>
      </c>
      <c r="CJ219" s="172">
        <v>-29659.420000000006</v>
      </c>
      <c r="CK219" s="172"/>
      <c r="CL219" s="172">
        <v>0</v>
      </c>
      <c r="CM219" s="186">
        <v>0</v>
      </c>
      <c r="CN219" s="186">
        <v>0</v>
      </c>
      <c r="CO219" s="186">
        <v>0</v>
      </c>
      <c r="CP219" s="187"/>
      <c r="CQ219" s="151">
        <v>-29659.420000000006</v>
      </c>
      <c r="CR219" s="151">
        <v>0</v>
      </c>
      <c r="CS219" s="152">
        <v>7500.1</v>
      </c>
      <c r="CT219" s="152">
        <v>-37159.519999999997</v>
      </c>
      <c r="CU219" s="188">
        <v>-37159.520000000004</v>
      </c>
      <c r="CV219" s="189">
        <v>-37159.519999999997</v>
      </c>
      <c r="CW219" s="189">
        <v>-29659.42</v>
      </c>
      <c r="CX219" s="190">
        <v>0</v>
      </c>
      <c r="CY219" s="189">
        <v>0</v>
      </c>
      <c r="CZ219" s="189">
        <v>0</v>
      </c>
      <c r="DA219" s="189">
        <v>0</v>
      </c>
      <c r="DB219" s="152">
        <v>-37159.519999999997</v>
      </c>
      <c r="DD219" s="151">
        <v>0</v>
      </c>
      <c r="DG219" s="151">
        <v>-29659.420000000006</v>
      </c>
      <c r="DH219" s="151">
        <v>0</v>
      </c>
      <c r="DI219" s="152">
        <v>7500.1</v>
      </c>
      <c r="DJ219" s="152">
        <v>-37159.519999999997</v>
      </c>
      <c r="DO219" s="180">
        <v>3307037</v>
      </c>
      <c r="DQ219">
        <f>_xlfn.XLOOKUP(A219,Adjustment!B:B,Adjustment!H:H,0,0)</f>
        <v>0</v>
      </c>
      <c r="DR219" s="151">
        <f t="shared" si="19"/>
        <v>38342.519999999997</v>
      </c>
      <c r="DS219" s="151">
        <f t="shared" si="20"/>
        <v>68001.94</v>
      </c>
      <c r="DT219" s="151">
        <f t="shared" si="21"/>
        <v>-29659.420000000006</v>
      </c>
      <c r="DU219" s="151">
        <f t="shared" si="22"/>
        <v>37159.519999999997</v>
      </c>
      <c r="DV219" s="151">
        <f t="shared" si="23"/>
        <v>0</v>
      </c>
      <c r="DW219" s="151">
        <f t="shared" si="24"/>
        <v>37159.519999999997</v>
      </c>
    </row>
    <row r="220" spans="1:127" s="191" customFormat="1" hidden="1">
      <c r="A220" s="180">
        <v>3302288</v>
      </c>
      <c r="B220" s="181"/>
      <c r="C220" s="182" t="s">
        <v>976</v>
      </c>
      <c r="D220" s="183"/>
      <c r="E220" s="184"/>
      <c r="F220" s="180"/>
      <c r="G220" s="180"/>
      <c r="H220" s="180"/>
      <c r="I220" s="180"/>
      <c r="J220" s="180"/>
      <c r="K220" s="180"/>
      <c r="L220" s="180"/>
      <c r="M220" s="180"/>
      <c r="N220" s="180"/>
      <c r="O220" s="180"/>
      <c r="P220" s="180"/>
      <c r="Q220" s="185"/>
      <c r="R220" s="185"/>
      <c r="S220" s="185"/>
      <c r="T220" s="185"/>
      <c r="U220" s="185"/>
      <c r="V220" s="185"/>
      <c r="W220" s="186"/>
      <c r="X220" s="171">
        <v>0</v>
      </c>
      <c r="Y220" s="171">
        <v>0</v>
      </c>
      <c r="Z220" s="186">
        <v>1906545.67</v>
      </c>
      <c r="AA220" s="186">
        <v>0</v>
      </c>
      <c r="AB220" s="186">
        <v>154643.88</v>
      </c>
      <c r="AC220" s="186">
        <v>0</v>
      </c>
      <c r="AD220" s="186">
        <v>98940</v>
      </c>
      <c r="AE220" s="186">
        <v>3313.86</v>
      </c>
      <c r="AF220" s="186">
        <v>0</v>
      </c>
      <c r="AG220" s="186">
        <v>0</v>
      </c>
      <c r="AH220" s="172">
        <v>0</v>
      </c>
      <c r="AI220" s="186">
        <v>0</v>
      </c>
      <c r="AJ220" s="186">
        <v>0</v>
      </c>
      <c r="AK220" s="186">
        <v>0</v>
      </c>
      <c r="AL220" s="186">
        <v>0</v>
      </c>
      <c r="AM220" s="186">
        <v>0</v>
      </c>
      <c r="AN220" s="186">
        <v>0</v>
      </c>
      <c r="AO220" s="186">
        <v>0</v>
      </c>
      <c r="AP220" s="186">
        <v>0</v>
      </c>
      <c r="AQ220" s="186">
        <v>0</v>
      </c>
      <c r="AR220" s="186">
        <v>0</v>
      </c>
      <c r="AS220" s="186">
        <v>14180.25</v>
      </c>
      <c r="AT220" s="186">
        <v>69822</v>
      </c>
      <c r="AU220" s="186">
        <v>0</v>
      </c>
      <c r="AV220" s="186">
        <v>0</v>
      </c>
      <c r="AW220" s="186">
        <v>0</v>
      </c>
      <c r="AX220" s="186">
        <v>0</v>
      </c>
      <c r="AY220" s="186">
        <v>0</v>
      </c>
      <c r="AZ220" s="186">
        <v>0</v>
      </c>
      <c r="BA220" s="186">
        <v>0</v>
      </c>
      <c r="BB220" s="186">
        <v>0</v>
      </c>
      <c r="BC220" s="186">
        <v>0</v>
      </c>
      <c r="BD220" s="186">
        <v>0</v>
      </c>
      <c r="BE220" s="186">
        <v>0</v>
      </c>
      <c r="BF220" s="186">
        <v>0</v>
      </c>
      <c r="BG220" s="186">
        <v>0</v>
      </c>
      <c r="BH220" s="186">
        <v>0</v>
      </c>
      <c r="BI220" s="186">
        <v>0</v>
      </c>
      <c r="BJ220" s="186">
        <v>0</v>
      </c>
      <c r="BK220" s="186">
        <v>0</v>
      </c>
      <c r="BL220" s="186">
        <v>0</v>
      </c>
      <c r="BM220" s="172">
        <v>0</v>
      </c>
      <c r="BN220" s="186">
        <v>0</v>
      </c>
      <c r="BO220" s="186">
        <v>0</v>
      </c>
      <c r="BP220" s="186">
        <v>0</v>
      </c>
      <c r="BQ220" s="186">
        <v>0</v>
      </c>
      <c r="BR220" s="186">
        <v>0</v>
      </c>
      <c r="BS220" s="186">
        <v>0</v>
      </c>
      <c r="BT220" s="186">
        <v>0</v>
      </c>
      <c r="BU220" s="186">
        <v>0</v>
      </c>
      <c r="BV220" s="186">
        <v>0</v>
      </c>
      <c r="BW220" s="186">
        <v>0</v>
      </c>
      <c r="BX220" s="186">
        <v>0</v>
      </c>
      <c r="BY220" s="186">
        <v>0</v>
      </c>
      <c r="BZ220" s="186">
        <v>0</v>
      </c>
      <c r="CA220" s="186">
        <v>0</v>
      </c>
      <c r="CB220" s="186">
        <v>0</v>
      </c>
      <c r="CC220" s="186">
        <v>0</v>
      </c>
      <c r="CD220" s="172">
        <v>0</v>
      </c>
      <c r="CE220" s="186">
        <v>0</v>
      </c>
      <c r="CF220" s="186">
        <v>0</v>
      </c>
      <c r="CG220" s="186">
        <v>0</v>
      </c>
      <c r="CH220" s="186">
        <v>0</v>
      </c>
      <c r="CI220" s="172">
        <v>0</v>
      </c>
      <c r="CJ220" s="172"/>
      <c r="CK220" s="172"/>
      <c r="CL220" s="172">
        <v>0</v>
      </c>
      <c r="CM220" s="186">
        <v>0</v>
      </c>
      <c r="CN220" s="186">
        <v>0</v>
      </c>
      <c r="CO220" s="186">
        <v>0</v>
      </c>
      <c r="CP220" s="187"/>
      <c r="CQ220" s="151"/>
      <c r="CR220" s="151">
        <v>0</v>
      </c>
      <c r="CS220" s="188"/>
      <c r="CT220" s="188"/>
      <c r="CU220" s="188">
        <v>0</v>
      </c>
      <c r="CV220" s="189">
        <v>0</v>
      </c>
      <c r="CW220" s="189">
        <v>0</v>
      </c>
      <c r="CX220" s="190">
        <v>0</v>
      </c>
      <c r="CY220" s="189">
        <v>0</v>
      </c>
      <c r="CZ220" s="189">
        <v>2247445.6599999997</v>
      </c>
      <c r="DA220" s="189">
        <v>0</v>
      </c>
      <c r="DB220" s="188"/>
      <c r="DD220" s="151">
        <v>0</v>
      </c>
      <c r="DG220" s="151"/>
      <c r="DH220" s="151">
        <v>0</v>
      </c>
      <c r="DI220" s="188"/>
      <c r="DJ220" s="188"/>
      <c r="DO220" s="180">
        <v>3302288</v>
      </c>
      <c r="DQ220">
        <f>_xlfn.XLOOKUP(A220,Adjustment!B:B,Adjustment!H:H,0,0)</f>
        <v>0</v>
      </c>
      <c r="DR220" s="151">
        <f t="shared" si="19"/>
        <v>2247445.6599999997</v>
      </c>
      <c r="DS220" s="151">
        <f t="shared" si="20"/>
        <v>0</v>
      </c>
      <c r="DT220" s="151">
        <f t="shared" si="21"/>
        <v>2247445.6599999997</v>
      </c>
      <c r="DU220" s="151">
        <f t="shared" si="22"/>
        <v>0</v>
      </c>
      <c r="DV220" s="151">
        <f t="shared" si="23"/>
        <v>0</v>
      </c>
      <c r="DW220" s="151">
        <f t="shared" si="24"/>
        <v>0</v>
      </c>
    </row>
    <row r="221" spans="1:127" s="191" customFormat="1" hidden="1">
      <c r="A221" s="180">
        <v>3305415</v>
      </c>
      <c r="B221" s="181"/>
      <c r="C221" s="182" t="s">
        <v>977</v>
      </c>
      <c r="D221" s="183"/>
      <c r="E221" s="184"/>
      <c r="F221" s="180"/>
      <c r="G221" s="180"/>
      <c r="H221" s="180"/>
      <c r="I221" s="180"/>
      <c r="J221" s="180"/>
      <c r="K221" s="180"/>
      <c r="L221" s="180"/>
      <c r="M221" s="180"/>
      <c r="N221" s="180"/>
      <c r="O221" s="180"/>
      <c r="P221" s="180"/>
      <c r="Q221" s="185"/>
      <c r="R221" s="185"/>
      <c r="S221" s="185"/>
      <c r="T221" s="185"/>
      <c r="U221" s="185"/>
      <c r="V221" s="185"/>
      <c r="W221" s="186"/>
      <c r="X221" s="171">
        <v>0</v>
      </c>
      <c r="Y221" s="171">
        <v>0</v>
      </c>
      <c r="Z221" s="186">
        <v>5337846.4800000004</v>
      </c>
      <c r="AA221" s="186">
        <v>0</v>
      </c>
      <c r="AB221" s="186">
        <v>59763.63</v>
      </c>
      <c r="AC221" s="186">
        <v>0</v>
      </c>
      <c r="AD221" s="186">
        <v>195952.5</v>
      </c>
      <c r="AE221" s="186">
        <v>20569.3</v>
      </c>
      <c r="AF221" s="186">
        <v>0</v>
      </c>
      <c r="AG221" s="186">
        <v>0</v>
      </c>
      <c r="AH221" s="172">
        <v>0</v>
      </c>
      <c r="AI221" s="186">
        <v>0</v>
      </c>
      <c r="AJ221" s="186">
        <v>0</v>
      </c>
      <c r="AK221" s="186">
        <v>0</v>
      </c>
      <c r="AL221" s="186">
        <v>0</v>
      </c>
      <c r="AM221" s="186">
        <v>0</v>
      </c>
      <c r="AN221" s="186">
        <v>0</v>
      </c>
      <c r="AO221" s="186">
        <v>0</v>
      </c>
      <c r="AP221" s="186">
        <v>0</v>
      </c>
      <c r="AQ221" s="186">
        <v>0</v>
      </c>
      <c r="AR221" s="186">
        <v>0</v>
      </c>
      <c r="AS221" s="186">
        <v>36521.629999999997</v>
      </c>
      <c r="AT221" s="186">
        <v>0</v>
      </c>
      <c r="AU221" s="186">
        <v>0</v>
      </c>
      <c r="AV221" s="186">
        <v>0</v>
      </c>
      <c r="AW221" s="186">
        <v>0</v>
      </c>
      <c r="AX221" s="186">
        <v>0</v>
      </c>
      <c r="AY221" s="186">
        <v>0</v>
      </c>
      <c r="AZ221" s="186">
        <v>0</v>
      </c>
      <c r="BA221" s="186">
        <v>0</v>
      </c>
      <c r="BB221" s="186">
        <v>0</v>
      </c>
      <c r="BC221" s="186">
        <v>0</v>
      </c>
      <c r="BD221" s="186">
        <v>0</v>
      </c>
      <c r="BE221" s="186">
        <v>0</v>
      </c>
      <c r="BF221" s="186">
        <v>0</v>
      </c>
      <c r="BG221" s="186">
        <v>0</v>
      </c>
      <c r="BH221" s="186">
        <v>0</v>
      </c>
      <c r="BI221" s="186">
        <v>0</v>
      </c>
      <c r="BJ221" s="186">
        <v>0</v>
      </c>
      <c r="BK221" s="186">
        <v>0</v>
      </c>
      <c r="BL221" s="186">
        <v>0</v>
      </c>
      <c r="BM221" s="172">
        <v>0</v>
      </c>
      <c r="BN221" s="186">
        <v>0</v>
      </c>
      <c r="BO221" s="186">
        <v>0</v>
      </c>
      <c r="BP221" s="186">
        <v>0</v>
      </c>
      <c r="BQ221" s="186">
        <v>0</v>
      </c>
      <c r="BR221" s="186">
        <v>0</v>
      </c>
      <c r="BS221" s="186">
        <v>0</v>
      </c>
      <c r="BT221" s="186">
        <v>0</v>
      </c>
      <c r="BU221" s="186">
        <v>0</v>
      </c>
      <c r="BV221" s="186">
        <v>0</v>
      </c>
      <c r="BW221" s="186">
        <v>0</v>
      </c>
      <c r="BX221" s="186">
        <v>0</v>
      </c>
      <c r="BY221" s="186">
        <v>0</v>
      </c>
      <c r="BZ221" s="186">
        <v>0</v>
      </c>
      <c r="CA221" s="186">
        <v>0</v>
      </c>
      <c r="CB221" s="186">
        <v>0</v>
      </c>
      <c r="CC221" s="186">
        <v>0</v>
      </c>
      <c r="CD221" s="172">
        <v>0</v>
      </c>
      <c r="CE221" s="186">
        <v>0</v>
      </c>
      <c r="CF221" s="186">
        <v>0</v>
      </c>
      <c r="CG221" s="186">
        <v>0</v>
      </c>
      <c r="CH221" s="186">
        <v>0</v>
      </c>
      <c r="CI221" s="172">
        <v>0</v>
      </c>
      <c r="CJ221" s="172"/>
      <c r="CK221" s="172"/>
      <c r="CL221" s="172">
        <v>0</v>
      </c>
      <c r="CM221" s="186">
        <v>0</v>
      </c>
      <c r="CN221" s="186">
        <v>0</v>
      </c>
      <c r="CO221" s="186">
        <v>0</v>
      </c>
      <c r="CP221" s="187"/>
      <c r="CQ221" s="151"/>
      <c r="CR221" s="151">
        <v>0</v>
      </c>
      <c r="CS221" s="188"/>
      <c r="CT221" s="188"/>
      <c r="CU221" s="188">
        <v>0</v>
      </c>
      <c r="CV221" s="189">
        <v>0</v>
      </c>
      <c r="CW221" s="189">
        <v>0</v>
      </c>
      <c r="CX221" s="190">
        <v>0</v>
      </c>
      <c r="CY221" s="189">
        <v>0</v>
      </c>
      <c r="CZ221" s="189">
        <v>5650653.54</v>
      </c>
      <c r="DA221" s="189">
        <v>0</v>
      </c>
      <c r="DB221" s="188"/>
      <c r="DD221" s="151">
        <v>0</v>
      </c>
      <c r="DG221" s="151"/>
      <c r="DH221" s="151">
        <v>0</v>
      </c>
      <c r="DI221" s="188"/>
      <c r="DJ221" s="188"/>
      <c r="DO221" s="180">
        <v>3305415</v>
      </c>
      <c r="DQ221">
        <f>_xlfn.XLOOKUP(A221,Adjustment!B:B,Adjustment!H:H,0,0)</f>
        <v>0</v>
      </c>
      <c r="DR221" s="151">
        <f t="shared" si="19"/>
        <v>5650653.54</v>
      </c>
      <c r="DS221" s="151">
        <f t="shared" si="20"/>
        <v>0</v>
      </c>
      <c r="DT221" s="151">
        <f t="shared" si="21"/>
        <v>5650653.54</v>
      </c>
      <c r="DU221" s="151">
        <f t="shared" si="22"/>
        <v>0</v>
      </c>
      <c r="DV221" s="151">
        <f t="shared" si="23"/>
        <v>0</v>
      </c>
      <c r="DW221" s="151">
        <f t="shared" si="24"/>
        <v>0</v>
      </c>
    </row>
    <row r="222" spans="1:127" s="191" customFormat="1" hidden="1">
      <c r="A222" s="180">
        <v>3302119</v>
      </c>
      <c r="B222" s="181"/>
      <c r="C222" s="182" t="s">
        <v>978</v>
      </c>
      <c r="D222" s="183"/>
      <c r="E222" s="184"/>
      <c r="F222" s="180"/>
      <c r="G222" s="180"/>
      <c r="H222" s="180"/>
      <c r="I222" s="180"/>
      <c r="J222" s="180"/>
      <c r="K222" s="180"/>
      <c r="L222" s="180"/>
      <c r="M222" s="180"/>
      <c r="N222" s="180"/>
      <c r="O222" s="180"/>
      <c r="P222" s="180"/>
      <c r="Q222" s="185"/>
      <c r="R222" s="185"/>
      <c r="S222" s="185"/>
      <c r="T222" s="185"/>
      <c r="U222" s="185"/>
      <c r="V222" s="185"/>
      <c r="W222" s="186"/>
      <c r="X222" s="171">
        <v>0</v>
      </c>
      <c r="Y222" s="171">
        <v>0</v>
      </c>
      <c r="Z222" s="186">
        <v>2167657.38</v>
      </c>
      <c r="AA222" s="186">
        <v>0</v>
      </c>
      <c r="AB222" s="186">
        <v>49876.25</v>
      </c>
      <c r="AC222" s="186">
        <v>0</v>
      </c>
      <c r="AD222" s="186">
        <v>201882.75</v>
      </c>
      <c r="AE222" s="186">
        <v>400</v>
      </c>
      <c r="AF222" s="186">
        <v>0</v>
      </c>
      <c r="AG222" s="186">
        <v>0</v>
      </c>
      <c r="AH222" s="172">
        <v>0</v>
      </c>
      <c r="AI222" s="186">
        <v>0</v>
      </c>
      <c r="AJ222" s="186">
        <v>0</v>
      </c>
      <c r="AK222" s="186">
        <v>0</v>
      </c>
      <c r="AL222" s="186">
        <v>0</v>
      </c>
      <c r="AM222" s="186">
        <v>0</v>
      </c>
      <c r="AN222" s="186">
        <v>0</v>
      </c>
      <c r="AO222" s="186">
        <v>0</v>
      </c>
      <c r="AP222" s="186">
        <v>0</v>
      </c>
      <c r="AQ222" s="186">
        <v>0</v>
      </c>
      <c r="AR222" s="186">
        <v>0</v>
      </c>
      <c r="AS222" s="186">
        <v>12637.51</v>
      </c>
      <c r="AT222" s="186">
        <v>56647</v>
      </c>
      <c r="AU222" s="186">
        <v>0</v>
      </c>
      <c r="AV222" s="186">
        <v>0</v>
      </c>
      <c r="AW222" s="186">
        <v>0</v>
      </c>
      <c r="AX222" s="186">
        <v>0</v>
      </c>
      <c r="AY222" s="186">
        <v>0</v>
      </c>
      <c r="AZ222" s="186">
        <v>0</v>
      </c>
      <c r="BA222" s="186">
        <v>0</v>
      </c>
      <c r="BB222" s="186">
        <v>0</v>
      </c>
      <c r="BC222" s="186">
        <v>0</v>
      </c>
      <c r="BD222" s="186">
        <v>0</v>
      </c>
      <c r="BE222" s="186">
        <v>0</v>
      </c>
      <c r="BF222" s="186">
        <v>0</v>
      </c>
      <c r="BG222" s="186">
        <v>0</v>
      </c>
      <c r="BH222" s="186">
        <v>0</v>
      </c>
      <c r="BI222" s="186">
        <v>0</v>
      </c>
      <c r="BJ222" s="186">
        <v>0</v>
      </c>
      <c r="BK222" s="186">
        <v>0</v>
      </c>
      <c r="BL222" s="186">
        <v>0</v>
      </c>
      <c r="BM222" s="172">
        <v>0</v>
      </c>
      <c r="BN222" s="186">
        <v>0</v>
      </c>
      <c r="BO222" s="186">
        <v>0</v>
      </c>
      <c r="BP222" s="186">
        <v>0</v>
      </c>
      <c r="BQ222" s="186">
        <v>0</v>
      </c>
      <c r="BR222" s="186">
        <v>0</v>
      </c>
      <c r="BS222" s="186">
        <v>0</v>
      </c>
      <c r="BT222" s="186">
        <v>0</v>
      </c>
      <c r="BU222" s="186">
        <v>0</v>
      </c>
      <c r="BV222" s="186">
        <v>0</v>
      </c>
      <c r="BW222" s="186">
        <v>0</v>
      </c>
      <c r="BX222" s="186">
        <v>0</v>
      </c>
      <c r="BY222" s="186">
        <v>0</v>
      </c>
      <c r="BZ222" s="186">
        <v>0</v>
      </c>
      <c r="CA222" s="186">
        <v>0</v>
      </c>
      <c r="CB222" s="186">
        <v>0</v>
      </c>
      <c r="CC222" s="186">
        <v>0</v>
      </c>
      <c r="CD222" s="172">
        <v>0</v>
      </c>
      <c r="CE222" s="186">
        <v>0</v>
      </c>
      <c r="CF222" s="186">
        <v>0</v>
      </c>
      <c r="CG222" s="186">
        <v>0</v>
      </c>
      <c r="CH222" s="186">
        <v>0</v>
      </c>
      <c r="CI222" s="172">
        <v>0</v>
      </c>
      <c r="CJ222" s="172"/>
      <c r="CK222" s="172"/>
      <c r="CL222" s="172">
        <v>0</v>
      </c>
      <c r="CM222" s="186">
        <v>0</v>
      </c>
      <c r="CN222" s="186">
        <v>0</v>
      </c>
      <c r="CO222" s="186">
        <v>0</v>
      </c>
      <c r="CP222" s="187"/>
      <c r="CQ222" s="151"/>
      <c r="CR222" s="151">
        <v>0</v>
      </c>
      <c r="CS222" s="188"/>
      <c r="CT222" s="188"/>
      <c r="CU222" s="188">
        <v>0</v>
      </c>
      <c r="CV222" s="189">
        <v>0</v>
      </c>
      <c r="CW222" s="189">
        <v>0</v>
      </c>
      <c r="CX222" s="190">
        <v>0</v>
      </c>
      <c r="CY222" s="189">
        <v>0</v>
      </c>
      <c r="CZ222" s="189">
        <v>2489100.8899999997</v>
      </c>
      <c r="DA222" s="189">
        <v>0</v>
      </c>
      <c r="DB222" s="188"/>
      <c r="DD222" s="151">
        <v>0</v>
      </c>
      <c r="DG222" s="151"/>
      <c r="DH222" s="151">
        <v>0</v>
      </c>
      <c r="DI222" s="188"/>
      <c r="DJ222" s="188"/>
      <c r="DO222" s="180">
        <v>3302119</v>
      </c>
      <c r="DQ222">
        <f>_xlfn.XLOOKUP(A222,Adjustment!B:B,Adjustment!H:H,0,0)</f>
        <v>0</v>
      </c>
      <c r="DR222" s="151">
        <f t="shared" si="19"/>
        <v>2489100.8899999997</v>
      </c>
      <c r="DS222" s="151">
        <f t="shared" si="20"/>
        <v>0</v>
      </c>
      <c r="DT222" s="151">
        <f t="shared" si="21"/>
        <v>2489100.8899999997</v>
      </c>
      <c r="DU222" s="151">
        <f t="shared" si="22"/>
        <v>0</v>
      </c>
      <c r="DV222" s="151">
        <f t="shared" si="23"/>
        <v>0</v>
      </c>
      <c r="DW222" s="151">
        <f t="shared" si="24"/>
        <v>0</v>
      </c>
    </row>
    <row r="223" spans="1:127" s="191" customFormat="1" hidden="1">
      <c r="A223" s="180">
        <v>3302018</v>
      </c>
      <c r="B223" s="181"/>
      <c r="C223" s="182" t="s">
        <v>979</v>
      </c>
      <c r="D223" s="183"/>
      <c r="E223" s="184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5"/>
      <c r="R223" s="185"/>
      <c r="S223" s="185"/>
      <c r="T223" s="185"/>
      <c r="U223" s="185"/>
      <c r="V223" s="185"/>
      <c r="W223" s="186"/>
      <c r="X223" s="171">
        <v>0</v>
      </c>
      <c r="Y223" s="171">
        <v>0</v>
      </c>
      <c r="Z223" s="186">
        <v>1738084.75</v>
      </c>
      <c r="AA223" s="186">
        <v>0</v>
      </c>
      <c r="AB223" s="186">
        <v>23808.75</v>
      </c>
      <c r="AC223" s="186">
        <v>0</v>
      </c>
      <c r="AD223" s="186">
        <v>83018.75</v>
      </c>
      <c r="AE223" s="186">
        <v>600</v>
      </c>
      <c r="AF223" s="186">
        <v>0</v>
      </c>
      <c r="AG223" s="186">
        <v>0</v>
      </c>
      <c r="AH223" s="172">
        <v>0</v>
      </c>
      <c r="AI223" s="186">
        <v>0</v>
      </c>
      <c r="AJ223" s="186">
        <v>0</v>
      </c>
      <c r="AK223" s="186">
        <v>0</v>
      </c>
      <c r="AL223" s="186">
        <v>0</v>
      </c>
      <c r="AM223" s="186">
        <v>0</v>
      </c>
      <c r="AN223" s="186">
        <v>0</v>
      </c>
      <c r="AO223" s="186">
        <v>0</v>
      </c>
      <c r="AP223" s="186">
        <v>0</v>
      </c>
      <c r="AQ223" s="186">
        <v>0</v>
      </c>
      <c r="AR223" s="186">
        <v>0</v>
      </c>
      <c r="AS223" s="186">
        <v>22980</v>
      </c>
      <c r="AT223" s="186">
        <v>18662</v>
      </c>
      <c r="AU223" s="186">
        <v>0</v>
      </c>
      <c r="AV223" s="186">
        <v>0</v>
      </c>
      <c r="AW223" s="186">
        <v>0</v>
      </c>
      <c r="AX223" s="186">
        <v>0</v>
      </c>
      <c r="AY223" s="186">
        <v>0</v>
      </c>
      <c r="AZ223" s="186">
        <v>0</v>
      </c>
      <c r="BA223" s="186">
        <v>0</v>
      </c>
      <c r="BB223" s="186">
        <v>0</v>
      </c>
      <c r="BC223" s="186">
        <v>0</v>
      </c>
      <c r="BD223" s="186">
        <v>0</v>
      </c>
      <c r="BE223" s="186">
        <v>0</v>
      </c>
      <c r="BF223" s="186">
        <v>0</v>
      </c>
      <c r="BG223" s="186">
        <v>0</v>
      </c>
      <c r="BH223" s="186">
        <v>0</v>
      </c>
      <c r="BI223" s="186">
        <v>0</v>
      </c>
      <c r="BJ223" s="186">
        <v>0</v>
      </c>
      <c r="BK223" s="186">
        <v>0</v>
      </c>
      <c r="BL223" s="186">
        <v>0</v>
      </c>
      <c r="BM223" s="172">
        <v>0</v>
      </c>
      <c r="BN223" s="186">
        <v>0</v>
      </c>
      <c r="BO223" s="186">
        <v>0</v>
      </c>
      <c r="BP223" s="186">
        <v>0</v>
      </c>
      <c r="BQ223" s="186">
        <v>0</v>
      </c>
      <c r="BR223" s="186">
        <v>0</v>
      </c>
      <c r="BS223" s="186">
        <v>0</v>
      </c>
      <c r="BT223" s="186">
        <v>0</v>
      </c>
      <c r="BU223" s="186">
        <v>0</v>
      </c>
      <c r="BV223" s="186">
        <v>0</v>
      </c>
      <c r="BW223" s="186">
        <v>0</v>
      </c>
      <c r="BX223" s="186">
        <v>0</v>
      </c>
      <c r="BY223" s="186">
        <v>0</v>
      </c>
      <c r="BZ223" s="186">
        <v>0</v>
      </c>
      <c r="CA223" s="186">
        <v>0</v>
      </c>
      <c r="CB223" s="186">
        <v>0</v>
      </c>
      <c r="CC223" s="186">
        <v>0</v>
      </c>
      <c r="CD223" s="172">
        <v>0</v>
      </c>
      <c r="CE223" s="186">
        <v>0</v>
      </c>
      <c r="CF223" s="186">
        <v>0</v>
      </c>
      <c r="CG223" s="186">
        <v>0</v>
      </c>
      <c r="CH223" s="186">
        <v>0</v>
      </c>
      <c r="CI223" s="172">
        <v>0</v>
      </c>
      <c r="CJ223" s="172"/>
      <c r="CK223" s="172"/>
      <c r="CL223" s="172">
        <v>0</v>
      </c>
      <c r="CM223" s="186">
        <v>0</v>
      </c>
      <c r="CN223" s="186">
        <v>0</v>
      </c>
      <c r="CO223" s="186">
        <v>0</v>
      </c>
      <c r="CP223" s="187"/>
      <c r="CQ223" s="151"/>
      <c r="CR223" s="151">
        <v>0</v>
      </c>
      <c r="CS223" s="188"/>
      <c r="CT223" s="188"/>
      <c r="CU223" s="188">
        <v>0</v>
      </c>
      <c r="CV223" s="189">
        <v>0</v>
      </c>
      <c r="CW223" s="189">
        <v>0</v>
      </c>
      <c r="CX223" s="190">
        <v>0</v>
      </c>
      <c r="CY223" s="189">
        <v>0</v>
      </c>
      <c r="CZ223" s="189">
        <v>1887154.25</v>
      </c>
      <c r="DA223" s="189">
        <v>0</v>
      </c>
      <c r="DB223" s="188"/>
      <c r="DD223" s="151">
        <v>0</v>
      </c>
      <c r="DG223" s="151"/>
      <c r="DH223" s="151">
        <v>0</v>
      </c>
      <c r="DI223" s="188"/>
      <c r="DJ223" s="188"/>
      <c r="DO223" s="180">
        <v>3302018</v>
      </c>
      <c r="DQ223">
        <f>_xlfn.XLOOKUP(A223,Adjustment!B:B,Adjustment!H:H,0,0)</f>
        <v>0</v>
      </c>
      <c r="DR223" s="151">
        <f t="shared" si="19"/>
        <v>1887154.25</v>
      </c>
      <c r="DS223" s="151">
        <f t="shared" si="20"/>
        <v>0</v>
      </c>
      <c r="DT223" s="151">
        <f t="shared" si="21"/>
        <v>1887154.25</v>
      </c>
      <c r="DU223" s="151">
        <f t="shared" si="22"/>
        <v>0</v>
      </c>
      <c r="DV223" s="151">
        <f t="shared" si="23"/>
        <v>0</v>
      </c>
      <c r="DW223" s="151">
        <f t="shared" si="24"/>
        <v>0</v>
      </c>
    </row>
    <row r="224" spans="1:127" s="199" customFormat="1" ht="15" thickBot="1">
      <c r="A224" s="192"/>
      <c r="B224" s="193"/>
      <c r="C224" s="193"/>
      <c r="D224" s="193"/>
      <c r="E224" s="194"/>
      <c r="F224" s="192"/>
      <c r="G224" s="192"/>
      <c r="H224" s="192"/>
      <c r="I224" s="192"/>
      <c r="J224" s="192"/>
      <c r="K224" s="192"/>
      <c r="L224" s="192"/>
      <c r="M224" s="192"/>
      <c r="N224" s="192"/>
      <c r="O224" s="192"/>
      <c r="P224" s="192"/>
      <c r="Q224" s="195"/>
      <c r="R224" s="195"/>
      <c r="S224" s="195"/>
      <c r="T224" s="195"/>
      <c r="U224" s="195"/>
      <c r="V224" s="195"/>
      <c r="W224" s="196">
        <v>74283182.200000018</v>
      </c>
      <c r="X224" s="196">
        <v>-5283636.7500000009</v>
      </c>
      <c r="Y224" s="196">
        <v>63232.149999999638</v>
      </c>
      <c r="Z224" s="196">
        <v>426510067.96999997</v>
      </c>
      <c r="AA224" s="196">
        <v>9315162.3300000001</v>
      </c>
      <c r="AB224" s="196">
        <v>81569822.189999983</v>
      </c>
      <c r="AC224" s="196">
        <v>0</v>
      </c>
      <c r="AD224" s="196">
        <v>39569851</v>
      </c>
      <c r="AE224" s="196">
        <v>1230728.2600000005</v>
      </c>
      <c r="AF224" s="196">
        <v>7200</v>
      </c>
      <c r="AG224" s="196">
        <v>0</v>
      </c>
      <c r="AH224" s="196">
        <v>49901946.129999995</v>
      </c>
      <c r="AI224" s="196">
        <v>1983962.7599999998</v>
      </c>
      <c r="AJ224" s="196">
        <v>47736.83</v>
      </c>
      <c r="AK224" s="196">
        <v>2095.1</v>
      </c>
      <c r="AL224" s="196">
        <v>5328217.42</v>
      </c>
      <c r="AM224" s="196">
        <v>341315.19</v>
      </c>
      <c r="AN224" s="196">
        <v>0</v>
      </c>
      <c r="AO224" s="196">
        <v>0</v>
      </c>
      <c r="AP224" s="196">
        <v>0</v>
      </c>
      <c r="AQ224" s="196">
        <v>0</v>
      </c>
      <c r="AR224" s="196">
        <v>0</v>
      </c>
      <c r="AS224" s="196">
        <v>6729717.7799999937</v>
      </c>
      <c r="AT224" s="196">
        <v>10003599</v>
      </c>
      <c r="AU224" s="196">
        <v>272308583.44</v>
      </c>
      <c r="AV224" s="196">
        <v>421873.62000000005</v>
      </c>
      <c r="AW224" s="196">
        <v>91610641.89000003</v>
      </c>
      <c r="AX224" s="196">
        <v>11440496.179999998</v>
      </c>
      <c r="AY224" s="196">
        <v>46628008.090000004</v>
      </c>
      <c r="AZ224" s="196">
        <v>3333858.3400000003</v>
      </c>
      <c r="BA224" s="196">
        <v>13602357.010000002</v>
      </c>
      <c r="BB224" s="196">
        <v>1726927.3499999999</v>
      </c>
      <c r="BC224" s="196">
        <v>1650630.0300000003</v>
      </c>
      <c r="BD224" s="196">
        <v>56.33</v>
      </c>
      <c r="BE224" s="196">
        <v>45928.090000000004</v>
      </c>
      <c r="BF224" s="196">
        <v>14260624.860000011</v>
      </c>
      <c r="BG224" s="196">
        <v>849643.1</v>
      </c>
      <c r="BH224" s="196">
        <v>4267805.9000000004</v>
      </c>
      <c r="BI224" s="196">
        <v>1450682.5799999994</v>
      </c>
      <c r="BJ224" s="196">
        <v>15480562.029999997</v>
      </c>
      <c r="BK224" s="196">
        <v>2113535.0799999996</v>
      </c>
      <c r="BL224" s="196">
        <v>3197766.33</v>
      </c>
      <c r="BM224" s="172">
        <v>90763588.890000001</v>
      </c>
      <c r="BN224" s="196">
        <v>3925921.6400000015</v>
      </c>
      <c r="BO224" s="196">
        <v>2680748.09</v>
      </c>
      <c r="BP224" s="196">
        <v>15454354.330000002</v>
      </c>
      <c r="BQ224" s="196">
        <v>1272669.3599999999</v>
      </c>
      <c r="BR224" s="196">
        <v>956681.26</v>
      </c>
      <c r="BS224" s="196">
        <v>21756860.740000002</v>
      </c>
      <c r="BT224" s="196">
        <v>27776234.479999993</v>
      </c>
      <c r="BU224" s="196">
        <v>4717645.2699999986</v>
      </c>
      <c r="BV224" s="196">
        <v>34046076.99999997</v>
      </c>
      <c r="BW224" s="196">
        <v>2300708.04</v>
      </c>
      <c r="BX224" s="196">
        <v>0</v>
      </c>
      <c r="BY224" s="196">
        <v>2712677.2300000004</v>
      </c>
      <c r="BZ224" s="196">
        <v>0</v>
      </c>
      <c r="CA224" s="196">
        <v>0</v>
      </c>
      <c r="CB224" s="196">
        <v>1983584.8899999983</v>
      </c>
      <c r="CC224" s="196">
        <v>2925536.47</v>
      </c>
      <c r="CD224" s="196">
        <v>2712677.2300000004</v>
      </c>
      <c r="CE224" s="196">
        <v>0</v>
      </c>
      <c r="CF224" s="196">
        <v>0</v>
      </c>
      <c r="CG224" s="196">
        <v>892057.66000000015</v>
      </c>
      <c r="CH224" s="196">
        <v>1856123.6699999995</v>
      </c>
      <c r="CI224" s="196">
        <v>717035.58000000007</v>
      </c>
      <c r="CJ224" s="196">
        <v>66830305.890000023</v>
      </c>
      <c r="CK224" s="196">
        <v>0</v>
      </c>
      <c r="CL224" s="196">
        <v>4219813.83</v>
      </c>
      <c r="CM224" s="196">
        <v>0</v>
      </c>
      <c r="CN224" s="194">
        <v>0</v>
      </c>
      <c r="CO224" s="194">
        <v>0</v>
      </c>
      <c r="CP224" s="194"/>
      <c r="CQ224" s="197">
        <v>66830305.890000023</v>
      </c>
      <c r="CR224" s="197">
        <v>4219813.83</v>
      </c>
      <c r="CS224" s="197">
        <v>69542983.120000005</v>
      </c>
      <c r="CT224" s="197">
        <v>1507136.6</v>
      </c>
      <c r="CU224" s="197">
        <v>-2712677.2299999967</v>
      </c>
      <c r="CV224" s="198">
        <v>-2353560.61</v>
      </c>
      <c r="CW224" s="198">
        <v>71050119.719999999</v>
      </c>
      <c r="CX224" s="198">
        <v>-1205540.6299999966</v>
      </c>
      <c r="CY224" s="198">
        <v>-5066237.8399999961</v>
      </c>
      <c r="CZ224" s="198">
        <v>68696559.109999999</v>
      </c>
      <c r="DA224" s="198">
        <v>69844579.090000004</v>
      </c>
      <c r="DB224" s="197"/>
      <c r="DG224" s="197">
        <v>66914040.230000027</v>
      </c>
      <c r="DH224" s="197">
        <v>4219813.83</v>
      </c>
      <c r="DI224" s="197">
        <v>69542983.120000005</v>
      </c>
      <c r="DJ224" s="197">
        <v>1507136.6</v>
      </c>
      <c r="DO224" s="192"/>
      <c r="DQ224">
        <f>_xlfn.XLOOKUP(A224,Adjustment!B:B,Adjustment!H:H,0,0)</f>
        <v>0</v>
      </c>
      <c r="DR224" s="199">
        <f>SUM(DR8:DR223)</f>
        <v>632541421.95999968</v>
      </c>
      <c r="DS224" s="199">
        <f t="shared" ref="DS224:DW224" si="25">SUM(DS8:DS223)</f>
        <v>622436307.18000007</v>
      </c>
      <c r="DT224" s="199">
        <f t="shared" si="25"/>
        <v>10105114.779999997</v>
      </c>
      <c r="DU224" s="199">
        <f t="shared" si="25"/>
        <v>7621798.589999998</v>
      </c>
      <c r="DV224" s="199">
        <f t="shared" si="25"/>
        <v>3465216.91</v>
      </c>
      <c r="DW224" s="199">
        <f t="shared" si="25"/>
        <v>4156581.6800000006</v>
      </c>
    </row>
    <row r="225" spans="1:121" ht="15" thickTop="1">
      <c r="A225" s="200"/>
      <c r="B225" s="201"/>
      <c r="C225" s="201"/>
      <c r="D225" s="202"/>
      <c r="E225" s="203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4"/>
      <c r="R225" s="204"/>
      <c r="S225" s="204"/>
      <c r="T225" s="204"/>
      <c r="U225" s="204"/>
      <c r="V225" s="204"/>
      <c r="W225" s="205"/>
      <c r="X225" s="205"/>
      <c r="Y225" s="205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/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  <c r="BI225" s="206"/>
      <c r="BJ225" s="206"/>
      <c r="BK225" s="206"/>
      <c r="BL225" s="206"/>
      <c r="BM225" s="206"/>
      <c r="BN225" s="206"/>
      <c r="BO225" s="206"/>
      <c r="BP225" s="206"/>
      <c r="BQ225" s="206"/>
      <c r="BR225" s="206"/>
      <c r="BS225" s="206"/>
      <c r="BT225" s="206"/>
      <c r="BU225" s="206"/>
      <c r="BV225" s="206"/>
      <c r="BW225" s="206"/>
      <c r="BX225" s="206"/>
      <c r="BY225" s="206"/>
      <c r="BZ225" s="206"/>
      <c r="CA225" s="206"/>
      <c r="CB225" s="206"/>
      <c r="CC225" s="206"/>
      <c r="CD225" s="206"/>
      <c r="CE225" s="206"/>
      <c r="CF225" s="206"/>
      <c r="CG225" s="206"/>
      <c r="CH225" s="206"/>
      <c r="CI225" s="206"/>
      <c r="CJ225" s="206"/>
      <c r="CK225" s="206"/>
      <c r="CL225" s="206"/>
      <c r="CM225" s="206"/>
      <c r="CN225" s="206"/>
      <c r="CO225" s="206"/>
      <c r="CP225" s="203"/>
      <c r="CQ225" s="151">
        <v>2.3748725652694702E-8</v>
      </c>
      <c r="DO225" s="200"/>
      <c r="DQ225">
        <f>_xlfn.XLOOKUP(A225,Adjustment!B:B,Adjustment!H:H,0,0)</f>
        <v>0</v>
      </c>
    </row>
    <row r="226" spans="1:121">
      <c r="A226" s="166"/>
      <c r="B226" s="175"/>
      <c r="C226" s="175"/>
      <c r="D226" s="178"/>
      <c r="E226" s="17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70"/>
      <c r="R226" s="170"/>
      <c r="S226" s="170"/>
      <c r="T226" s="170"/>
      <c r="U226" s="170"/>
      <c r="V226" s="170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208"/>
      <c r="CL226" s="208"/>
      <c r="CM226" s="208"/>
      <c r="CN226" s="208"/>
      <c r="CO226" s="208"/>
      <c r="CP226" s="176"/>
      <c r="CQ226" s="151"/>
      <c r="DG226" s="151">
        <v>71133854.060000032</v>
      </c>
      <c r="DI226" s="152">
        <v>71050119.719999999</v>
      </c>
      <c r="DO226" s="166"/>
      <c r="DQ226">
        <f>_xlfn.XLOOKUP(A226,Adjustment!B:B,Adjustment!H:H,0,0)</f>
        <v>0</v>
      </c>
    </row>
    <row r="227" spans="1:121">
      <c r="A227" s="166"/>
      <c r="B227" s="175"/>
      <c r="C227" s="175"/>
      <c r="D227" s="178"/>
      <c r="E227" s="17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70"/>
      <c r="R227" s="170"/>
      <c r="S227" s="170"/>
      <c r="T227" s="170"/>
      <c r="U227" s="170"/>
      <c r="V227" s="170"/>
      <c r="W227" s="207"/>
      <c r="X227" s="207"/>
      <c r="Y227" s="207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H227" s="208"/>
      <c r="CI227" s="208"/>
      <c r="CJ227" s="208"/>
      <c r="CK227" s="208"/>
      <c r="CL227" s="208"/>
      <c r="CM227" s="208"/>
      <c r="CN227" s="208"/>
      <c r="CO227" s="208"/>
      <c r="CP227" s="176"/>
      <c r="CQ227" s="166"/>
      <c r="CR227" s="175"/>
      <c r="CS227" s="175"/>
      <c r="CT227" s="166"/>
      <c r="CU227" s="175"/>
      <c r="CV227" s="175"/>
      <c r="CW227" s="175"/>
      <c r="CZ227" s="175"/>
      <c r="DA227" s="175"/>
      <c r="DB227" s="166"/>
      <c r="DG227" s="166"/>
      <c r="DH227" s="175"/>
      <c r="DI227" s="175"/>
      <c r="DJ227" s="166"/>
      <c r="DO227" s="166"/>
    </row>
    <row r="228" spans="1:121">
      <c r="A228" s="166"/>
      <c r="B228" s="175"/>
      <c r="C228" s="175"/>
      <c r="D228" s="178"/>
      <c r="E228" s="17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70"/>
      <c r="R228" s="170"/>
      <c r="S228" s="170"/>
      <c r="T228" s="170"/>
      <c r="U228" s="170"/>
      <c r="V228" s="170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/>
      <c r="CL228" s="208"/>
      <c r="CM228" s="208"/>
      <c r="CN228" s="208"/>
      <c r="CO228" s="208"/>
      <c r="CP228" s="176"/>
      <c r="DO228" s="166"/>
    </row>
    <row r="229" spans="1:121">
      <c r="A229" s="166"/>
      <c r="B229" s="175"/>
      <c r="C229" s="175"/>
      <c r="D229" s="178"/>
      <c r="E229" s="17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70"/>
      <c r="R229" s="170"/>
      <c r="S229" s="170"/>
      <c r="T229" s="170"/>
      <c r="U229" s="170"/>
      <c r="V229" s="170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64"/>
      <c r="CM229" s="208"/>
      <c r="CN229" s="208"/>
      <c r="CO229" s="208"/>
      <c r="CP229" s="176"/>
      <c r="CR229" s="151"/>
      <c r="DO229" s="166"/>
    </row>
    <row r="230" spans="1:121">
      <c r="A230" s="166"/>
      <c r="B230" s="175"/>
      <c r="C230" s="175"/>
      <c r="D230" s="178"/>
      <c r="E230" s="17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70"/>
      <c r="R230" s="170"/>
      <c r="S230" s="170"/>
      <c r="T230" s="170"/>
      <c r="U230" s="170"/>
      <c r="V230" s="170"/>
      <c r="W230" s="207"/>
      <c r="X230" s="207"/>
      <c r="Y230" s="207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208"/>
      <c r="CM230" s="208"/>
      <c r="CN230" s="208"/>
      <c r="CO230" s="208"/>
      <c r="CP230" s="176"/>
      <c r="DO230" s="166"/>
    </row>
    <row r="231" spans="1:121">
      <c r="A231" s="166"/>
      <c r="B231" s="175"/>
      <c r="C231" s="175"/>
      <c r="D231" s="178"/>
      <c r="E231" s="17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70"/>
      <c r="R231" s="170"/>
      <c r="S231" s="170"/>
      <c r="T231" s="170"/>
      <c r="U231" s="170"/>
      <c r="V231" s="170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8"/>
      <c r="BM231" s="208"/>
      <c r="BN231" s="208"/>
      <c r="BO231" s="208"/>
      <c r="BP231" s="208"/>
      <c r="BQ231" s="208"/>
      <c r="BR231" s="208"/>
      <c r="BS231" s="208"/>
      <c r="BT231" s="208"/>
      <c r="BU231" s="208"/>
      <c r="BV231" s="208"/>
      <c r="BW231" s="208"/>
      <c r="BX231" s="208"/>
      <c r="BY231" s="208"/>
      <c r="BZ231" s="208"/>
      <c r="CA231" s="208"/>
      <c r="CB231" s="208"/>
      <c r="CC231" s="208"/>
      <c r="CD231" s="208"/>
      <c r="CE231" s="208"/>
      <c r="CF231" s="208"/>
      <c r="CG231" s="208"/>
      <c r="CH231" s="208"/>
      <c r="CI231" s="208"/>
      <c r="CJ231" s="208"/>
      <c r="CK231" s="208"/>
      <c r="CL231" s="208"/>
      <c r="CM231" s="208"/>
      <c r="CN231" s="208"/>
      <c r="CO231" s="208"/>
      <c r="CP231" s="176"/>
      <c r="DO231" s="166"/>
    </row>
    <row r="232" spans="1:121">
      <c r="A232" s="166"/>
      <c r="B232" s="175"/>
      <c r="C232" s="175"/>
      <c r="D232" s="178"/>
      <c r="E232" s="17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70"/>
      <c r="R232" s="170"/>
      <c r="S232" s="170"/>
      <c r="T232" s="170"/>
      <c r="U232" s="170"/>
      <c r="V232" s="170"/>
      <c r="W232" s="207"/>
      <c r="X232" s="207"/>
      <c r="Y232" s="207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  <c r="BI232" s="208"/>
      <c r="BJ232" s="208"/>
      <c r="BK232" s="208"/>
      <c r="BL232" s="208"/>
      <c r="BM232" s="208"/>
      <c r="BN232" s="208"/>
      <c r="BO232" s="208"/>
      <c r="BP232" s="208"/>
      <c r="BQ232" s="208"/>
      <c r="BR232" s="208"/>
      <c r="BS232" s="208"/>
      <c r="BT232" s="208"/>
      <c r="BU232" s="208"/>
      <c r="BV232" s="208"/>
      <c r="BW232" s="208"/>
      <c r="BX232" s="208"/>
      <c r="BY232" s="208"/>
      <c r="BZ232" s="208"/>
      <c r="CA232" s="208"/>
      <c r="CB232" s="208"/>
      <c r="CC232" s="208"/>
      <c r="CD232" s="208"/>
      <c r="CE232" s="208"/>
      <c r="CF232" s="208"/>
      <c r="CG232" s="208"/>
      <c r="CH232" s="208"/>
      <c r="CI232" s="208"/>
      <c r="CJ232" s="208"/>
      <c r="CK232" s="208"/>
      <c r="CL232" s="208"/>
      <c r="CM232" s="208"/>
      <c r="CN232" s="208"/>
      <c r="CO232" s="208"/>
      <c r="CP232" s="176"/>
      <c r="DO232" s="166"/>
    </row>
    <row r="233" spans="1:121">
      <c r="A233" s="166"/>
      <c r="B233" s="175"/>
      <c r="C233" s="175"/>
      <c r="D233" s="178"/>
      <c r="E233" s="17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70"/>
      <c r="R233" s="170"/>
      <c r="S233" s="170"/>
      <c r="T233" s="170"/>
      <c r="U233" s="170"/>
      <c r="V233" s="170"/>
      <c r="W233" s="207"/>
      <c r="X233" s="207"/>
      <c r="Y233" s="207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176"/>
      <c r="DO233" s="166"/>
    </row>
    <row r="234" spans="1:121">
      <c r="A234" s="166"/>
      <c r="B234" s="175"/>
      <c r="C234" s="175"/>
      <c r="D234" s="178"/>
      <c r="E234" s="17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70"/>
      <c r="R234" s="170"/>
      <c r="S234" s="170"/>
      <c r="T234" s="170"/>
      <c r="U234" s="170"/>
      <c r="V234" s="170"/>
      <c r="W234" s="207"/>
      <c r="X234" s="207"/>
      <c r="Y234" s="207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208"/>
      <c r="CA234" s="208"/>
      <c r="CB234" s="208"/>
      <c r="CC234" s="208"/>
      <c r="CD234" s="208"/>
      <c r="CE234" s="208"/>
      <c r="CF234" s="208"/>
      <c r="CG234" s="208"/>
      <c r="CH234" s="208"/>
      <c r="CI234" s="208"/>
      <c r="CJ234" s="208"/>
      <c r="CK234" s="208"/>
      <c r="CL234" s="208"/>
      <c r="CM234" s="208"/>
      <c r="CN234" s="208"/>
      <c r="CO234" s="208"/>
      <c r="CP234" s="176"/>
      <c r="DO234" s="166"/>
    </row>
    <row r="235" spans="1:121">
      <c r="A235" s="166"/>
      <c r="B235" s="175"/>
      <c r="C235" s="175"/>
      <c r="D235" s="178"/>
      <c r="E235" s="17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70"/>
      <c r="R235" s="170"/>
      <c r="S235" s="170"/>
      <c r="T235" s="170"/>
      <c r="U235" s="170"/>
      <c r="V235" s="170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176"/>
      <c r="DO235" s="166"/>
    </row>
    <row r="236" spans="1:121">
      <c r="A236" s="166"/>
      <c r="B236" s="175"/>
      <c r="C236" s="175"/>
      <c r="D236" s="178"/>
      <c r="E236" s="17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70"/>
      <c r="R236" s="170"/>
      <c r="S236" s="170"/>
      <c r="T236" s="170"/>
      <c r="U236" s="170"/>
      <c r="V236" s="170"/>
      <c r="W236" s="207"/>
      <c r="X236" s="207"/>
      <c r="Y236" s="207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8"/>
      <c r="CO236" s="208"/>
      <c r="CP236" s="176"/>
      <c r="DO236" s="166"/>
    </row>
    <row r="237" spans="1:121">
      <c r="A237" s="166"/>
      <c r="B237" s="175"/>
      <c r="C237" s="175"/>
      <c r="D237" s="178"/>
      <c r="E237" s="17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70"/>
      <c r="R237" s="170"/>
      <c r="S237" s="170"/>
      <c r="T237" s="170"/>
      <c r="U237" s="170"/>
      <c r="V237" s="170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8"/>
      <c r="CO237" s="208"/>
      <c r="CP237" s="176"/>
      <c r="DO237" s="166"/>
    </row>
    <row r="238" spans="1:121">
      <c r="A238" s="166"/>
      <c r="B238" s="175"/>
      <c r="C238" s="175"/>
      <c r="D238" s="178"/>
      <c r="E238" s="17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70"/>
      <c r="R238" s="170"/>
      <c r="S238" s="170"/>
      <c r="T238" s="170"/>
      <c r="U238" s="170"/>
      <c r="V238" s="170"/>
      <c r="W238" s="207"/>
      <c r="X238" s="207"/>
      <c r="Y238" s="207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8"/>
      <c r="CO238" s="208"/>
      <c r="CP238" s="176"/>
      <c r="DO238" s="166"/>
    </row>
    <row r="239" spans="1:121">
      <c r="A239" s="166"/>
      <c r="B239" s="175"/>
      <c r="C239" s="175"/>
      <c r="D239" s="178"/>
      <c r="E239" s="17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70"/>
      <c r="R239" s="170"/>
      <c r="S239" s="170"/>
      <c r="T239" s="170"/>
      <c r="U239" s="170"/>
      <c r="V239" s="170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8"/>
      <c r="CO239" s="208"/>
      <c r="CP239" s="176"/>
      <c r="DO239" s="166"/>
    </row>
    <row r="240" spans="1:121">
      <c r="A240" s="166"/>
      <c r="B240" s="175"/>
      <c r="C240" s="175"/>
      <c r="D240" s="178"/>
      <c r="E240" s="17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70"/>
      <c r="R240" s="170"/>
      <c r="S240" s="170"/>
      <c r="T240" s="170"/>
      <c r="U240" s="170"/>
      <c r="V240" s="170"/>
      <c r="W240" s="207"/>
      <c r="X240" s="207"/>
      <c r="Y240" s="207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208"/>
      <c r="BP240" s="208"/>
      <c r="BQ240" s="208"/>
      <c r="BR240" s="208"/>
      <c r="BS240" s="208"/>
      <c r="BT240" s="208"/>
      <c r="BU240" s="208"/>
      <c r="BV240" s="208"/>
      <c r="BW240" s="208"/>
      <c r="BX240" s="208"/>
      <c r="BY240" s="208"/>
      <c r="BZ240" s="208"/>
      <c r="CA240" s="208"/>
      <c r="CB240" s="208"/>
      <c r="CC240" s="208"/>
      <c r="CD240" s="208"/>
      <c r="CE240" s="208"/>
      <c r="CF240" s="208"/>
      <c r="CG240" s="208"/>
      <c r="CH240" s="208"/>
      <c r="CI240" s="208"/>
      <c r="CJ240" s="208"/>
      <c r="CK240" s="208"/>
      <c r="CL240" s="208"/>
      <c r="CM240" s="208"/>
      <c r="CN240" s="208"/>
      <c r="CO240" s="208"/>
      <c r="CP240" s="176"/>
      <c r="DO240" s="166"/>
    </row>
    <row r="241" spans="1:119">
      <c r="A241" s="166"/>
      <c r="B241" s="175"/>
      <c r="C241" s="175"/>
      <c r="D241" s="178"/>
      <c r="E241" s="17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70"/>
      <c r="R241" s="170"/>
      <c r="S241" s="170"/>
      <c r="T241" s="170"/>
      <c r="U241" s="170"/>
      <c r="V241" s="170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8"/>
      <c r="CA241" s="208"/>
      <c r="CB241" s="208"/>
      <c r="CC241" s="208"/>
      <c r="CD241" s="208"/>
      <c r="CE241" s="208"/>
      <c r="CF241" s="208"/>
      <c r="CG241" s="208"/>
      <c r="CH241" s="208"/>
      <c r="CI241" s="208"/>
      <c r="CJ241" s="208"/>
      <c r="CK241" s="208"/>
      <c r="CL241" s="208"/>
      <c r="CM241" s="208"/>
      <c r="CN241" s="208"/>
      <c r="CO241" s="208"/>
      <c r="CP241" s="176"/>
      <c r="DO241" s="166"/>
    </row>
    <row r="242" spans="1:119">
      <c r="A242" s="166"/>
      <c r="B242" s="175"/>
      <c r="C242" s="175"/>
      <c r="D242" s="178"/>
      <c r="E242" s="17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70"/>
      <c r="R242" s="170"/>
      <c r="S242" s="170"/>
      <c r="T242" s="170"/>
      <c r="U242" s="170"/>
      <c r="V242" s="170"/>
      <c r="W242" s="207"/>
      <c r="X242" s="207"/>
      <c r="Y242" s="207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8"/>
      <c r="BN242" s="208"/>
      <c r="BO242" s="208"/>
      <c r="BP242" s="208"/>
      <c r="BQ242" s="208"/>
      <c r="BR242" s="208"/>
      <c r="BS242" s="208"/>
      <c r="BT242" s="208"/>
      <c r="BU242" s="208"/>
      <c r="BV242" s="208"/>
      <c r="BW242" s="208"/>
      <c r="BX242" s="208"/>
      <c r="BY242" s="208"/>
      <c r="BZ242" s="208"/>
      <c r="CA242" s="208"/>
      <c r="CB242" s="208"/>
      <c r="CC242" s="208"/>
      <c r="CD242" s="208"/>
      <c r="CE242" s="208"/>
      <c r="CF242" s="208"/>
      <c r="CG242" s="208"/>
      <c r="CH242" s="208"/>
      <c r="CI242" s="208"/>
      <c r="CJ242" s="208"/>
      <c r="CK242" s="208"/>
      <c r="CL242" s="208"/>
      <c r="CM242" s="208"/>
      <c r="CN242" s="208"/>
      <c r="CO242" s="208"/>
      <c r="CP242" s="176"/>
      <c r="DO242" s="166"/>
    </row>
    <row r="243" spans="1:119">
      <c r="A243" s="166"/>
      <c r="B243" s="175"/>
      <c r="C243" s="175"/>
      <c r="D243" s="178"/>
      <c r="E243" s="17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70"/>
      <c r="R243" s="170"/>
      <c r="S243" s="170"/>
      <c r="T243" s="170"/>
      <c r="U243" s="170"/>
      <c r="V243" s="170"/>
      <c r="W243" s="207"/>
      <c r="X243" s="207"/>
      <c r="Y243" s="207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8"/>
      <c r="BN243" s="208"/>
      <c r="BO243" s="208"/>
      <c r="BP243" s="208"/>
      <c r="BQ243" s="208"/>
      <c r="BR243" s="208"/>
      <c r="BS243" s="208"/>
      <c r="BT243" s="208"/>
      <c r="BU243" s="208"/>
      <c r="BV243" s="208"/>
      <c r="BW243" s="208"/>
      <c r="BX243" s="208"/>
      <c r="BY243" s="208"/>
      <c r="BZ243" s="208"/>
      <c r="CA243" s="208"/>
      <c r="CB243" s="208"/>
      <c r="CC243" s="208"/>
      <c r="CD243" s="208"/>
      <c r="CE243" s="208"/>
      <c r="CF243" s="208"/>
      <c r="CG243" s="208"/>
      <c r="CH243" s="208"/>
      <c r="CI243" s="208"/>
      <c r="CJ243" s="208"/>
      <c r="CK243" s="208"/>
      <c r="CL243" s="208"/>
      <c r="CM243" s="208"/>
      <c r="CN243" s="208"/>
      <c r="CO243" s="208"/>
      <c r="CP243" s="176"/>
      <c r="DO243" s="166"/>
    </row>
    <row r="244" spans="1:119">
      <c r="A244" s="166"/>
      <c r="B244" s="175"/>
      <c r="C244" s="175"/>
      <c r="D244" s="178"/>
      <c r="E244" s="17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70"/>
      <c r="R244" s="170"/>
      <c r="S244" s="170"/>
      <c r="T244" s="170"/>
      <c r="U244" s="170"/>
      <c r="V244" s="170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208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208"/>
      <c r="CA244" s="208"/>
      <c r="CB244" s="208"/>
      <c r="CC244" s="208"/>
      <c r="CD244" s="208"/>
      <c r="CE244" s="208"/>
      <c r="CF244" s="208"/>
      <c r="CG244" s="208"/>
      <c r="CH244" s="208"/>
      <c r="CI244" s="208"/>
      <c r="CJ244" s="208"/>
      <c r="CK244" s="208"/>
      <c r="CL244" s="208"/>
      <c r="CM244" s="208"/>
      <c r="CN244" s="208"/>
      <c r="CO244" s="208"/>
      <c r="CP244" s="176"/>
      <c r="DO244" s="166"/>
    </row>
    <row r="245" spans="1:119">
      <c r="A245" s="166"/>
      <c r="B245" s="175"/>
      <c r="C245" s="175"/>
      <c r="D245" s="178"/>
      <c r="E245" s="17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70"/>
      <c r="R245" s="170"/>
      <c r="S245" s="170"/>
      <c r="T245" s="170"/>
      <c r="U245" s="170"/>
      <c r="V245" s="170"/>
      <c r="W245" s="207"/>
      <c r="X245" s="207"/>
      <c r="Y245" s="207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8"/>
      <c r="BN245" s="208"/>
      <c r="BO245" s="208"/>
      <c r="BP245" s="208"/>
      <c r="BQ245" s="208"/>
      <c r="BR245" s="208"/>
      <c r="BS245" s="208"/>
      <c r="BT245" s="208"/>
      <c r="BU245" s="208"/>
      <c r="BV245" s="208"/>
      <c r="BW245" s="208"/>
      <c r="BX245" s="208"/>
      <c r="BY245" s="208"/>
      <c r="BZ245" s="208"/>
      <c r="CA245" s="208"/>
      <c r="CB245" s="208"/>
      <c r="CC245" s="208"/>
      <c r="CD245" s="208"/>
      <c r="CE245" s="208"/>
      <c r="CF245" s="208"/>
      <c r="CG245" s="208"/>
      <c r="CH245" s="208"/>
      <c r="CI245" s="208"/>
      <c r="CJ245" s="208"/>
      <c r="CK245" s="208"/>
      <c r="CL245" s="208"/>
      <c r="CM245" s="208"/>
      <c r="CN245" s="208"/>
      <c r="CO245" s="208"/>
      <c r="CP245" s="176"/>
      <c r="DO245" s="166"/>
    </row>
    <row r="246" spans="1:119">
      <c r="A246" s="166"/>
      <c r="B246" s="175"/>
      <c r="C246" s="175"/>
      <c r="D246" s="178"/>
      <c r="E246" s="17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70"/>
      <c r="R246" s="170"/>
      <c r="S246" s="170"/>
      <c r="T246" s="170"/>
      <c r="U246" s="170"/>
      <c r="V246" s="170"/>
      <c r="W246" s="207"/>
      <c r="X246" s="207"/>
      <c r="Y246" s="207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8"/>
      <c r="CO246" s="208"/>
      <c r="CP246" s="176"/>
      <c r="DO246" s="166"/>
    </row>
    <row r="247" spans="1:119">
      <c r="A247" s="166"/>
      <c r="B247" s="175"/>
      <c r="C247" s="175"/>
      <c r="D247" s="178"/>
      <c r="E247" s="17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70"/>
      <c r="R247" s="170"/>
      <c r="S247" s="170"/>
      <c r="T247" s="170"/>
      <c r="U247" s="170"/>
      <c r="V247" s="170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176"/>
      <c r="DO247" s="166"/>
    </row>
    <row r="248" spans="1:119">
      <c r="A248" s="166"/>
      <c r="B248" s="175"/>
      <c r="C248" s="175"/>
      <c r="D248" s="178"/>
      <c r="E248" s="17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70"/>
      <c r="R248" s="170"/>
      <c r="S248" s="170"/>
      <c r="T248" s="170"/>
      <c r="U248" s="170"/>
      <c r="V248" s="170"/>
      <c r="W248" s="207"/>
      <c r="X248" s="207"/>
      <c r="Y248" s="207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176"/>
      <c r="DO248" s="166"/>
    </row>
    <row r="249" spans="1:119">
      <c r="A249" s="166"/>
      <c r="B249" s="175"/>
      <c r="C249" s="175"/>
      <c r="D249" s="178"/>
      <c r="E249" s="17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70"/>
      <c r="R249" s="170"/>
      <c r="S249" s="170"/>
      <c r="T249" s="170"/>
      <c r="U249" s="170"/>
      <c r="V249" s="170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8"/>
      <c r="BM249" s="208"/>
      <c r="BN249" s="208"/>
      <c r="BO249" s="208"/>
      <c r="BP249" s="208"/>
      <c r="BQ249" s="208"/>
      <c r="BR249" s="208"/>
      <c r="BS249" s="208"/>
      <c r="BT249" s="208"/>
      <c r="BU249" s="208"/>
      <c r="BV249" s="208"/>
      <c r="BW249" s="208"/>
      <c r="BX249" s="208"/>
      <c r="BY249" s="208"/>
      <c r="BZ249" s="208"/>
      <c r="CA249" s="208"/>
      <c r="CB249" s="208"/>
      <c r="CC249" s="208"/>
      <c r="CD249" s="208"/>
      <c r="CE249" s="208"/>
      <c r="CF249" s="208"/>
      <c r="CG249" s="208"/>
      <c r="CH249" s="208"/>
      <c r="CI249" s="208"/>
      <c r="CJ249" s="208"/>
      <c r="CK249" s="208"/>
      <c r="CL249" s="208"/>
      <c r="CM249" s="208"/>
      <c r="CN249" s="208"/>
      <c r="CO249" s="208"/>
      <c r="CP249" s="176"/>
      <c r="DO249" s="166"/>
    </row>
    <row r="250" spans="1:119">
      <c r="A250" s="166"/>
      <c r="B250" s="175"/>
      <c r="C250" s="175"/>
      <c r="D250" s="178"/>
      <c r="E250" s="17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70"/>
      <c r="R250" s="170"/>
      <c r="S250" s="170"/>
      <c r="T250" s="170"/>
      <c r="U250" s="170"/>
      <c r="V250" s="170"/>
      <c r="W250" s="207"/>
      <c r="X250" s="207"/>
      <c r="Y250" s="207"/>
      <c r="Z250" s="208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176"/>
      <c r="DO250" s="166"/>
    </row>
    <row r="251" spans="1:119">
      <c r="A251" s="166"/>
      <c r="B251" s="175"/>
      <c r="C251" s="175"/>
      <c r="D251" s="178"/>
      <c r="E251" s="17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70"/>
      <c r="R251" s="170"/>
      <c r="S251" s="170"/>
      <c r="T251" s="170"/>
      <c r="U251" s="170"/>
      <c r="V251" s="170"/>
      <c r="W251" s="207"/>
      <c r="X251" s="207"/>
      <c r="Y251" s="207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176"/>
      <c r="DO251" s="166"/>
    </row>
    <row r="252" spans="1:119">
      <c r="A252" s="166"/>
      <c r="B252" s="175"/>
      <c r="C252" s="175"/>
      <c r="D252" s="178"/>
      <c r="E252" s="17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70"/>
      <c r="R252" s="170"/>
      <c r="S252" s="170"/>
      <c r="T252" s="170"/>
      <c r="U252" s="170"/>
      <c r="V252" s="170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176"/>
      <c r="DO252" s="166"/>
    </row>
    <row r="253" spans="1:119">
      <c r="A253" s="166"/>
      <c r="B253" s="175"/>
      <c r="C253" s="175"/>
      <c r="D253" s="178"/>
      <c r="E253" s="17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70"/>
      <c r="R253" s="170"/>
      <c r="S253" s="170"/>
      <c r="T253" s="170"/>
      <c r="U253" s="170"/>
      <c r="V253" s="170"/>
      <c r="W253" s="207"/>
      <c r="X253" s="207"/>
      <c r="Y253" s="207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176"/>
      <c r="DO253" s="166"/>
    </row>
    <row r="254" spans="1:119">
      <c r="A254" s="166"/>
      <c r="B254" s="175"/>
      <c r="C254" s="175"/>
      <c r="D254" s="178"/>
      <c r="E254" s="17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70"/>
      <c r="R254" s="170"/>
      <c r="S254" s="170"/>
      <c r="T254" s="170"/>
      <c r="U254" s="170"/>
      <c r="V254" s="170"/>
      <c r="W254" s="207"/>
      <c r="X254" s="207"/>
      <c r="Y254" s="207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176"/>
      <c r="DO254" s="166"/>
    </row>
    <row r="255" spans="1:119">
      <c r="A255" s="166"/>
      <c r="B255" s="175"/>
      <c r="C255" s="175"/>
      <c r="D255" s="178"/>
      <c r="E255" s="17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70"/>
      <c r="R255" s="170"/>
      <c r="S255" s="170"/>
      <c r="T255" s="170"/>
      <c r="U255" s="170"/>
      <c r="V255" s="170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8"/>
      <c r="CO255" s="208"/>
      <c r="CP255" s="176"/>
      <c r="DO255" s="166"/>
    </row>
    <row r="256" spans="1:119">
      <c r="A256" s="166"/>
      <c r="B256" s="175"/>
      <c r="C256" s="175"/>
      <c r="D256" s="178"/>
      <c r="E256" s="17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70"/>
      <c r="R256" s="170"/>
      <c r="S256" s="170"/>
      <c r="T256" s="170"/>
      <c r="U256" s="170"/>
      <c r="V256" s="170"/>
      <c r="W256" s="207"/>
      <c r="X256" s="207"/>
      <c r="Y256" s="207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8"/>
      <c r="CO256" s="208"/>
      <c r="CP256" s="176"/>
      <c r="DO256" s="166"/>
    </row>
    <row r="257" spans="1:119">
      <c r="A257" s="166"/>
      <c r="B257" s="175"/>
      <c r="C257" s="175"/>
      <c r="D257" s="178"/>
      <c r="E257" s="17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70"/>
      <c r="R257" s="170"/>
      <c r="S257" s="170"/>
      <c r="T257" s="170"/>
      <c r="U257" s="170"/>
      <c r="V257" s="170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8"/>
      <c r="CO257" s="208"/>
      <c r="CP257" s="176"/>
      <c r="DO257" s="166"/>
    </row>
    <row r="258" spans="1:119">
      <c r="A258" s="166"/>
      <c r="B258" s="175"/>
      <c r="C258" s="175"/>
      <c r="D258" s="178"/>
      <c r="E258" s="17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70"/>
      <c r="R258" s="170"/>
      <c r="S258" s="170"/>
      <c r="T258" s="170"/>
      <c r="U258" s="170"/>
      <c r="V258" s="170"/>
      <c r="W258" s="207"/>
      <c r="X258" s="207"/>
      <c r="Y258" s="207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8"/>
      <c r="CO258" s="208"/>
      <c r="CP258" s="176"/>
      <c r="DO258" s="166"/>
    </row>
    <row r="259" spans="1:119">
      <c r="A259" s="166"/>
      <c r="B259" s="175"/>
      <c r="C259" s="175"/>
      <c r="D259" s="178"/>
      <c r="E259" s="17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70"/>
      <c r="R259" s="170"/>
      <c r="S259" s="170"/>
      <c r="T259" s="170"/>
      <c r="U259" s="170"/>
      <c r="V259" s="170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8"/>
      <c r="CO259" s="208"/>
      <c r="CP259" s="176"/>
      <c r="DO259" s="166"/>
    </row>
    <row r="260" spans="1:119">
      <c r="A260" s="166"/>
      <c r="B260" s="175"/>
      <c r="C260" s="175"/>
      <c r="D260" s="178"/>
      <c r="E260" s="17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70"/>
      <c r="R260" s="170"/>
      <c r="S260" s="170"/>
      <c r="T260" s="170"/>
      <c r="U260" s="170"/>
      <c r="V260" s="170"/>
      <c r="W260" s="207"/>
      <c r="X260" s="207"/>
      <c r="Y260" s="207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8"/>
      <c r="CO260" s="208"/>
      <c r="CP260" s="176"/>
      <c r="DO260" s="166"/>
    </row>
    <row r="261" spans="1:119">
      <c r="A261" s="166"/>
      <c r="B261" s="175"/>
      <c r="C261" s="175"/>
      <c r="D261" s="178"/>
      <c r="E261" s="17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70"/>
      <c r="R261" s="170"/>
      <c r="S261" s="170"/>
      <c r="T261" s="170"/>
      <c r="U261" s="170"/>
      <c r="V261" s="170"/>
      <c r="W261" s="207"/>
      <c r="X261" s="207"/>
      <c r="Y261" s="207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176"/>
      <c r="DO261" s="166"/>
    </row>
    <row r="262" spans="1:119">
      <c r="A262" s="166"/>
      <c r="B262" s="175"/>
      <c r="C262" s="175"/>
      <c r="D262" s="178"/>
      <c r="E262" s="17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70"/>
      <c r="R262" s="170"/>
      <c r="S262" s="170"/>
      <c r="T262" s="170"/>
      <c r="U262" s="170"/>
      <c r="V262" s="170"/>
      <c r="W262" s="207"/>
      <c r="X262" s="207"/>
      <c r="Y262" s="207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8"/>
      <c r="CO262" s="208"/>
      <c r="CP262" s="176"/>
      <c r="DO262" s="166"/>
    </row>
    <row r="263" spans="1:119">
      <c r="A263" s="166"/>
      <c r="B263" s="175"/>
      <c r="C263" s="175"/>
      <c r="D263" s="178"/>
      <c r="E263" s="17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70"/>
      <c r="R263" s="170"/>
      <c r="S263" s="170"/>
      <c r="T263" s="170"/>
      <c r="U263" s="170"/>
      <c r="V263" s="170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8"/>
      <c r="CO263" s="208"/>
      <c r="CP263" s="176"/>
      <c r="DO263" s="166"/>
    </row>
    <row r="264" spans="1:119">
      <c r="A264" s="166"/>
      <c r="B264" s="175"/>
      <c r="C264" s="175"/>
      <c r="D264" s="178"/>
      <c r="E264" s="17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70"/>
      <c r="R264" s="170"/>
      <c r="S264" s="170"/>
      <c r="T264" s="170"/>
      <c r="U264" s="170"/>
      <c r="V264" s="170"/>
      <c r="W264" s="207"/>
      <c r="X264" s="207"/>
      <c r="Y264" s="207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  <c r="BI264" s="208"/>
      <c r="BJ264" s="208"/>
      <c r="BK264" s="208"/>
      <c r="BL264" s="208"/>
      <c r="BM264" s="208"/>
      <c r="BN264" s="208"/>
      <c r="BO264" s="208"/>
      <c r="BP264" s="208"/>
      <c r="BQ264" s="208"/>
      <c r="BR264" s="208"/>
      <c r="BS264" s="208"/>
      <c r="BT264" s="208"/>
      <c r="BU264" s="208"/>
      <c r="BV264" s="208"/>
      <c r="BW264" s="208"/>
      <c r="BX264" s="208"/>
      <c r="BY264" s="208"/>
      <c r="BZ264" s="208"/>
      <c r="CA264" s="208"/>
      <c r="CB264" s="208"/>
      <c r="CC264" s="208"/>
      <c r="CD264" s="208"/>
      <c r="CE264" s="208"/>
      <c r="CF264" s="208"/>
      <c r="CG264" s="208"/>
      <c r="CH264" s="208"/>
      <c r="CI264" s="208"/>
      <c r="CJ264" s="208"/>
      <c r="CK264" s="208"/>
      <c r="CL264" s="208"/>
      <c r="CM264" s="208"/>
      <c r="CN264" s="208"/>
      <c r="CO264" s="208"/>
      <c r="CP264" s="176"/>
      <c r="DO264" s="166"/>
    </row>
    <row r="265" spans="1:119">
      <c r="A265" s="166"/>
      <c r="B265" s="175"/>
      <c r="C265" s="175"/>
      <c r="D265" s="178"/>
      <c r="E265" s="17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70"/>
      <c r="R265" s="170"/>
      <c r="S265" s="170"/>
      <c r="T265" s="170"/>
      <c r="U265" s="170"/>
      <c r="V265" s="170"/>
      <c r="W265" s="207"/>
      <c r="X265" s="207"/>
      <c r="Y265" s="207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176"/>
      <c r="DO265" s="166"/>
    </row>
    <row r="266" spans="1:119">
      <c r="A266" s="166"/>
      <c r="B266" s="175"/>
      <c r="C266" s="175"/>
      <c r="D266" s="178"/>
      <c r="E266" s="17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70"/>
      <c r="R266" s="170"/>
      <c r="S266" s="170"/>
      <c r="T266" s="170"/>
      <c r="U266" s="170"/>
      <c r="V266" s="170"/>
      <c r="W266" s="207"/>
      <c r="X266" s="207"/>
      <c r="Y266" s="207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8"/>
      <c r="CO266" s="208"/>
      <c r="CP266" s="176"/>
      <c r="DO266" s="166"/>
    </row>
    <row r="267" spans="1:119">
      <c r="A267" s="166"/>
      <c r="B267" s="175"/>
      <c r="C267" s="175"/>
      <c r="D267" s="178"/>
      <c r="E267" s="17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70"/>
      <c r="R267" s="170"/>
      <c r="S267" s="170"/>
      <c r="T267" s="170"/>
      <c r="U267" s="170"/>
      <c r="V267" s="170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8"/>
      <c r="CO267" s="208"/>
      <c r="CP267" s="176"/>
      <c r="DO267" s="166"/>
    </row>
    <row r="268" spans="1:119">
      <c r="A268" s="166"/>
      <c r="B268" s="175"/>
      <c r="C268" s="175"/>
      <c r="D268" s="178"/>
      <c r="E268" s="17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70"/>
      <c r="R268" s="170"/>
      <c r="S268" s="170"/>
      <c r="T268" s="170"/>
      <c r="U268" s="170"/>
      <c r="V268" s="170"/>
      <c r="W268" s="207"/>
      <c r="X268" s="207"/>
      <c r="Y268" s="207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176"/>
      <c r="DO268" s="166"/>
    </row>
    <row r="269" spans="1:119">
      <c r="A269" s="166"/>
      <c r="B269" s="175"/>
      <c r="C269" s="175"/>
      <c r="D269" s="178"/>
      <c r="E269" s="17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70"/>
      <c r="R269" s="170"/>
      <c r="S269" s="170"/>
      <c r="T269" s="170"/>
      <c r="U269" s="170"/>
      <c r="V269" s="170"/>
      <c r="W269" s="207"/>
      <c r="X269" s="207"/>
      <c r="Y269" s="207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8"/>
      <c r="CO269" s="208"/>
      <c r="CP269" s="176"/>
      <c r="DO269" s="166"/>
    </row>
    <row r="270" spans="1:119">
      <c r="A270" s="166"/>
      <c r="B270" s="175"/>
      <c r="C270" s="175"/>
      <c r="D270" s="178"/>
      <c r="E270" s="17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70"/>
      <c r="R270" s="170"/>
      <c r="S270" s="170"/>
      <c r="T270" s="170"/>
      <c r="U270" s="170"/>
      <c r="V270" s="170"/>
      <c r="W270" s="207"/>
      <c r="X270" s="207"/>
      <c r="Y270" s="207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  <c r="BI270" s="208"/>
      <c r="BJ270" s="208"/>
      <c r="BK270" s="208"/>
      <c r="BL270" s="208"/>
      <c r="BM270" s="208"/>
      <c r="BN270" s="208"/>
      <c r="BO270" s="208"/>
      <c r="BP270" s="208"/>
      <c r="BQ270" s="208"/>
      <c r="BR270" s="208"/>
      <c r="BS270" s="208"/>
      <c r="BT270" s="208"/>
      <c r="BU270" s="208"/>
      <c r="BV270" s="208"/>
      <c r="BW270" s="208"/>
      <c r="BX270" s="208"/>
      <c r="BY270" s="208"/>
      <c r="BZ270" s="208"/>
      <c r="CA270" s="208"/>
      <c r="CB270" s="208"/>
      <c r="CC270" s="208"/>
      <c r="CD270" s="208"/>
      <c r="CE270" s="208"/>
      <c r="CF270" s="208"/>
      <c r="CG270" s="208"/>
      <c r="CH270" s="208"/>
      <c r="CI270" s="208"/>
      <c r="CJ270" s="208"/>
      <c r="CK270" s="208"/>
      <c r="CL270" s="208"/>
      <c r="CM270" s="208"/>
      <c r="CN270" s="208"/>
      <c r="CO270" s="208"/>
      <c r="CP270" s="176"/>
      <c r="DO270" s="166"/>
    </row>
    <row r="271" spans="1:119">
      <c r="A271" s="166"/>
      <c r="B271" s="175"/>
      <c r="C271" s="175"/>
      <c r="D271" s="178"/>
      <c r="E271" s="17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70"/>
      <c r="R271" s="170"/>
      <c r="S271" s="170"/>
      <c r="T271" s="170"/>
      <c r="U271" s="170"/>
      <c r="V271" s="170"/>
      <c r="W271" s="207"/>
      <c r="X271" s="207"/>
      <c r="Y271" s="207"/>
      <c r="Z271" s="208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8"/>
      <c r="CO271" s="208"/>
      <c r="CP271" s="176"/>
      <c r="DO271" s="166"/>
    </row>
    <row r="272" spans="1:119">
      <c r="A272" s="166"/>
      <c r="B272" s="175"/>
      <c r="C272" s="175"/>
      <c r="D272" s="178"/>
      <c r="E272" s="17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70"/>
      <c r="R272" s="170"/>
      <c r="S272" s="170"/>
      <c r="T272" s="170"/>
      <c r="U272" s="170"/>
      <c r="V272" s="170"/>
      <c r="W272" s="207"/>
      <c r="X272" s="207"/>
      <c r="Y272" s="207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176"/>
      <c r="DO272" s="166"/>
    </row>
    <row r="273" spans="1:119">
      <c r="A273" s="166"/>
      <c r="B273" s="175"/>
      <c r="C273" s="175"/>
      <c r="D273" s="178"/>
      <c r="E273" s="17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70"/>
      <c r="R273" s="170"/>
      <c r="S273" s="170"/>
      <c r="T273" s="170"/>
      <c r="U273" s="170"/>
      <c r="V273" s="170"/>
      <c r="W273" s="207"/>
      <c r="X273" s="207"/>
      <c r="Y273" s="207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176"/>
      <c r="DO273" s="166"/>
    </row>
    <row r="274" spans="1:119">
      <c r="A274" s="166"/>
      <c r="B274" s="175"/>
      <c r="C274" s="175"/>
      <c r="D274" s="178"/>
      <c r="E274" s="17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70"/>
      <c r="R274" s="170"/>
      <c r="S274" s="170"/>
      <c r="T274" s="170"/>
      <c r="U274" s="170"/>
      <c r="V274" s="170"/>
      <c r="W274" s="207"/>
      <c r="X274" s="207"/>
      <c r="Y274" s="207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8"/>
      <c r="CO274" s="208"/>
      <c r="CP274" s="176"/>
      <c r="DO274" s="166"/>
    </row>
    <row r="275" spans="1:119">
      <c r="A275" s="166"/>
      <c r="B275" s="175"/>
      <c r="C275" s="175"/>
      <c r="D275" s="178"/>
      <c r="E275" s="17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70"/>
      <c r="R275" s="170"/>
      <c r="S275" s="170"/>
      <c r="T275" s="170"/>
      <c r="U275" s="170"/>
      <c r="V275" s="170"/>
      <c r="W275" s="207"/>
      <c r="X275" s="207"/>
      <c r="Y275" s="207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8"/>
      <c r="CO275" s="208"/>
      <c r="CP275" s="176"/>
      <c r="DO275" s="166"/>
    </row>
    <row r="276" spans="1:119">
      <c r="A276" s="166"/>
      <c r="B276" s="175"/>
      <c r="C276" s="175"/>
      <c r="D276" s="178"/>
      <c r="E276" s="17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70"/>
      <c r="R276" s="170"/>
      <c r="S276" s="170"/>
      <c r="T276" s="170"/>
      <c r="U276" s="170"/>
      <c r="V276" s="170"/>
      <c r="W276" s="207"/>
      <c r="X276" s="207"/>
      <c r="Y276" s="207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8"/>
      <c r="CO276" s="208"/>
      <c r="CP276" s="176"/>
      <c r="DO276" s="166"/>
    </row>
    <row r="277" spans="1:119">
      <c r="A277" s="166"/>
      <c r="B277" s="175"/>
      <c r="C277" s="175"/>
      <c r="D277" s="178"/>
      <c r="E277" s="17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70"/>
      <c r="R277" s="170"/>
      <c r="S277" s="170"/>
      <c r="T277" s="170"/>
      <c r="U277" s="170"/>
      <c r="V277" s="170"/>
      <c r="W277" s="207"/>
      <c r="X277" s="207"/>
      <c r="Y277" s="207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176"/>
      <c r="DO277" s="166"/>
    </row>
    <row r="278" spans="1:119">
      <c r="A278" s="166"/>
      <c r="B278" s="175"/>
      <c r="C278" s="175"/>
      <c r="D278" s="178"/>
      <c r="E278" s="17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70"/>
      <c r="R278" s="170"/>
      <c r="S278" s="170"/>
      <c r="T278" s="170"/>
      <c r="U278" s="170"/>
      <c r="V278" s="170"/>
      <c r="W278" s="207"/>
      <c r="X278" s="207"/>
      <c r="Y278" s="207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8"/>
      <c r="CO278" s="208"/>
      <c r="CP278" s="176"/>
      <c r="DO278" s="166"/>
    </row>
    <row r="279" spans="1:119">
      <c r="A279" s="166"/>
      <c r="B279" s="175"/>
      <c r="C279" s="175"/>
      <c r="D279" s="178"/>
      <c r="E279" s="17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70"/>
      <c r="R279" s="170"/>
      <c r="S279" s="170"/>
      <c r="T279" s="170"/>
      <c r="U279" s="170"/>
      <c r="V279" s="170"/>
      <c r="W279" s="207"/>
      <c r="X279" s="207"/>
      <c r="Y279" s="207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8"/>
      <c r="CO279" s="208"/>
      <c r="CP279" s="176"/>
      <c r="DO279" s="166"/>
    </row>
    <row r="280" spans="1:119">
      <c r="A280" s="166"/>
      <c r="B280" s="175"/>
      <c r="C280" s="175"/>
      <c r="D280" s="178"/>
      <c r="E280" s="17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70"/>
      <c r="R280" s="170"/>
      <c r="S280" s="170"/>
      <c r="T280" s="170"/>
      <c r="U280" s="170"/>
      <c r="V280" s="170"/>
      <c r="W280" s="207"/>
      <c r="X280" s="207"/>
      <c r="Y280" s="207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176"/>
      <c r="DO280" s="166"/>
    </row>
    <row r="281" spans="1:119">
      <c r="A281" s="166"/>
      <c r="B281" s="175"/>
      <c r="C281" s="175"/>
      <c r="D281" s="178"/>
      <c r="E281" s="17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70"/>
      <c r="R281" s="170"/>
      <c r="S281" s="170"/>
      <c r="T281" s="170"/>
      <c r="U281" s="170"/>
      <c r="V281" s="170"/>
      <c r="W281" s="207"/>
      <c r="X281" s="207"/>
      <c r="Y281" s="207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  <c r="BI281" s="208"/>
      <c r="BJ281" s="208"/>
      <c r="BK281" s="208"/>
      <c r="BL281" s="208"/>
      <c r="BM281" s="208"/>
      <c r="BN281" s="208"/>
      <c r="BO281" s="208"/>
      <c r="BP281" s="208"/>
      <c r="BQ281" s="208"/>
      <c r="BR281" s="208"/>
      <c r="BS281" s="208"/>
      <c r="BT281" s="208"/>
      <c r="BU281" s="208"/>
      <c r="BV281" s="208"/>
      <c r="BW281" s="208"/>
      <c r="BX281" s="208"/>
      <c r="BY281" s="208"/>
      <c r="BZ281" s="208"/>
      <c r="CA281" s="208"/>
      <c r="CB281" s="208"/>
      <c r="CC281" s="208"/>
      <c r="CD281" s="208"/>
      <c r="CE281" s="208"/>
      <c r="CF281" s="208"/>
      <c r="CG281" s="208"/>
      <c r="CH281" s="208"/>
      <c r="CI281" s="208"/>
      <c r="CJ281" s="208"/>
      <c r="CK281" s="208"/>
      <c r="CL281" s="208"/>
      <c r="CM281" s="208"/>
      <c r="CN281" s="208"/>
      <c r="CO281" s="208"/>
      <c r="CP281" s="176"/>
      <c r="DO281" s="166"/>
    </row>
    <row r="282" spans="1:119">
      <c r="A282" s="166"/>
      <c r="B282" s="175"/>
      <c r="C282" s="175"/>
      <c r="D282" s="178"/>
      <c r="E282" s="17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70"/>
      <c r="R282" s="170"/>
      <c r="S282" s="170"/>
      <c r="T282" s="170"/>
      <c r="U282" s="170"/>
      <c r="V282" s="170"/>
      <c r="W282" s="207"/>
      <c r="X282" s="207"/>
      <c r="Y282" s="207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8"/>
      <c r="CO282" s="208"/>
      <c r="CP282" s="176"/>
      <c r="DO282" s="166"/>
    </row>
    <row r="283" spans="1:119">
      <c r="A283" s="166"/>
      <c r="B283" s="175"/>
      <c r="C283" s="175"/>
      <c r="D283" s="178"/>
      <c r="E283" s="17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70"/>
      <c r="R283" s="170"/>
      <c r="S283" s="170"/>
      <c r="T283" s="170"/>
      <c r="U283" s="170"/>
      <c r="V283" s="170"/>
      <c r="W283" s="207"/>
      <c r="X283" s="207"/>
      <c r="Y283" s="207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  <c r="BI283" s="208"/>
      <c r="BJ283" s="208"/>
      <c r="BK283" s="208"/>
      <c r="BL283" s="208"/>
      <c r="BM283" s="208"/>
      <c r="BN283" s="208"/>
      <c r="BO283" s="208"/>
      <c r="BP283" s="208"/>
      <c r="BQ283" s="208"/>
      <c r="BR283" s="208"/>
      <c r="BS283" s="208"/>
      <c r="BT283" s="208"/>
      <c r="BU283" s="208"/>
      <c r="BV283" s="208"/>
      <c r="BW283" s="208"/>
      <c r="BX283" s="208"/>
      <c r="BY283" s="208"/>
      <c r="BZ283" s="208"/>
      <c r="CA283" s="208"/>
      <c r="CB283" s="208"/>
      <c r="CC283" s="208"/>
      <c r="CD283" s="208"/>
      <c r="CE283" s="208"/>
      <c r="CF283" s="208"/>
      <c r="CG283" s="208"/>
      <c r="CH283" s="208"/>
      <c r="CI283" s="208"/>
      <c r="CJ283" s="208"/>
      <c r="CK283" s="208"/>
      <c r="CL283" s="208"/>
      <c r="CM283" s="208"/>
      <c r="CN283" s="208"/>
      <c r="CO283" s="208"/>
      <c r="CP283" s="176"/>
      <c r="DO283" s="166"/>
    </row>
    <row r="284" spans="1:119">
      <c r="A284" s="166"/>
      <c r="B284" s="175"/>
      <c r="C284" s="175"/>
      <c r="D284" s="178"/>
      <c r="E284" s="17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70"/>
      <c r="R284" s="170"/>
      <c r="S284" s="170"/>
      <c r="T284" s="170"/>
      <c r="U284" s="170"/>
      <c r="V284" s="170"/>
      <c r="W284" s="207"/>
      <c r="X284" s="207"/>
      <c r="Y284" s="207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176"/>
      <c r="DO284" s="166"/>
    </row>
    <row r="285" spans="1:119">
      <c r="A285" s="166"/>
      <c r="B285" s="175"/>
      <c r="C285" s="175"/>
      <c r="D285" s="178"/>
      <c r="E285" s="17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70"/>
      <c r="R285" s="170"/>
      <c r="S285" s="170"/>
      <c r="T285" s="170"/>
      <c r="U285" s="170"/>
      <c r="V285" s="170"/>
      <c r="W285" s="207"/>
      <c r="X285" s="207"/>
      <c r="Y285" s="207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176"/>
      <c r="DO285" s="166"/>
    </row>
    <row r="286" spans="1:119">
      <c r="A286" s="166"/>
      <c r="B286" s="175"/>
      <c r="C286" s="175"/>
      <c r="D286" s="178"/>
      <c r="E286" s="17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70"/>
      <c r="R286" s="170"/>
      <c r="S286" s="170"/>
      <c r="T286" s="170"/>
      <c r="U286" s="170"/>
      <c r="V286" s="170"/>
      <c r="W286" s="207"/>
      <c r="X286" s="207"/>
      <c r="Y286" s="207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8"/>
      <c r="BL286" s="208"/>
      <c r="BM286" s="208"/>
      <c r="BN286" s="208"/>
      <c r="BO286" s="208"/>
      <c r="BP286" s="208"/>
      <c r="BQ286" s="208"/>
      <c r="BR286" s="208"/>
      <c r="BS286" s="208"/>
      <c r="BT286" s="208"/>
      <c r="BU286" s="208"/>
      <c r="BV286" s="208"/>
      <c r="BW286" s="208"/>
      <c r="BX286" s="208"/>
      <c r="BY286" s="208"/>
      <c r="BZ286" s="208"/>
      <c r="CA286" s="208"/>
      <c r="CB286" s="208"/>
      <c r="CC286" s="208"/>
      <c r="CD286" s="208"/>
      <c r="CE286" s="208"/>
      <c r="CF286" s="208"/>
      <c r="CG286" s="208"/>
      <c r="CH286" s="208"/>
      <c r="CI286" s="208"/>
      <c r="CJ286" s="208"/>
      <c r="CK286" s="208"/>
      <c r="CL286" s="208"/>
      <c r="CM286" s="208"/>
      <c r="CN286" s="208"/>
      <c r="CO286" s="208"/>
      <c r="CP286" s="176"/>
      <c r="DO286" s="166"/>
    </row>
    <row r="287" spans="1:119">
      <c r="A287" s="166"/>
      <c r="B287" s="175"/>
      <c r="C287" s="175"/>
      <c r="D287" s="178"/>
      <c r="E287" s="17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70"/>
      <c r="R287" s="170"/>
      <c r="S287" s="170"/>
      <c r="T287" s="170"/>
      <c r="U287" s="170"/>
      <c r="V287" s="170"/>
      <c r="W287" s="207"/>
      <c r="X287" s="207"/>
      <c r="Y287" s="207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8"/>
      <c r="BL287" s="208"/>
      <c r="BM287" s="208"/>
      <c r="BN287" s="208"/>
      <c r="BO287" s="208"/>
      <c r="BP287" s="208"/>
      <c r="BQ287" s="208"/>
      <c r="BR287" s="208"/>
      <c r="BS287" s="208"/>
      <c r="BT287" s="208"/>
      <c r="BU287" s="208"/>
      <c r="BV287" s="208"/>
      <c r="BW287" s="208"/>
      <c r="BX287" s="208"/>
      <c r="BY287" s="208"/>
      <c r="BZ287" s="208"/>
      <c r="CA287" s="208"/>
      <c r="CB287" s="208"/>
      <c r="CC287" s="208"/>
      <c r="CD287" s="208"/>
      <c r="CE287" s="208"/>
      <c r="CF287" s="208"/>
      <c r="CG287" s="208"/>
      <c r="CH287" s="208"/>
      <c r="CI287" s="208"/>
      <c r="CJ287" s="208"/>
      <c r="CK287" s="208"/>
      <c r="CL287" s="208"/>
      <c r="CM287" s="208"/>
      <c r="CN287" s="208"/>
      <c r="CO287" s="208"/>
      <c r="CP287" s="176"/>
      <c r="DO287" s="166"/>
    </row>
    <row r="288" spans="1:119">
      <c r="A288" s="166"/>
      <c r="B288" s="175"/>
      <c r="C288" s="175"/>
      <c r="D288" s="178"/>
      <c r="E288" s="17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70"/>
      <c r="R288" s="170"/>
      <c r="S288" s="170"/>
      <c r="T288" s="170"/>
      <c r="U288" s="170"/>
      <c r="V288" s="170"/>
      <c r="W288" s="207"/>
      <c r="X288" s="207"/>
      <c r="Y288" s="207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8"/>
      <c r="BN288" s="208"/>
      <c r="BO288" s="208"/>
      <c r="BP288" s="208"/>
      <c r="BQ288" s="208"/>
      <c r="BR288" s="208"/>
      <c r="BS288" s="208"/>
      <c r="BT288" s="208"/>
      <c r="BU288" s="208"/>
      <c r="BV288" s="208"/>
      <c r="BW288" s="208"/>
      <c r="BX288" s="208"/>
      <c r="BY288" s="208"/>
      <c r="BZ288" s="208"/>
      <c r="CA288" s="208"/>
      <c r="CB288" s="208"/>
      <c r="CC288" s="208"/>
      <c r="CD288" s="208"/>
      <c r="CE288" s="208"/>
      <c r="CF288" s="208"/>
      <c r="CG288" s="208"/>
      <c r="CH288" s="208"/>
      <c r="CI288" s="208"/>
      <c r="CJ288" s="208"/>
      <c r="CK288" s="208"/>
      <c r="CL288" s="208"/>
      <c r="CM288" s="208"/>
      <c r="CN288" s="208"/>
      <c r="CO288" s="208"/>
      <c r="CP288" s="176"/>
      <c r="DO288" s="166"/>
    </row>
    <row r="289" spans="1:119">
      <c r="A289" s="166"/>
      <c r="B289" s="175"/>
      <c r="C289" s="175"/>
      <c r="D289" s="178"/>
      <c r="E289" s="17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70"/>
      <c r="R289" s="170"/>
      <c r="S289" s="170"/>
      <c r="T289" s="170"/>
      <c r="U289" s="170"/>
      <c r="V289" s="170"/>
      <c r="W289" s="207"/>
      <c r="X289" s="207"/>
      <c r="Y289" s="207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8"/>
      <c r="BN289" s="208"/>
      <c r="BO289" s="208"/>
      <c r="BP289" s="208"/>
      <c r="BQ289" s="208"/>
      <c r="BR289" s="208"/>
      <c r="BS289" s="208"/>
      <c r="BT289" s="208"/>
      <c r="BU289" s="208"/>
      <c r="BV289" s="208"/>
      <c r="BW289" s="208"/>
      <c r="BX289" s="208"/>
      <c r="BY289" s="208"/>
      <c r="BZ289" s="208"/>
      <c r="CA289" s="208"/>
      <c r="CB289" s="208"/>
      <c r="CC289" s="208"/>
      <c r="CD289" s="208"/>
      <c r="CE289" s="208"/>
      <c r="CF289" s="208"/>
      <c r="CG289" s="208"/>
      <c r="CH289" s="208"/>
      <c r="CI289" s="208"/>
      <c r="CJ289" s="208"/>
      <c r="CK289" s="208"/>
      <c r="CL289" s="208"/>
      <c r="CM289" s="208"/>
      <c r="CN289" s="208"/>
      <c r="CO289" s="208"/>
      <c r="CP289" s="176"/>
      <c r="DO289" s="166"/>
    </row>
    <row r="290" spans="1:119">
      <c r="A290" s="166"/>
      <c r="B290" s="175"/>
      <c r="C290" s="175"/>
      <c r="D290" s="178"/>
      <c r="E290" s="17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70"/>
      <c r="R290" s="170"/>
      <c r="S290" s="170"/>
      <c r="T290" s="170"/>
      <c r="U290" s="170"/>
      <c r="V290" s="170"/>
      <c r="W290" s="207"/>
      <c r="X290" s="207"/>
      <c r="Y290" s="207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8"/>
      <c r="BN290" s="208"/>
      <c r="BO290" s="208"/>
      <c r="BP290" s="208"/>
      <c r="BQ290" s="208"/>
      <c r="BR290" s="208"/>
      <c r="BS290" s="208"/>
      <c r="BT290" s="208"/>
      <c r="BU290" s="208"/>
      <c r="BV290" s="208"/>
      <c r="BW290" s="208"/>
      <c r="BX290" s="208"/>
      <c r="BY290" s="208"/>
      <c r="BZ290" s="208"/>
      <c r="CA290" s="208"/>
      <c r="CB290" s="208"/>
      <c r="CC290" s="208"/>
      <c r="CD290" s="208"/>
      <c r="CE290" s="208"/>
      <c r="CF290" s="208"/>
      <c r="CG290" s="208"/>
      <c r="CH290" s="208"/>
      <c r="CI290" s="208"/>
      <c r="CJ290" s="208"/>
      <c r="CK290" s="208"/>
      <c r="CL290" s="208"/>
      <c r="CM290" s="208"/>
      <c r="CN290" s="208"/>
      <c r="CO290" s="208"/>
      <c r="CP290" s="176"/>
      <c r="DO290" s="166"/>
    </row>
    <row r="291" spans="1:119">
      <c r="A291" s="166"/>
      <c r="B291" s="175"/>
      <c r="C291" s="175"/>
      <c r="D291" s="178"/>
      <c r="E291" s="17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70"/>
      <c r="R291" s="170"/>
      <c r="S291" s="170"/>
      <c r="T291" s="170"/>
      <c r="U291" s="170"/>
      <c r="V291" s="170"/>
      <c r="W291" s="207"/>
      <c r="X291" s="207"/>
      <c r="Y291" s="207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208"/>
      <c r="BN291" s="208"/>
      <c r="BO291" s="208"/>
      <c r="BP291" s="208"/>
      <c r="BQ291" s="208"/>
      <c r="BR291" s="208"/>
      <c r="BS291" s="208"/>
      <c r="BT291" s="208"/>
      <c r="BU291" s="208"/>
      <c r="BV291" s="208"/>
      <c r="BW291" s="208"/>
      <c r="BX291" s="208"/>
      <c r="BY291" s="208"/>
      <c r="BZ291" s="208"/>
      <c r="CA291" s="208"/>
      <c r="CB291" s="208"/>
      <c r="CC291" s="208"/>
      <c r="CD291" s="208"/>
      <c r="CE291" s="208"/>
      <c r="CF291" s="208"/>
      <c r="CG291" s="208"/>
      <c r="CH291" s="208"/>
      <c r="CI291" s="208"/>
      <c r="CJ291" s="208"/>
      <c r="CK291" s="208"/>
      <c r="CL291" s="208"/>
      <c r="CM291" s="208"/>
      <c r="CN291" s="208"/>
      <c r="CO291" s="208"/>
      <c r="CP291" s="176"/>
      <c r="DO291" s="166"/>
    </row>
    <row r="292" spans="1:119">
      <c r="A292" s="166"/>
      <c r="B292" s="175"/>
      <c r="C292" s="175"/>
      <c r="D292" s="178"/>
      <c r="E292" s="17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70"/>
      <c r="R292" s="170"/>
      <c r="S292" s="170"/>
      <c r="T292" s="170"/>
      <c r="U292" s="170"/>
      <c r="V292" s="170"/>
      <c r="W292" s="207"/>
      <c r="X292" s="207"/>
      <c r="Y292" s="207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8"/>
      <c r="BL292" s="208"/>
      <c r="BM292" s="208"/>
      <c r="BN292" s="208"/>
      <c r="BO292" s="208"/>
      <c r="BP292" s="208"/>
      <c r="BQ292" s="208"/>
      <c r="BR292" s="208"/>
      <c r="BS292" s="208"/>
      <c r="BT292" s="208"/>
      <c r="BU292" s="208"/>
      <c r="BV292" s="208"/>
      <c r="BW292" s="208"/>
      <c r="BX292" s="208"/>
      <c r="BY292" s="208"/>
      <c r="BZ292" s="208"/>
      <c r="CA292" s="208"/>
      <c r="CB292" s="208"/>
      <c r="CC292" s="208"/>
      <c r="CD292" s="208"/>
      <c r="CE292" s="208"/>
      <c r="CF292" s="208"/>
      <c r="CG292" s="208"/>
      <c r="CH292" s="208"/>
      <c r="CI292" s="208"/>
      <c r="CJ292" s="208"/>
      <c r="CK292" s="208"/>
      <c r="CL292" s="208"/>
      <c r="CM292" s="208"/>
      <c r="CN292" s="208"/>
      <c r="CO292" s="208"/>
      <c r="CP292" s="176"/>
      <c r="DO292" s="166"/>
    </row>
    <row r="293" spans="1:119">
      <c r="A293" s="166"/>
      <c r="B293" s="175"/>
      <c r="C293" s="175"/>
      <c r="D293" s="178"/>
      <c r="E293" s="17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70"/>
      <c r="R293" s="170"/>
      <c r="S293" s="170"/>
      <c r="T293" s="170"/>
      <c r="U293" s="170"/>
      <c r="V293" s="170"/>
      <c r="W293" s="207"/>
      <c r="X293" s="207"/>
      <c r="Y293" s="207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  <c r="BI293" s="208"/>
      <c r="BJ293" s="208"/>
      <c r="BK293" s="208"/>
      <c r="BL293" s="208"/>
      <c r="BM293" s="208"/>
      <c r="BN293" s="208"/>
      <c r="BO293" s="208"/>
      <c r="BP293" s="208"/>
      <c r="BQ293" s="208"/>
      <c r="BR293" s="208"/>
      <c r="BS293" s="208"/>
      <c r="BT293" s="208"/>
      <c r="BU293" s="208"/>
      <c r="BV293" s="208"/>
      <c r="BW293" s="208"/>
      <c r="BX293" s="208"/>
      <c r="BY293" s="208"/>
      <c r="BZ293" s="208"/>
      <c r="CA293" s="208"/>
      <c r="CB293" s="208"/>
      <c r="CC293" s="208"/>
      <c r="CD293" s="208"/>
      <c r="CE293" s="208"/>
      <c r="CF293" s="208"/>
      <c r="CG293" s="208"/>
      <c r="CH293" s="208"/>
      <c r="CI293" s="208"/>
      <c r="CJ293" s="208"/>
      <c r="CK293" s="208"/>
      <c r="CL293" s="208"/>
      <c r="CM293" s="208"/>
      <c r="CN293" s="208"/>
      <c r="CO293" s="208"/>
      <c r="CP293" s="176"/>
      <c r="DO293" s="166"/>
    </row>
    <row r="294" spans="1:119">
      <c r="A294" s="166"/>
      <c r="B294" s="175"/>
      <c r="C294" s="175"/>
      <c r="D294" s="178"/>
      <c r="E294" s="17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70"/>
      <c r="R294" s="170"/>
      <c r="S294" s="170"/>
      <c r="T294" s="170"/>
      <c r="U294" s="170"/>
      <c r="V294" s="170"/>
      <c r="W294" s="207"/>
      <c r="X294" s="207"/>
      <c r="Y294" s="207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8"/>
      <c r="BL294" s="208"/>
      <c r="BM294" s="208"/>
      <c r="BN294" s="208"/>
      <c r="BO294" s="208"/>
      <c r="BP294" s="208"/>
      <c r="BQ294" s="208"/>
      <c r="BR294" s="208"/>
      <c r="BS294" s="208"/>
      <c r="BT294" s="208"/>
      <c r="BU294" s="208"/>
      <c r="BV294" s="208"/>
      <c r="BW294" s="208"/>
      <c r="BX294" s="208"/>
      <c r="BY294" s="208"/>
      <c r="BZ294" s="208"/>
      <c r="CA294" s="208"/>
      <c r="CB294" s="208"/>
      <c r="CC294" s="208"/>
      <c r="CD294" s="208"/>
      <c r="CE294" s="208"/>
      <c r="CF294" s="208"/>
      <c r="CG294" s="208"/>
      <c r="CH294" s="208"/>
      <c r="CI294" s="208"/>
      <c r="CJ294" s="208"/>
      <c r="CK294" s="208"/>
      <c r="CL294" s="208"/>
      <c r="CM294" s="208"/>
      <c r="CN294" s="208"/>
      <c r="CO294" s="208"/>
      <c r="CP294" s="176"/>
      <c r="DO294" s="166"/>
    </row>
    <row r="295" spans="1:119">
      <c r="A295" s="166"/>
      <c r="B295" s="175"/>
      <c r="C295" s="175"/>
      <c r="D295" s="178"/>
      <c r="E295" s="17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70"/>
      <c r="R295" s="170"/>
      <c r="S295" s="170"/>
      <c r="T295" s="170"/>
      <c r="U295" s="170"/>
      <c r="V295" s="170"/>
      <c r="W295" s="207"/>
      <c r="X295" s="207"/>
      <c r="Y295" s="207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  <c r="BI295" s="208"/>
      <c r="BJ295" s="208"/>
      <c r="BK295" s="208"/>
      <c r="BL295" s="208"/>
      <c r="BM295" s="208"/>
      <c r="BN295" s="208"/>
      <c r="BO295" s="208"/>
      <c r="BP295" s="208"/>
      <c r="BQ295" s="208"/>
      <c r="BR295" s="208"/>
      <c r="BS295" s="208"/>
      <c r="BT295" s="208"/>
      <c r="BU295" s="208"/>
      <c r="BV295" s="208"/>
      <c r="BW295" s="208"/>
      <c r="BX295" s="208"/>
      <c r="BY295" s="208"/>
      <c r="BZ295" s="208"/>
      <c r="CA295" s="208"/>
      <c r="CB295" s="208"/>
      <c r="CC295" s="208"/>
      <c r="CD295" s="208"/>
      <c r="CE295" s="208"/>
      <c r="CF295" s="208"/>
      <c r="CG295" s="208"/>
      <c r="CH295" s="208"/>
      <c r="CI295" s="208"/>
      <c r="CJ295" s="208"/>
      <c r="CK295" s="208"/>
      <c r="CL295" s="208"/>
      <c r="CM295" s="208"/>
      <c r="CN295" s="208"/>
      <c r="CO295" s="208"/>
      <c r="CP295" s="176"/>
      <c r="DO295" s="166"/>
    </row>
    <row r="296" spans="1:119">
      <c r="A296" s="166"/>
      <c r="B296" s="175"/>
      <c r="C296" s="175"/>
      <c r="D296" s="178"/>
      <c r="E296" s="17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70"/>
      <c r="R296" s="170"/>
      <c r="S296" s="170"/>
      <c r="T296" s="170"/>
      <c r="U296" s="170"/>
      <c r="V296" s="170"/>
      <c r="W296" s="207"/>
      <c r="X296" s="207"/>
      <c r="Y296" s="207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8"/>
      <c r="BJ296" s="208"/>
      <c r="BK296" s="208"/>
      <c r="BL296" s="208"/>
      <c r="BM296" s="208"/>
      <c r="BN296" s="208"/>
      <c r="BO296" s="208"/>
      <c r="BP296" s="208"/>
      <c r="BQ296" s="208"/>
      <c r="BR296" s="208"/>
      <c r="BS296" s="208"/>
      <c r="BT296" s="208"/>
      <c r="BU296" s="208"/>
      <c r="BV296" s="208"/>
      <c r="BW296" s="208"/>
      <c r="BX296" s="208"/>
      <c r="BY296" s="208"/>
      <c r="BZ296" s="208"/>
      <c r="CA296" s="208"/>
      <c r="CB296" s="208"/>
      <c r="CC296" s="208"/>
      <c r="CD296" s="208"/>
      <c r="CE296" s="208"/>
      <c r="CF296" s="208"/>
      <c r="CG296" s="208"/>
      <c r="CH296" s="208"/>
      <c r="CI296" s="208"/>
      <c r="CJ296" s="208"/>
      <c r="CK296" s="208"/>
      <c r="CL296" s="208"/>
      <c r="CM296" s="208"/>
      <c r="CN296" s="208"/>
      <c r="CO296" s="208"/>
      <c r="CP296" s="176"/>
      <c r="DO296" s="166"/>
    </row>
    <row r="297" spans="1:119">
      <c r="A297" s="166"/>
      <c r="B297" s="175"/>
      <c r="C297" s="175"/>
      <c r="D297" s="178"/>
      <c r="E297" s="17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70"/>
      <c r="R297" s="170"/>
      <c r="S297" s="170"/>
      <c r="T297" s="170"/>
      <c r="U297" s="170"/>
      <c r="V297" s="170"/>
      <c r="W297" s="207"/>
      <c r="X297" s="207"/>
      <c r="Y297" s="207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  <c r="BI297" s="208"/>
      <c r="BJ297" s="208"/>
      <c r="BK297" s="208"/>
      <c r="BL297" s="208"/>
      <c r="BM297" s="208"/>
      <c r="BN297" s="208"/>
      <c r="BO297" s="208"/>
      <c r="BP297" s="208"/>
      <c r="BQ297" s="208"/>
      <c r="BR297" s="208"/>
      <c r="BS297" s="208"/>
      <c r="BT297" s="208"/>
      <c r="BU297" s="208"/>
      <c r="BV297" s="208"/>
      <c r="BW297" s="208"/>
      <c r="BX297" s="208"/>
      <c r="BY297" s="208"/>
      <c r="BZ297" s="208"/>
      <c r="CA297" s="208"/>
      <c r="CB297" s="208"/>
      <c r="CC297" s="208"/>
      <c r="CD297" s="208"/>
      <c r="CE297" s="208"/>
      <c r="CF297" s="208"/>
      <c r="CG297" s="208"/>
      <c r="CH297" s="208"/>
      <c r="CI297" s="208"/>
      <c r="CJ297" s="208"/>
      <c r="CK297" s="208"/>
      <c r="CL297" s="208"/>
      <c r="CM297" s="208"/>
      <c r="CN297" s="208"/>
      <c r="CO297" s="208"/>
      <c r="CP297" s="176"/>
      <c r="DO297" s="166"/>
    </row>
    <row r="298" spans="1:119">
      <c r="A298" s="166"/>
      <c r="B298" s="175"/>
      <c r="C298" s="175"/>
      <c r="D298" s="178"/>
      <c r="E298" s="17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70"/>
      <c r="R298" s="170"/>
      <c r="S298" s="170"/>
      <c r="T298" s="170"/>
      <c r="U298" s="170"/>
      <c r="V298" s="170"/>
      <c r="W298" s="207"/>
      <c r="X298" s="207"/>
      <c r="Y298" s="207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  <c r="BI298" s="208"/>
      <c r="BJ298" s="208"/>
      <c r="BK298" s="208"/>
      <c r="BL298" s="208"/>
      <c r="BM298" s="208"/>
      <c r="BN298" s="208"/>
      <c r="BO298" s="208"/>
      <c r="BP298" s="208"/>
      <c r="BQ298" s="208"/>
      <c r="BR298" s="208"/>
      <c r="BS298" s="208"/>
      <c r="BT298" s="208"/>
      <c r="BU298" s="208"/>
      <c r="BV298" s="208"/>
      <c r="BW298" s="208"/>
      <c r="BX298" s="208"/>
      <c r="BY298" s="208"/>
      <c r="BZ298" s="208"/>
      <c r="CA298" s="208"/>
      <c r="CB298" s="208"/>
      <c r="CC298" s="208"/>
      <c r="CD298" s="208"/>
      <c r="CE298" s="208"/>
      <c r="CF298" s="208"/>
      <c r="CG298" s="208"/>
      <c r="CH298" s="208"/>
      <c r="CI298" s="208"/>
      <c r="CJ298" s="208"/>
      <c r="CK298" s="208"/>
      <c r="CL298" s="208"/>
      <c r="CM298" s="208"/>
      <c r="CN298" s="208"/>
      <c r="CO298" s="208"/>
      <c r="CP298" s="176"/>
      <c r="DO298" s="166"/>
    </row>
    <row r="299" spans="1:119">
      <c r="A299" s="166"/>
      <c r="B299" s="175"/>
      <c r="C299" s="175"/>
      <c r="D299" s="178"/>
      <c r="E299" s="17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70"/>
      <c r="R299" s="170"/>
      <c r="S299" s="170"/>
      <c r="T299" s="170"/>
      <c r="U299" s="170"/>
      <c r="V299" s="170"/>
      <c r="W299" s="207"/>
      <c r="X299" s="207"/>
      <c r="Y299" s="207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  <c r="BI299" s="208"/>
      <c r="BJ299" s="208"/>
      <c r="BK299" s="208"/>
      <c r="BL299" s="208"/>
      <c r="BM299" s="208"/>
      <c r="BN299" s="208"/>
      <c r="BO299" s="208"/>
      <c r="BP299" s="208"/>
      <c r="BQ299" s="208"/>
      <c r="BR299" s="208"/>
      <c r="BS299" s="208"/>
      <c r="BT299" s="208"/>
      <c r="BU299" s="208"/>
      <c r="BV299" s="208"/>
      <c r="BW299" s="208"/>
      <c r="BX299" s="208"/>
      <c r="BY299" s="208"/>
      <c r="BZ299" s="208"/>
      <c r="CA299" s="208"/>
      <c r="CB299" s="208"/>
      <c r="CC299" s="208"/>
      <c r="CD299" s="208"/>
      <c r="CE299" s="208"/>
      <c r="CF299" s="208"/>
      <c r="CG299" s="208"/>
      <c r="CH299" s="208"/>
      <c r="CI299" s="208"/>
      <c r="CJ299" s="208"/>
      <c r="CK299" s="208"/>
      <c r="CL299" s="208"/>
      <c r="CM299" s="208"/>
      <c r="CN299" s="208"/>
      <c r="CO299" s="208"/>
      <c r="CP299" s="176"/>
      <c r="DO299" s="166"/>
    </row>
    <row r="300" spans="1:119">
      <c r="A300" s="166"/>
      <c r="B300" s="175"/>
      <c r="C300" s="175"/>
      <c r="D300" s="178"/>
      <c r="E300" s="17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70"/>
      <c r="R300" s="170"/>
      <c r="S300" s="170"/>
      <c r="T300" s="170"/>
      <c r="U300" s="170"/>
      <c r="V300" s="170"/>
      <c r="W300" s="207"/>
      <c r="X300" s="207"/>
      <c r="Y300" s="207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  <c r="BI300" s="208"/>
      <c r="BJ300" s="208"/>
      <c r="BK300" s="208"/>
      <c r="BL300" s="208"/>
      <c r="BM300" s="208"/>
      <c r="BN300" s="208"/>
      <c r="BO300" s="208"/>
      <c r="BP300" s="208"/>
      <c r="BQ300" s="208"/>
      <c r="BR300" s="208"/>
      <c r="BS300" s="208"/>
      <c r="BT300" s="208"/>
      <c r="BU300" s="208"/>
      <c r="BV300" s="208"/>
      <c r="BW300" s="208"/>
      <c r="BX300" s="208"/>
      <c r="BY300" s="208"/>
      <c r="BZ300" s="208"/>
      <c r="CA300" s="208"/>
      <c r="CB300" s="208"/>
      <c r="CC300" s="208"/>
      <c r="CD300" s="208"/>
      <c r="CE300" s="208"/>
      <c r="CF300" s="208"/>
      <c r="CG300" s="208"/>
      <c r="CH300" s="208"/>
      <c r="CI300" s="208"/>
      <c r="CJ300" s="208"/>
      <c r="CK300" s="208"/>
      <c r="CL300" s="208"/>
      <c r="CM300" s="208"/>
      <c r="CN300" s="208"/>
      <c r="CO300" s="208"/>
      <c r="CP300" s="176"/>
      <c r="DO300" s="166"/>
    </row>
    <row r="301" spans="1:119">
      <c r="A301" s="166"/>
      <c r="B301" s="175"/>
      <c r="C301" s="175"/>
      <c r="D301" s="178"/>
      <c r="E301" s="17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70"/>
      <c r="R301" s="170"/>
      <c r="S301" s="170"/>
      <c r="T301" s="170"/>
      <c r="U301" s="170"/>
      <c r="V301" s="170"/>
      <c r="W301" s="207"/>
      <c r="X301" s="207"/>
      <c r="Y301" s="207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  <c r="BI301" s="208"/>
      <c r="BJ301" s="208"/>
      <c r="BK301" s="208"/>
      <c r="BL301" s="208"/>
      <c r="BM301" s="208"/>
      <c r="BN301" s="208"/>
      <c r="BO301" s="208"/>
      <c r="BP301" s="208"/>
      <c r="BQ301" s="208"/>
      <c r="BR301" s="208"/>
      <c r="BS301" s="208"/>
      <c r="BT301" s="208"/>
      <c r="BU301" s="208"/>
      <c r="BV301" s="208"/>
      <c r="BW301" s="208"/>
      <c r="BX301" s="208"/>
      <c r="BY301" s="208"/>
      <c r="BZ301" s="208"/>
      <c r="CA301" s="208"/>
      <c r="CB301" s="208"/>
      <c r="CC301" s="208"/>
      <c r="CD301" s="208"/>
      <c r="CE301" s="208"/>
      <c r="CF301" s="208"/>
      <c r="CG301" s="208"/>
      <c r="CH301" s="208"/>
      <c r="CI301" s="208"/>
      <c r="CJ301" s="208"/>
      <c r="CK301" s="208"/>
      <c r="CL301" s="208"/>
      <c r="CM301" s="208"/>
      <c r="CN301" s="208"/>
      <c r="CO301" s="208"/>
      <c r="CP301" s="176"/>
      <c r="DO301" s="166"/>
    </row>
    <row r="302" spans="1:119">
      <c r="A302" s="166"/>
      <c r="B302" s="175"/>
      <c r="C302" s="175"/>
      <c r="D302" s="178"/>
      <c r="E302" s="17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70"/>
      <c r="R302" s="170"/>
      <c r="S302" s="170"/>
      <c r="T302" s="170"/>
      <c r="U302" s="170"/>
      <c r="V302" s="170"/>
      <c r="W302" s="207"/>
      <c r="X302" s="207"/>
      <c r="Y302" s="207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8"/>
      <c r="BL302" s="208"/>
      <c r="BM302" s="208"/>
      <c r="BN302" s="208"/>
      <c r="BO302" s="208"/>
      <c r="BP302" s="208"/>
      <c r="BQ302" s="208"/>
      <c r="BR302" s="208"/>
      <c r="BS302" s="208"/>
      <c r="BT302" s="208"/>
      <c r="BU302" s="208"/>
      <c r="BV302" s="208"/>
      <c r="BW302" s="208"/>
      <c r="BX302" s="208"/>
      <c r="BY302" s="208"/>
      <c r="BZ302" s="208"/>
      <c r="CA302" s="208"/>
      <c r="CB302" s="208"/>
      <c r="CC302" s="208"/>
      <c r="CD302" s="208"/>
      <c r="CE302" s="208"/>
      <c r="CF302" s="208"/>
      <c r="CG302" s="208"/>
      <c r="CH302" s="208"/>
      <c r="CI302" s="208"/>
      <c r="CJ302" s="208"/>
      <c r="CK302" s="208"/>
      <c r="CL302" s="208"/>
      <c r="CM302" s="208"/>
      <c r="CN302" s="208"/>
      <c r="CO302" s="208"/>
      <c r="CP302" s="176"/>
      <c r="DO302" s="166"/>
    </row>
    <row r="303" spans="1:119">
      <c r="A303" s="166"/>
      <c r="B303" s="175"/>
      <c r="C303" s="175"/>
      <c r="D303" s="178"/>
      <c r="E303" s="17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70"/>
      <c r="R303" s="170"/>
      <c r="S303" s="170"/>
      <c r="T303" s="170"/>
      <c r="U303" s="170"/>
      <c r="V303" s="170"/>
      <c r="W303" s="207"/>
      <c r="X303" s="207"/>
      <c r="Y303" s="207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8"/>
      <c r="BL303" s="208"/>
      <c r="BM303" s="208"/>
      <c r="BN303" s="208"/>
      <c r="BO303" s="208"/>
      <c r="BP303" s="208"/>
      <c r="BQ303" s="208"/>
      <c r="BR303" s="208"/>
      <c r="BS303" s="208"/>
      <c r="BT303" s="208"/>
      <c r="BU303" s="208"/>
      <c r="BV303" s="208"/>
      <c r="BW303" s="208"/>
      <c r="BX303" s="208"/>
      <c r="BY303" s="208"/>
      <c r="BZ303" s="208"/>
      <c r="CA303" s="208"/>
      <c r="CB303" s="208"/>
      <c r="CC303" s="208"/>
      <c r="CD303" s="208"/>
      <c r="CE303" s="208"/>
      <c r="CF303" s="208"/>
      <c r="CG303" s="208"/>
      <c r="CH303" s="208"/>
      <c r="CI303" s="208"/>
      <c r="CJ303" s="208"/>
      <c r="CK303" s="208"/>
      <c r="CL303" s="208"/>
      <c r="CM303" s="208"/>
      <c r="CN303" s="208"/>
      <c r="CO303" s="208"/>
      <c r="CP303" s="176"/>
      <c r="DO303" s="166"/>
    </row>
    <row r="304" spans="1:119">
      <c r="A304" s="166"/>
      <c r="B304" s="175"/>
      <c r="C304" s="175"/>
      <c r="D304" s="178"/>
      <c r="E304" s="17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70"/>
      <c r="R304" s="170"/>
      <c r="S304" s="170"/>
      <c r="T304" s="170"/>
      <c r="U304" s="170"/>
      <c r="V304" s="170"/>
      <c r="W304" s="207"/>
      <c r="X304" s="207"/>
      <c r="Y304" s="207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  <c r="BI304" s="208"/>
      <c r="BJ304" s="208"/>
      <c r="BK304" s="208"/>
      <c r="BL304" s="208"/>
      <c r="BM304" s="208"/>
      <c r="BN304" s="208"/>
      <c r="BO304" s="208"/>
      <c r="BP304" s="208"/>
      <c r="BQ304" s="208"/>
      <c r="BR304" s="208"/>
      <c r="BS304" s="208"/>
      <c r="BT304" s="208"/>
      <c r="BU304" s="208"/>
      <c r="BV304" s="208"/>
      <c r="BW304" s="208"/>
      <c r="BX304" s="208"/>
      <c r="BY304" s="208"/>
      <c r="BZ304" s="208"/>
      <c r="CA304" s="208"/>
      <c r="CB304" s="208"/>
      <c r="CC304" s="208"/>
      <c r="CD304" s="208"/>
      <c r="CE304" s="208"/>
      <c r="CF304" s="208"/>
      <c r="CG304" s="208"/>
      <c r="CH304" s="208"/>
      <c r="CI304" s="208"/>
      <c r="CJ304" s="208"/>
      <c r="CK304" s="208"/>
      <c r="CL304" s="208"/>
      <c r="CM304" s="208"/>
      <c r="CN304" s="208"/>
      <c r="CO304" s="208"/>
      <c r="CP304" s="176"/>
      <c r="DO304" s="166"/>
    </row>
    <row r="305" spans="1:119">
      <c r="A305" s="166"/>
      <c r="B305" s="175"/>
      <c r="C305" s="175"/>
      <c r="D305" s="178"/>
      <c r="E305" s="17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70"/>
      <c r="R305" s="170"/>
      <c r="S305" s="170"/>
      <c r="T305" s="170"/>
      <c r="U305" s="170"/>
      <c r="V305" s="170"/>
      <c r="W305" s="207"/>
      <c r="X305" s="207"/>
      <c r="Y305" s="207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  <c r="BI305" s="208"/>
      <c r="BJ305" s="208"/>
      <c r="BK305" s="208"/>
      <c r="BL305" s="208"/>
      <c r="BM305" s="208"/>
      <c r="BN305" s="208"/>
      <c r="BO305" s="208"/>
      <c r="BP305" s="208"/>
      <c r="BQ305" s="208"/>
      <c r="BR305" s="208"/>
      <c r="BS305" s="208"/>
      <c r="BT305" s="208"/>
      <c r="BU305" s="208"/>
      <c r="BV305" s="208"/>
      <c r="BW305" s="208"/>
      <c r="BX305" s="208"/>
      <c r="BY305" s="208"/>
      <c r="BZ305" s="208"/>
      <c r="CA305" s="208"/>
      <c r="CB305" s="208"/>
      <c r="CC305" s="208"/>
      <c r="CD305" s="208"/>
      <c r="CE305" s="208"/>
      <c r="CF305" s="208"/>
      <c r="CG305" s="208"/>
      <c r="CH305" s="208"/>
      <c r="CI305" s="208"/>
      <c r="CJ305" s="208"/>
      <c r="CK305" s="208"/>
      <c r="CL305" s="208"/>
      <c r="CM305" s="208"/>
      <c r="CN305" s="208"/>
      <c r="CO305" s="208"/>
      <c r="CP305" s="176"/>
      <c r="DO305" s="166"/>
    </row>
    <row r="306" spans="1:119">
      <c r="A306" s="166"/>
      <c r="B306" s="175"/>
      <c r="C306" s="175"/>
      <c r="D306" s="178"/>
      <c r="E306" s="17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70"/>
      <c r="R306" s="170"/>
      <c r="S306" s="170"/>
      <c r="T306" s="170"/>
      <c r="U306" s="170"/>
      <c r="V306" s="170"/>
      <c r="W306" s="207"/>
      <c r="X306" s="207"/>
      <c r="Y306" s="207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  <c r="BI306" s="208"/>
      <c r="BJ306" s="208"/>
      <c r="BK306" s="208"/>
      <c r="BL306" s="208"/>
      <c r="BM306" s="208"/>
      <c r="BN306" s="208"/>
      <c r="BO306" s="208"/>
      <c r="BP306" s="208"/>
      <c r="BQ306" s="208"/>
      <c r="BR306" s="208"/>
      <c r="BS306" s="208"/>
      <c r="BT306" s="208"/>
      <c r="BU306" s="208"/>
      <c r="BV306" s="208"/>
      <c r="BW306" s="208"/>
      <c r="BX306" s="208"/>
      <c r="BY306" s="208"/>
      <c r="BZ306" s="208"/>
      <c r="CA306" s="208"/>
      <c r="CB306" s="208"/>
      <c r="CC306" s="208"/>
      <c r="CD306" s="208"/>
      <c r="CE306" s="208"/>
      <c r="CF306" s="208"/>
      <c r="CG306" s="208"/>
      <c r="CH306" s="208"/>
      <c r="CI306" s="208"/>
      <c r="CJ306" s="208"/>
      <c r="CK306" s="208"/>
      <c r="CL306" s="208"/>
      <c r="CM306" s="208"/>
      <c r="CN306" s="208"/>
      <c r="CO306" s="208"/>
      <c r="CP306" s="176"/>
      <c r="DO306" s="166"/>
    </row>
    <row r="307" spans="1:119">
      <c r="A307" s="166"/>
      <c r="B307" s="175"/>
      <c r="C307" s="175"/>
      <c r="D307" s="178"/>
      <c r="E307" s="17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70"/>
      <c r="R307" s="170"/>
      <c r="S307" s="170"/>
      <c r="T307" s="170"/>
      <c r="U307" s="170"/>
      <c r="V307" s="170"/>
      <c r="W307" s="207"/>
      <c r="X307" s="207"/>
      <c r="Y307" s="207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  <c r="BI307" s="208"/>
      <c r="BJ307" s="208"/>
      <c r="BK307" s="208"/>
      <c r="BL307" s="208"/>
      <c r="BM307" s="208"/>
      <c r="BN307" s="208"/>
      <c r="BO307" s="208"/>
      <c r="BP307" s="208"/>
      <c r="BQ307" s="208"/>
      <c r="BR307" s="208"/>
      <c r="BS307" s="208"/>
      <c r="BT307" s="208"/>
      <c r="BU307" s="208"/>
      <c r="BV307" s="208"/>
      <c r="BW307" s="208"/>
      <c r="BX307" s="208"/>
      <c r="BY307" s="208"/>
      <c r="BZ307" s="208"/>
      <c r="CA307" s="208"/>
      <c r="CB307" s="208"/>
      <c r="CC307" s="208"/>
      <c r="CD307" s="208"/>
      <c r="CE307" s="208"/>
      <c r="CF307" s="208"/>
      <c r="CG307" s="208"/>
      <c r="CH307" s="208"/>
      <c r="CI307" s="208"/>
      <c r="CJ307" s="208"/>
      <c r="CK307" s="208"/>
      <c r="CL307" s="208"/>
      <c r="CM307" s="208"/>
      <c r="CN307" s="208"/>
      <c r="CO307" s="208"/>
      <c r="CP307" s="176"/>
      <c r="DO307" s="166"/>
    </row>
    <row r="308" spans="1:119">
      <c r="A308" s="166"/>
      <c r="B308" s="175"/>
      <c r="C308" s="175"/>
      <c r="D308" s="178"/>
      <c r="E308" s="17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70"/>
      <c r="R308" s="170"/>
      <c r="S308" s="170"/>
      <c r="T308" s="170"/>
      <c r="U308" s="170"/>
      <c r="V308" s="170"/>
      <c r="W308" s="207"/>
      <c r="X308" s="207"/>
      <c r="Y308" s="207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  <c r="BI308" s="208"/>
      <c r="BJ308" s="208"/>
      <c r="BK308" s="208"/>
      <c r="BL308" s="208"/>
      <c r="BM308" s="208"/>
      <c r="BN308" s="208"/>
      <c r="BO308" s="208"/>
      <c r="BP308" s="208"/>
      <c r="BQ308" s="208"/>
      <c r="BR308" s="208"/>
      <c r="BS308" s="208"/>
      <c r="BT308" s="208"/>
      <c r="BU308" s="208"/>
      <c r="BV308" s="208"/>
      <c r="BW308" s="208"/>
      <c r="BX308" s="208"/>
      <c r="BY308" s="208"/>
      <c r="BZ308" s="208"/>
      <c r="CA308" s="208"/>
      <c r="CB308" s="208"/>
      <c r="CC308" s="208"/>
      <c r="CD308" s="208"/>
      <c r="CE308" s="208"/>
      <c r="CF308" s="208"/>
      <c r="CG308" s="208"/>
      <c r="CH308" s="208"/>
      <c r="CI308" s="208"/>
      <c r="CJ308" s="208"/>
      <c r="CK308" s="208"/>
      <c r="CL308" s="208"/>
      <c r="CM308" s="208"/>
      <c r="CN308" s="208"/>
      <c r="CO308" s="208"/>
      <c r="CP308" s="176"/>
      <c r="DO308" s="166"/>
    </row>
    <row r="309" spans="1:119">
      <c r="A309" s="166"/>
      <c r="B309" s="175"/>
      <c r="C309" s="175"/>
      <c r="D309" s="178"/>
      <c r="E309" s="17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70"/>
      <c r="R309" s="170"/>
      <c r="S309" s="170"/>
      <c r="T309" s="170"/>
      <c r="U309" s="170"/>
      <c r="V309" s="170"/>
      <c r="W309" s="207"/>
      <c r="X309" s="207"/>
      <c r="Y309" s="207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208"/>
      <c r="BN309" s="208"/>
      <c r="BO309" s="208"/>
      <c r="BP309" s="208"/>
      <c r="BQ309" s="208"/>
      <c r="BR309" s="208"/>
      <c r="BS309" s="208"/>
      <c r="BT309" s="208"/>
      <c r="BU309" s="208"/>
      <c r="BV309" s="208"/>
      <c r="BW309" s="208"/>
      <c r="BX309" s="208"/>
      <c r="BY309" s="208"/>
      <c r="BZ309" s="208"/>
      <c r="CA309" s="208"/>
      <c r="CB309" s="208"/>
      <c r="CC309" s="208"/>
      <c r="CD309" s="208"/>
      <c r="CE309" s="208"/>
      <c r="CF309" s="208"/>
      <c r="CG309" s="208"/>
      <c r="CH309" s="208"/>
      <c r="CI309" s="208"/>
      <c r="CJ309" s="208"/>
      <c r="CK309" s="208"/>
      <c r="CL309" s="208"/>
      <c r="CM309" s="208"/>
      <c r="CN309" s="208"/>
      <c r="CO309" s="208"/>
      <c r="CP309" s="176"/>
      <c r="DO309" s="166"/>
    </row>
    <row r="310" spans="1:119">
      <c r="A310" s="166"/>
      <c r="B310" s="175"/>
      <c r="C310" s="175"/>
      <c r="D310" s="178"/>
      <c r="E310" s="17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70"/>
      <c r="R310" s="170"/>
      <c r="S310" s="170"/>
      <c r="T310" s="170"/>
      <c r="U310" s="170"/>
      <c r="V310" s="170"/>
      <c r="W310" s="207"/>
      <c r="X310" s="207"/>
      <c r="Y310" s="207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  <c r="BI310" s="208"/>
      <c r="BJ310" s="208"/>
      <c r="BK310" s="208"/>
      <c r="BL310" s="208"/>
      <c r="BM310" s="208"/>
      <c r="BN310" s="208"/>
      <c r="BO310" s="208"/>
      <c r="BP310" s="208"/>
      <c r="BQ310" s="208"/>
      <c r="BR310" s="208"/>
      <c r="BS310" s="208"/>
      <c r="BT310" s="208"/>
      <c r="BU310" s="208"/>
      <c r="BV310" s="208"/>
      <c r="BW310" s="208"/>
      <c r="BX310" s="208"/>
      <c r="BY310" s="208"/>
      <c r="BZ310" s="208"/>
      <c r="CA310" s="208"/>
      <c r="CB310" s="208"/>
      <c r="CC310" s="208"/>
      <c r="CD310" s="208"/>
      <c r="CE310" s="208"/>
      <c r="CF310" s="208"/>
      <c r="CG310" s="208"/>
      <c r="CH310" s="208"/>
      <c r="CI310" s="208"/>
      <c r="CJ310" s="208"/>
      <c r="CK310" s="208"/>
      <c r="CL310" s="208"/>
      <c r="CM310" s="208"/>
      <c r="CN310" s="208"/>
      <c r="CO310" s="208"/>
      <c r="CP310" s="176"/>
      <c r="DO310" s="166"/>
    </row>
    <row r="311" spans="1:119">
      <c r="A311" s="166"/>
      <c r="B311" s="175"/>
      <c r="C311" s="175"/>
      <c r="D311" s="178"/>
      <c r="E311" s="17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70"/>
      <c r="R311" s="170"/>
      <c r="S311" s="170"/>
      <c r="T311" s="170"/>
      <c r="U311" s="170"/>
      <c r="V311" s="170"/>
      <c r="W311" s="207"/>
      <c r="X311" s="207"/>
      <c r="Y311" s="207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  <c r="BI311" s="208"/>
      <c r="BJ311" s="208"/>
      <c r="BK311" s="208"/>
      <c r="BL311" s="208"/>
      <c r="BM311" s="208"/>
      <c r="BN311" s="208"/>
      <c r="BO311" s="208"/>
      <c r="BP311" s="208"/>
      <c r="BQ311" s="208"/>
      <c r="BR311" s="208"/>
      <c r="BS311" s="208"/>
      <c r="BT311" s="208"/>
      <c r="BU311" s="208"/>
      <c r="BV311" s="208"/>
      <c r="BW311" s="208"/>
      <c r="BX311" s="208"/>
      <c r="BY311" s="208"/>
      <c r="BZ311" s="208"/>
      <c r="CA311" s="208"/>
      <c r="CB311" s="208"/>
      <c r="CC311" s="208"/>
      <c r="CD311" s="208"/>
      <c r="CE311" s="208"/>
      <c r="CF311" s="208"/>
      <c r="CG311" s="208"/>
      <c r="CH311" s="208"/>
      <c r="CI311" s="208"/>
      <c r="CJ311" s="208"/>
      <c r="CK311" s="208"/>
      <c r="CL311" s="208"/>
      <c r="CM311" s="208"/>
      <c r="CN311" s="208"/>
      <c r="CO311" s="208"/>
      <c r="CP311" s="176"/>
      <c r="DO311" s="166"/>
    </row>
    <row r="312" spans="1:119">
      <c r="A312" s="166"/>
      <c r="B312" s="175"/>
      <c r="C312" s="175"/>
      <c r="D312" s="178"/>
      <c r="E312" s="17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70"/>
      <c r="R312" s="170"/>
      <c r="S312" s="170"/>
      <c r="T312" s="170"/>
      <c r="U312" s="170"/>
      <c r="V312" s="170"/>
      <c r="W312" s="207"/>
      <c r="X312" s="207"/>
      <c r="Y312" s="207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  <c r="BI312" s="208"/>
      <c r="BJ312" s="208"/>
      <c r="BK312" s="208"/>
      <c r="BL312" s="208"/>
      <c r="BM312" s="208"/>
      <c r="BN312" s="208"/>
      <c r="BO312" s="208"/>
      <c r="BP312" s="208"/>
      <c r="BQ312" s="208"/>
      <c r="BR312" s="208"/>
      <c r="BS312" s="208"/>
      <c r="BT312" s="208"/>
      <c r="BU312" s="208"/>
      <c r="BV312" s="208"/>
      <c r="BW312" s="208"/>
      <c r="BX312" s="208"/>
      <c r="BY312" s="208"/>
      <c r="BZ312" s="208"/>
      <c r="CA312" s="208"/>
      <c r="CB312" s="208"/>
      <c r="CC312" s="208"/>
      <c r="CD312" s="208"/>
      <c r="CE312" s="208"/>
      <c r="CF312" s="208"/>
      <c r="CG312" s="208"/>
      <c r="CH312" s="208"/>
      <c r="CI312" s="208"/>
      <c r="CJ312" s="208"/>
      <c r="CK312" s="208"/>
      <c r="CL312" s="208"/>
      <c r="CM312" s="208"/>
      <c r="CN312" s="208"/>
      <c r="CO312" s="208"/>
      <c r="CP312" s="176"/>
      <c r="DO312" s="166"/>
    </row>
    <row r="313" spans="1:119">
      <c r="A313" s="166"/>
      <c r="B313" s="175"/>
      <c r="C313" s="175"/>
      <c r="D313" s="178"/>
      <c r="E313" s="17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70"/>
      <c r="R313" s="170"/>
      <c r="S313" s="170"/>
      <c r="T313" s="170"/>
      <c r="U313" s="170"/>
      <c r="V313" s="170"/>
      <c r="W313" s="207"/>
      <c r="X313" s="207"/>
      <c r="Y313" s="207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  <c r="BI313" s="208"/>
      <c r="BJ313" s="208"/>
      <c r="BK313" s="208"/>
      <c r="BL313" s="208"/>
      <c r="BM313" s="208"/>
      <c r="BN313" s="208"/>
      <c r="BO313" s="208"/>
      <c r="BP313" s="208"/>
      <c r="BQ313" s="208"/>
      <c r="BR313" s="208"/>
      <c r="BS313" s="208"/>
      <c r="BT313" s="208"/>
      <c r="BU313" s="208"/>
      <c r="BV313" s="208"/>
      <c r="BW313" s="208"/>
      <c r="BX313" s="208"/>
      <c r="BY313" s="208"/>
      <c r="BZ313" s="208"/>
      <c r="CA313" s="208"/>
      <c r="CB313" s="208"/>
      <c r="CC313" s="208"/>
      <c r="CD313" s="208"/>
      <c r="CE313" s="208"/>
      <c r="CF313" s="208"/>
      <c r="CG313" s="208"/>
      <c r="CH313" s="208"/>
      <c r="CI313" s="208"/>
      <c r="CJ313" s="208"/>
      <c r="CK313" s="208"/>
      <c r="CL313" s="208"/>
      <c r="CM313" s="208"/>
      <c r="CN313" s="208"/>
      <c r="CO313" s="208"/>
      <c r="CP313" s="176"/>
      <c r="DO313" s="166"/>
    </row>
    <row r="314" spans="1:119">
      <c r="A314" s="166"/>
      <c r="B314" s="175"/>
      <c r="C314" s="175"/>
      <c r="D314" s="178"/>
      <c r="E314" s="17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70"/>
      <c r="R314" s="170"/>
      <c r="S314" s="170"/>
      <c r="T314" s="170"/>
      <c r="U314" s="170"/>
      <c r="V314" s="170"/>
      <c r="W314" s="207"/>
      <c r="X314" s="207"/>
      <c r="Y314" s="207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  <c r="BI314" s="208"/>
      <c r="BJ314" s="208"/>
      <c r="BK314" s="208"/>
      <c r="BL314" s="208"/>
      <c r="BM314" s="208"/>
      <c r="BN314" s="208"/>
      <c r="BO314" s="208"/>
      <c r="BP314" s="208"/>
      <c r="BQ314" s="208"/>
      <c r="BR314" s="208"/>
      <c r="BS314" s="208"/>
      <c r="BT314" s="208"/>
      <c r="BU314" s="208"/>
      <c r="BV314" s="208"/>
      <c r="BW314" s="208"/>
      <c r="BX314" s="208"/>
      <c r="BY314" s="208"/>
      <c r="BZ314" s="208"/>
      <c r="CA314" s="208"/>
      <c r="CB314" s="208"/>
      <c r="CC314" s="208"/>
      <c r="CD314" s="208"/>
      <c r="CE314" s="208"/>
      <c r="CF314" s="208"/>
      <c r="CG314" s="208"/>
      <c r="CH314" s="208"/>
      <c r="CI314" s="208"/>
      <c r="CJ314" s="208"/>
      <c r="CK314" s="208"/>
      <c r="CL314" s="208"/>
      <c r="CM314" s="208"/>
      <c r="CN314" s="208"/>
      <c r="CO314" s="208"/>
      <c r="CP314" s="176"/>
      <c r="DO314" s="166"/>
    </row>
    <row r="315" spans="1:119">
      <c r="A315" s="166"/>
      <c r="B315" s="175"/>
      <c r="C315" s="175"/>
      <c r="D315" s="178"/>
      <c r="E315" s="17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70"/>
      <c r="R315" s="170"/>
      <c r="S315" s="170"/>
      <c r="T315" s="170"/>
      <c r="U315" s="170"/>
      <c r="V315" s="170"/>
      <c r="W315" s="207"/>
      <c r="X315" s="207"/>
      <c r="Y315" s="207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  <c r="BI315" s="208"/>
      <c r="BJ315" s="208"/>
      <c r="BK315" s="208"/>
      <c r="BL315" s="208"/>
      <c r="BM315" s="208"/>
      <c r="BN315" s="208"/>
      <c r="BO315" s="208"/>
      <c r="BP315" s="208"/>
      <c r="BQ315" s="208"/>
      <c r="BR315" s="208"/>
      <c r="BS315" s="208"/>
      <c r="BT315" s="208"/>
      <c r="BU315" s="208"/>
      <c r="BV315" s="208"/>
      <c r="BW315" s="208"/>
      <c r="BX315" s="208"/>
      <c r="BY315" s="208"/>
      <c r="BZ315" s="208"/>
      <c r="CA315" s="208"/>
      <c r="CB315" s="208"/>
      <c r="CC315" s="208"/>
      <c r="CD315" s="208"/>
      <c r="CE315" s="208"/>
      <c r="CF315" s="208"/>
      <c r="CG315" s="208"/>
      <c r="CH315" s="208"/>
      <c r="CI315" s="208"/>
      <c r="CJ315" s="208"/>
      <c r="CK315" s="208"/>
      <c r="CL315" s="208"/>
      <c r="CM315" s="208"/>
      <c r="CN315" s="208"/>
      <c r="CO315" s="208"/>
      <c r="CP315" s="176"/>
      <c r="DO315" s="166"/>
    </row>
    <row r="316" spans="1:119">
      <c r="A316" s="166"/>
      <c r="B316" s="175"/>
      <c r="C316" s="175"/>
      <c r="D316" s="178"/>
      <c r="E316" s="17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70"/>
      <c r="R316" s="170"/>
      <c r="S316" s="170"/>
      <c r="T316" s="170"/>
      <c r="U316" s="170"/>
      <c r="V316" s="170"/>
      <c r="W316" s="207"/>
      <c r="X316" s="207"/>
      <c r="Y316" s="207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  <c r="BI316" s="208"/>
      <c r="BJ316" s="208"/>
      <c r="BK316" s="208"/>
      <c r="BL316" s="208"/>
      <c r="BM316" s="208"/>
      <c r="BN316" s="208"/>
      <c r="BO316" s="208"/>
      <c r="BP316" s="208"/>
      <c r="BQ316" s="208"/>
      <c r="BR316" s="208"/>
      <c r="BS316" s="208"/>
      <c r="BT316" s="208"/>
      <c r="BU316" s="208"/>
      <c r="BV316" s="208"/>
      <c r="BW316" s="208"/>
      <c r="BX316" s="208"/>
      <c r="BY316" s="208"/>
      <c r="BZ316" s="208"/>
      <c r="CA316" s="208"/>
      <c r="CB316" s="208"/>
      <c r="CC316" s="208"/>
      <c r="CD316" s="208"/>
      <c r="CE316" s="208"/>
      <c r="CF316" s="208"/>
      <c r="CG316" s="208"/>
      <c r="CH316" s="208"/>
      <c r="CI316" s="208"/>
      <c r="CJ316" s="208"/>
      <c r="CK316" s="208"/>
      <c r="CL316" s="208"/>
      <c r="CM316" s="208"/>
      <c r="CN316" s="208"/>
      <c r="CO316" s="208"/>
      <c r="CP316" s="176"/>
      <c r="DO316" s="166"/>
    </row>
    <row r="317" spans="1:119">
      <c r="A317" s="166"/>
      <c r="B317" s="175"/>
      <c r="C317" s="175"/>
      <c r="D317" s="178"/>
      <c r="E317" s="17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70"/>
      <c r="R317" s="170"/>
      <c r="S317" s="170"/>
      <c r="T317" s="170"/>
      <c r="U317" s="170"/>
      <c r="V317" s="170"/>
      <c r="W317" s="207"/>
      <c r="X317" s="207"/>
      <c r="Y317" s="207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  <c r="BI317" s="208"/>
      <c r="BJ317" s="208"/>
      <c r="BK317" s="208"/>
      <c r="BL317" s="208"/>
      <c r="BM317" s="208"/>
      <c r="BN317" s="208"/>
      <c r="BO317" s="208"/>
      <c r="BP317" s="208"/>
      <c r="BQ317" s="208"/>
      <c r="BR317" s="208"/>
      <c r="BS317" s="208"/>
      <c r="BT317" s="208"/>
      <c r="BU317" s="208"/>
      <c r="BV317" s="208"/>
      <c r="BW317" s="208"/>
      <c r="BX317" s="208"/>
      <c r="BY317" s="208"/>
      <c r="BZ317" s="208"/>
      <c r="CA317" s="208"/>
      <c r="CB317" s="208"/>
      <c r="CC317" s="208"/>
      <c r="CD317" s="208"/>
      <c r="CE317" s="208"/>
      <c r="CF317" s="208"/>
      <c r="CG317" s="208"/>
      <c r="CH317" s="208"/>
      <c r="CI317" s="208"/>
      <c r="CJ317" s="208"/>
      <c r="CK317" s="208"/>
      <c r="CL317" s="208"/>
      <c r="CM317" s="208"/>
      <c r="CN317" s="208"/>
      <c r="CO317" s="208"/>
      <c r="CP317" s="176"/>
      <c r="DO317" s="166"/>
    </row>
    <row r="318" spans="1:119">
      <c r="A318" s="166"/>
      <c r="B318" s="175"/>
      <c r="C318" s="175"/>
      <c r="D318" s="178"/>
      <c r="E318" s="17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70"/>
      <c r="R318" s="170"/>
      <c r="S318" s="170"/>
      <c r="T318" s="170"/>
      <c r="U318" s="170"/>
      <c r="V318" s="170"/>
      <c r="W318" s="207"/>
      <c r="X318" s="207"/>
      <c r="Y318" s="207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  <c r="BI318" s="208"/>
      <c r="BJ318" s="208"/>
      <c r="BK318" s="208"/>
      <c r="BL318" s="208"/>
      <c r="BM318" s="208"/>
      <c r="BN318" s="208"/>
      <c r="BO318" s="208"/>
      <c r="BP318" s="208"/>
      <c r="BQ318" s="208"/>
      <c r="BR318" s="208"/>
      <c r="BS318" s="208"/>
      <c r="BT318" s="208"/>
      <c r="BU318" s="208"/>
      <c r="BV318" s="208"/>
      <c r="BW318" s="208"/>
      <c r="BX318" s="208"/>
      <c r="BY318" s="208"/>
      <c r="BZ318" s="208"/>
      <c r="CA318" s="208"/>
      <c r="CB318" s="208"/>
      <c r="CC318" s="208"/>
      <c r="CD318" s="208"/>
      <c r="CE318" s="208"/>
      <c r="CF318" s="208"/>
      <c r="CG318" s="208"/>
      <c r="CH318" s="208"/>
      <c r="CI318" s="208"/>
      <c r="CJ318" s="208"/>
      <c r="CK318" s="208"/>
      <c r="CL318" s="208"/>
      <c r="CM318" s="208"/>
      <c r="CN318" s="208"/>
      <c r="CO318" s="208"/>
      <c r="CP318" s="176"/>
      <c r="DO318" s="166"/>
    </row>
    <row r="319" spans="1:119">
      <c r="A319" s="166"/>
      <c r="B319" s="175"/>
      <c r="C319" s="175"/>
      <c r="D319" s="178"/>
      <c r="E319" s="17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70"/>
      <c r="R319" s="170"/>
      <c r="S319" s="170"/>
      <c r="T319" s="170"/>
      <c r="U319" s="170"/>
      <c r="V319" s="170"/>
      <c r="W319" s="207"/>
      <c r="X319" s="207"/>
      <c r="Y319" s="207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  <c r="BI319" s="208"/>
      <c r="BJ319" s="208"/>
      <c r="BK319" s="208"/>
      <c r="BL319" s="208"/>
      <c r="BM319" s="208"/>
      <c r="BN319" s="208"/>
      <c r="BO319" s="208"/>
      <c r="BP319" s="208"/>
      <c r="BQ319" s="208"/>
      <c r="BR319" s="208"/>
      <c r="BS319" s="208"/>
      <c r="BT319" s="208"/>
      <c r="BU319" s="208"/>
      <c r="BV319" s="208"/>
      <c r="BW319" s="208"/>
      <c r="BX319" s="208"/>
      <c r="BY319" s="208"/>
      <c r="BZ319" s="208"/>
      <c r="CA319" s="208"/>
      <c r="CB319" s="208"/>
      <c r="CC319" s="208"/>
      <c r="CD319" s="208"/>
      <c r="CE319" s="208"/>
      <c r="CF319" s="208"/>
      <c r="CG319" s="208"/>
      <c r="CH319" s="208"/>
      <c r="CI319" s="208"/>
      <c r="CJ319" s="208"/>
      <c r="CK319" s="208"/>
      <c r="CL319" s="208"/>
      <c r="CM319" s="208"/>
      <c r="CN319" s="208"/>
      <c r="CO319" s="208"/>
      <c r="CP319" s="176"/>
      <c r="DO319" s="166"/>
    </row>
    <row r="320" spans="1:119">
      <c r="A320" s="166"/>
      <c r="B320" s="175"/>
      <c r="C320" s="175"/>
      <c r="D320" s="178"/>
      <c r="E320" s="17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70"/>
      <c r="R320" s="170"/>
      <c r="S320" s="170"/>
      <c r="T320" s="170"/>
      <c r="U320" s="170"/>
      <c r="V320" s="170"/>
      <c r="W320" s="207"/>
      <c r="X320" s="207"/>
      <c r="Y320" s="207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  <c r="BI320" s="208"/>
      <c r="BJ320" s="208"/>
      <c r="BK320" s="208"/>
      <c r="BL320" s="208"/>
      <c r="BM320" s="208"/>
      <c r="BN320" s="208"/>
      <c r="BO320" s="208"/>
      <c r="BP320" s="208"/>
      <c r="BQ320" s="208"/>
      <c r="BR320" s="208"/>
      <c r="BS320" s="208"/>
      <c r="BT320" s="208"/>
      <c r="BU320" s="208"/>
      <c r="BV320" s="208"/>
      <c r="BW320" s="208"/>
      <c r="BX320" s="208"/>
      <c r="BY320" s="208"/>
      <c r="BZ320" s="208"/>
      <c r="CA320" s="208"/>
      <c r="CB320" s="208"/>
      <c r="CC320" s="208"/>
      <c r="CD320" s="208"/>
      <c r="CE320" s="208"/>
      <c r="CF320" s="208"/>
      <c r="CG320" s="208"/>
      <c r="CH320" s="208"/>
      <c r="CI320" s="208"/>
      <c r="CJ320" s="208"/>
      <c r="CK320" s="208"/>
      <c r="CL320" s="208"/>
      <c r="CM320" s="208"/>
      <c r="CN320" s="208"/>
      <c r="CO320" s="208"/>
      <c r="CP320" s="176"/>
      <c r="DO320" s="166"/>
    </row>
    <row r="321" spans="1:119">
      <c r="A321" s="166"/>
      <c r="B321" s="175"/>
      <c r="C321" s="175"/>
      <c r="D321" s="178"/>
      <c r="E321" s="17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70"/>
      <c r="R321" s="170"/>
      <c r="S321" s="170"/>
      <c r="T321" s="170"/>
      <c r="U321" s="170"/>
      <c r="V321" s="170"/>
      <c r="W321" s="207"/>
      <c r="X321" s="207"/>
      <c r="Y321" s="207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  <c r="BI321" s="208"/>
      <c r="BJ321" s="208"/>
      <c r="BK321" s="208"/>
      <c r="BL321" s="208"/>
      <c r="BM321" s="208"/>
      <c r="BN321" s="208"/>
      <c r="BO321" s="208"/>
      <c r="BP321" s="208"/>
      <c r="BQ321" s="208"/>
      <c r="BR321" s="208"/>
      <c r="BS321" s="208"/>
      <c r="BT321" s="208"/>
      <c r="BU321" s="208"/>
      <c r="BV321" s="208"/>
      <c r="BW321" s="208"/>
      <c r="BX321" s="208"/>
      <c r="BY321" s="208"/>
      <c r="BZ321" s="208"/>
      <c r="CA321" s="208"/>
      <c r="CB321" s="208"/>
      <c r="CC321" s="208"/>
      <c r="CD321" s="208"/>
      <c r="CE321" s="208"/>
      <c r="CF321" s="208"/>
      <c r="CG321" s="208"/>
      <c r="CH321" s="208"/>
      <c r="CI321" s="208"/>
      <c r="CJ321" s="208"/>
      <c r="CK321" s="208"/>
      <c r="CL321" s="208"/>
      <c r="CM321" s="208"/>
      <c r="CN321" s="208"/>
      <c r="CO321" s="208"/>
      <c r="CP321" s="176"/>
      <c r="DO321" s="166"/>
    </row>
    <row r="322" spans="1:119">
      <c r="A322" s="166"/>
      <c r="B322" s="175"/>
      <c r="C322" s="175"/>
      <c r="D322" s="178"/>
      <c r="E322" s="17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70"/>
      <c r="R322" s="170"/>
      <c r="S322" s="170"/>
      <c r="T322" s="170"/>
      <c r="U322" s="170"/>
      <c r="V322" s="170"/>
      <c r="W322" s="207"/>
      <c r="X322" s="207"/>
      <c r="Y322" s="207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  <c r="BI322" s="208"/>
      <c r="BJ322" s="208"/>
      <c r="BK322" s="208"/>
      <c r="BL322" s="208"/>
      <c r="BM322" s="208"/>
      <c r="BN322" s="208"/>
      <c r="BO322" s="208"/>
      <c r="BP322" s="208"/>
      <c r="BQ322" s="208"/>
      <c r="BR322" s="208"/>
      <c r="BS322" s="208"/>
      <c r="BT322" s="208"/>
      <c r="BU322" s="208"/>
      <c r="BV322" s="208"/>
      <c r="BW322" s="208"/>
      <c r="BX322" s="208"/>
      <c r="BY322" s="208"/>
      <c r="BZ322" s="208"/>
      <c r="CA322" s="208"/>
      <c r="CB322" s="208"/>
      <c r="CC322" s="208"/>
      <c r="CD322" s="208"/>
      <c r="CE322" s="208"/>
      <c r="CF322" s="208"/>
      <c r="CG322" s="208"/>
      <c r="CH322" s="208"/>
      <c r="CI322" s="208"/>
      <c r="CJ322" s="208"/>
      <c r="CK322" s="208"/>
      <c r="CL322" s="208"/>
      <c r="CM322" s="208"/>
      <c r="CN322" s="208"/>
      <c r="CO322" s="208"/>
      <c r="CP322" s="176"/>
      <c r="DO322" s="166"/>
    </row>
    <row r="323" spans="1:119">
      <c r="A323" s="166"/>
      <c r="B323" s="175"/>
      <c r="C323" s="175"/>
      <c r="D323" s="178"/>
      <c r="E323" s="17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70"/>
      <c r="R323" s="170"/>
      <c r="S323" s="170"/>
      <c r="T323" s="170"/>
      <c r="U323" s="170"/>
      <c r="V323" s="170"/>
      <c r="W323" s="207"/>
      <c r="X323" s="207"/>
      <c r="Y323" s="207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  <c r="BI323" s="208"/>
      <c r="BJ323" s="208"/>
      <c r="BK323" s="208"/>
      <c r="BL323" s="208"/>
      <c r="BM323" s="208"/>
      <c r="BN323" s="208"/>
      <c r="BO323" s="208"/>
      <c r="BP323" s="208"/>
      <c r="BQ323" s="208"/>
      <c r="BR323" s="208"/>
      <c r="BS323" s="208"/>
      <c r="BT323" s="208"/>
      <c r="BU323" s="208"/>
      <c r="BV323" s="208"/>
      <c r="BW323" s="208"/>
      <c r="BX323" s="208"/>
      <c r="BY323" s="208"/>
      <c r="BZ323" s="208"/>
      <c r="CA323" s="208"/>
      <c r="CB323" s="208"/>
      <c r="CC323" s="208"/>
      <c r="CD323" s="208"/>
      <c r="CE323" s="208"/>
      <c r="CF323" s="208"/>
      <c r="CG323" s="208"/>
      <c r="CH323" s="208"/>
      <c r="CI323" s="208"/>
      <c r="CJ323" s="208"/>
      <c r="CK323" s="208"/>
      <c r="CL323" s="208"/>
      <c r="CM323" s="208"/>
      <c r="CN323" s="208"/>
      <c r="CO323" s="208"/>
      <c r="CP323" s="176"/>
      <c r="DO323" s="166"/>
    </row>
    <row r="324" spans="1:119">
      <c r="A324" s="166"/>
      <c r="B324" s="175"/>
      <c r="C324" s="175"/>
      <c r="D324" s="178"/>
      <c r="E324" s="17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70"/>
      <c r="R324" s="170"/>
      <c r="S324" s="170"/>
      <c r="T324" s="170"/>
      <c r="U324" s="170"/>
      <c r="V324" s="170"/>
      <c r="W324" s="207"/>
      <c r="X324" s="207"/>
      <c r="Y324" s="207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  <c r="BI324" s="208"/>
      <c r="BJ324" s="208"/>
      <c r="BK324" s="208"/>
      <c r="BL324" s="208"/>
      <c r="BM324" s="208"/>
      <c r="BN324" s="208"/>
      <c r="BO324" s="208"/>
      <c r="BP324" s="208"/>
      <c r="BQ324" s="208"/>
      <c r="BR324" s="208"/>
      <c r="BS324" s="208"/>
      <c r="BT324" s="208"/>
      <c r="BU324" s="208"/>
      <c r="BV324" s="208"/>
      <c r="BW324" s="208"/>
      <c r="BX324" s="208"/>
      <c r="BY324" s="208"/>
      <c r="BZ324" s="208"/>
      <c r="CA324" s="208"/>
      <c r="CB324" s="208"/>
      <c r="CC324" s="208"/>
      <c r="CD324" s="208"/>
      <c r="CE324" s="208"/>
      <c r="CF324" s="208"/>
      <c r="CG324" s="208"/>
      <c r="CH324" s="208"/>
      <c r="CI324" s="208"/>
      <c r="CJ324" s="208"/>
      <c r="CK324" s="208"/>
      <c r="CL324" s="208"/>
      <c r="CM324" s="208"/>
      <c r="CN324" s="208"/>
      <c r="CO324" s="208"/>
      <c r="CP324" s="176"/>
      <c r="DO324" s="166"/>
    </row>
    <row r="325" spans="1:119">
      <c r="A325" s="166"/>
      <c r="B325" s="175"/>
      <c r="C325" s="175"/>
      <c r="D325" s="178"/>
      <c r="E325" s="17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70"/>
      <c r="R325" s="170"/>
      <c r="S325" s="170"/>
      <c r="T325" s="170"/>
      <c r="U325" s="170"/>
      <c r="V325" s="170"/>
      <c r="W325" s="207"/>
      <c r="X325" s="207"/>
      <c r="Y325" s="207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  <c r="BI325" s="208"/>
      <c r="BJ325" s="208"/>
      <c r="BK325" s="208"/>
      <c r="BL325" s="208"/>
      <c r="BM325" s="208"/>
      <c r="BN325" s="208"/>
      <c r="BO325" s="208"/>
      <c r="BP325" s="208"/>
      <c r="BQ325" s="208"/>
      <c r="BR325" s="208"/>
      <c r="BS325" s="208"/>
      <c r="BT325" s="208"/>
      <c r="BU325" s="208"/>
      <c r="BV325" s="208"/>
      <c r="BW325" s="208"/>
      <c r="BX325" s="208"/>
      <c r="BY325" s="208"/>
      <c r="BZ325" s="208"/>
      <c r="CA325" s="208"/>
      <c r="CB325" s="208"/>
      <c r="CC325" s="208"/>
      <c r="CD325" s="208"/>
      <c r="CE325" s="208"/>
      <c r="CF325" s="208"/>
      <c r="CG325" s="208"/>
      <c r="CH325" s="208"/>
      <c r="CI325" s="208"/>
      <c r="CJ325" s="208"/>
      <c r="CK325" s="208"/>
      <c r="CL325" s="208"/>
      <c r="CM325" s="208"/>
      <c r="CN325" s="208"/>
      <c r="CO325" s="208"/>
      <c r="CP325" s="176"/>
      <c r="DO325" s="166"/>
    </row>
    <row r="326" spans="1:119">
      <c r="A326" s="166"/>
      <c r="B326" s="175"/>
      <c r="C326" s="175"/>
      <c r="D326" s="178"/>
      <c r="E326" s="17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70"/>
      <c r="R326" s="170"/>
      <c r="S326" s="170"/>
      <c r="T326" s="170"/>
      <c r="U326" s="170"/>
      <c r="V326" s="170"/>
      <c r="W326" s="207"/>
      <c r="X326" s="207"/>
      <c r="Y326" s="207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  <c r="BI326" s="208"/>
      <c r="BJ326" s="208"/>
      <c r="BK326" s="208"/>
      <c r="BL326" s="208"/>
      <c r="BM326" s="208"/>
      <c r="BN326" s="208"/>
      <c r="BO326" s="208"/>
      <c r="BP326" s="208"/>
      <c r="BQ326" s="208"/>
      <c r="BR326" s="208"/>
      <c r="BS326" s="208"/>
      <c r="BT326" s="208"/>
      <c r="BU326" s="208"/>
      <c r="BV326" s="208"/>
      <c r="BW326" s="208"/>
      <c r="BX326" s="208"/>
      <c r="BY326" s="208"/>
      <c r="BZ326" s="208"/>
      <c r="CA326" s="208"/>
      <c r="CB326" s="208"/>
      <c r="CC326" s="208"/>
      <c r="CD326" s="208"/>
      <c r="CE326" s="208"/>
      <c r="CF326" s="208"/>
      <c r="CG326" s="208"/>
      <c r="CH326" s="208"/>
      <c r="CI326" s="208"/>
      <c r="CJ326" s="208"/>
      <c r="CK326" s="208"/>
      <c r="CL326" s="208"/>
      <c r="CM326" s="208"/>
      <c r="CN326" s="208"/>
      <c r="CO326" s="208"/>
      <c r="CP326" s="176"/>
      <c r="DO326" s="166"/>
    </row>
    <row r="327" spans="1:119">
      <c r="A327" s="166"/>
      <c r="B327" s="175"/>
      <c r="C327" s="175"/>
      <c r="D327" s="178"/>
      <c r="E327" s="17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70"/>
      <c r="R327" s="170"/>
      <c r="S327" s="170"/>
      <c r="T327" s="170"/>
      <c r="U327" s="170"/>
      <c r="V327" s="170"/>
      <c r="W327" s="207"/>
      <c r="X327" s="207"/>
      <c r="Y327" s="207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  <c r="BI327" s="208"/>
      <c r="BJ327" s="208"/>
      <c r="BK327" s="208"/>
      <c r="BL327" s="208"/>
      <c r="BM327" s="208"/>
      <c r="BN327" s="208"/>
      <c r="BO327" s="208"/>
      <c r="BP327" s="208"/>
      <c r="BQ327" s="208"/>
      <c r="BR327" s="208"/>
      <c r="BS327" s="208"/>
      <c r="BT327" s="208"/>
      <c r="BU327" s="208"/>
      <c r="BV327" s="208"/>
      <c r="BW327" s="208"/>
      <c r="BX327" s="208"/>
      <c r="BY327" s="208"/>
      <c r="BZ327" s="208"/>
      <c r="CA327" s="208"/>
      <c r="CB327" s="208"/>
      <c r="CC327" s="208"/>
      <c r="CD327" s="208"/>
      <c r="CE327" s="208"/>
      <c r="CF327" s="208"/>
      <c r="CG327" s="208"/>
      <c r="CH327" s="208"/>
      <c r="CI327" s="208"/>
      <c r="CJ327" s="208"/>
      <c r="CK327" s="208"/>
      <c r="CL327" s="208"/>
      <c r="CM327" s="208"/>
      <c r="CN327" s="208"/>
      <c r="CO327" s="208"/>
      <c r="CP327" s="176"/>
      <c r="DO327" s="166"/>
    </row>
    <row r="328" spans="1:119">
      <c r="A328" s="166"/>
      <c r="B328" s="175"/>
      <c r="C328" s="175"/>
      <c r="D328" s="178"/>
      <c r="E328" s="17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70"/>
      <c r="R328" s="170"/>
      <c r="S328" s="170"/>
      <c r="T328" s="170"/>
      <c r="U328" s="170"/>
      <c r="V328" s="170"/>
      <c r="W328" s="207"/>
      <c r="X328" s="207"/>
      <c r="Y328" s="207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8"/>
      <c r="BL328" s="208"/>
      <c r="BM328" s="208"/>
      <c r="BN328" s="208"/>
      <c r="BO328" s="208"/>
      <c r="BP328" s="208"/>
      <c r="BQ328" s="208"/>
      <c r="BR328" s="208"/>
      <c r="BS328" s="208"/>
      <c r="BT328" s="208"/>
      <c r="BU328" s="208"/>
      <c r="BV328" s="208"/>
      <c r="BW328" s="208"/>
      <c r="BX328" s="208"/>
      <c r="BY328" s="208"/>
      <c r="BZ328" s="208"/>
      <c r="CA328" s="208"/>
      <c r="CB328" s="208"/>
      <c r="CC328" s="208"/>
      <c r="CD328" s="208"/>
      <c r="CE328" s="208"/>
      <c r="CF328" s="208"/>
      <c r="CG328" s="208"/>
      <c r="CH328" s="208"/>
      <c r="CI328" s="208"/>
      <c r="CJ328" s="208"/>
      <c r="CK328" s="208"/>
      <c r="CL328" s="208"/>
      <c r="CM328" s="208"/>
      <c r="CN328" s="208"/>
      <c r="CO328" s="208"/>
      <c r="CP328" s="176"/>
      <c r="DO328" s="166"/>
    </row>
    <row r="329" spans="1:119">
      <c r="A329" s="166"/>
      <c r="B329" s="175"/>
      <c r="C329" s="175"/>
      <c r="D329" s="178"/>
      <c r="E329" s="17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70"/>
      <c r="R329" s="170"/>
      <c r="S329" s="170"/>
      <c r="T329" s="170"/>
      <c r="U329" s="170"/>
      <c r="V329" s="170"/>
      <c r="W329" s="207"/>
      <c r="X329" s="207"/>
      <c r="Y329" s="207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  <c r="BI329" s="208"/>
      <c r="BJ329" s="208"/>
      <c r="BK329" s="208"/>
      <c r="BL329" s="208"/>
      <c r="BM329" s="208"/>
      <c r="BN329" s="208"/>
      <c r="BO329" s="208"/>
      <c r="BP329" s="208"/>
      <c r="BQ329" s="208"/>
      <c r="BR329" s="208"/>
      <c r="BS329" s="208"/>
      <c r="BT329" s="208"/>
      <c r="BU329" s="208"/>
      <c r="BV329" s="208"/>
      <c r="BW329" s="208"/>
      <c r="BX329" s="208"/>
      <c r="BY329" s="208"/>
      <c r="BZ329" s="208"/>
      <c r="CA329" s="208"/>
      <c r="CB329" s="208"/>
      <c r="CC329" s="208"/>
      <c r="CD329" s="208"/>
      <c r="CE329" s="208"/>
      <c r="CF329" s="208"/>
      <c r="CG329" s="208"/>
      <c r="CH329" s="208"/>
      <c r="CI329" s="208"/>
      <c r="CJ329" s="208"/>
      <c r="CK329" s="208"/>
      <c r="CL329" s="208"/>
      <c r="CM329" s="208"/>
      <c r="CN329" s="208"/>
      <c r="CO329" s="208"/>
      <c r="CP329" s="176"/>
      <c r="DO329" s="166"/>
    </row>
    <row r="330" spans="1:119">
      <c r="A330" s="166"/>
      <c r="B330" s="175"/>
      <c r="C330" s="175"/>
      <c r="D330" s="178"/>
      <c r="E330" s="17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70"/>
      <c r="R330" s="170"/>
      <c r="S330" s="170"/>
      <c r="T330" s="170"/>
      <c r="U330" s="170"/>
      <c r="V330" s="170"/>
      <c r="W330" s="207"/>
      <c r="X330" s="207"/>
      <c r="Y330" s="207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  <c r="BI330" s="208"/>
      <c r="BJ330" s="208"/>
      <c r="BK330" s="208"/>
      <c r="BL330" s="208"/>
      <c r="BM330" s="208"/>
      <c r="BN330" s="208"/>
      <c r="BO330" s="208"/>
      <c r="BP330" s="208"/>
      <c r="BQ330" s="208"/>
      <c r="BR330" s="208"/>
      <c r="BS330" s="208"/>
      <c r="BT330" s="208"/>
      <c r="BU330" s="208"/>
      <c r="BV330" s="208"/>
      <c r="BW330" s="208"/>
      <c r="BX330" s="208"/>
      <c r="BY330" s="208"/>
      <c r="BZ330" s="208"/>
      <c r="CA330" s="208"/>
      <c r="CB330" s="208"/>
      <c r="CC330" s="208"/>
      <c r="CD330" s="208"/>
      <c r="CE330" s="208"/>
      <c r="CF330" s="208"/>
      <c r="CG330" s="208"/>
      <c r="CH330" s="208"/>
      <c r="CI330" s="208"/>
      <c r="CJ330" s="208"/>
      <c r="CK330" s="208"/>
      <c r="CL330" s="208"/>
      <c r="CM330" s="208"/>
      <c r="CN330" s="208"/>
      <c r="CO330" s="208"/>
      <c r="CP330" s="176"/>
      <c r="DO330" s="166"/>
    </row>
    <row r="331" spans="1:119">
      <c r="A331" s="166"/>
      <c r="B331" s="175"/>
      <c r="C331" s="175"/>
      <c r="D331" s="178"/>
      <c r="E331" s="17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70"/>
      <c r="R331" s="170"/>
      <c r="S331" s="170"/>
      <c r="T331" s="170"/>
      <c r="U331" s="170"/>
      <c r="V331" s="170"/>
      <c r="W331" s="207"/>
      <c r="X331" s="207"/>
      <c r="Y331" s="207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  <c r="BI331" s="208"/>
      <c r="BJ331" s="208"/>
      <c r="BK331" s="208"/>
      <c r="BL331" s="208"/>
      <c r="BM331" s="208"/>
      <c r="BN331" s="208"/>
      <c r="BO331" s="208"/>
      <c r="BP331" s="208"/>
      <c r="BQ331" s="208"/>
      <c r="BR331" s="208"/>
      <c r="BS331" s="208"/>
      <c r="BT331" s="208"/>
      <c r="BU331" s="208"/>
      <c r="BV331" s="208"/>
      <c r="BW331" s="208"/>
      <c r="BX331" s="208"/>
      <c r="BY331" s="208"/>
      <c r="BZ331" s="208"/>
      <c r="CA331" s="208"/>
      <c r="CB331" s="208"/>
      <c r="CC331" s="208"/>
      <c r="CD331" s="208"/>
      <c r="CE331" s="208"/>
      <c r="CF331" s="208"/>
      <c r="CG331" s="208"/>
      <c r="CH331" s="208"/>
      <c r="CI331" s="208"/>
      <c r="CJ331" s="208"/>
      <c r="CK331" s="208"/>
      <c r="CL331" s="208"/>
      <c r="CM331" s="208"/>
      <c r="CN331" s="208"/>
      <c r="CO331" s="208"/>
      <c r="CP331" s="176"/>
      <c r="DO331" s="166"/>
    </row>
    <row r="332" spans="1:119">
      <c r="A332" s="166"/>
      <c r="B332" s="175"/>
      <c r="C332" s="175"/>
      <c r="D332" s="178"/>
      <c r="E332" s="17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70"/>
      <c r="R332" s="170"/>
      <c r="S332" s="170"/>
      <c r="T332" s="170"/>
      <c r="U332" s="170"/>
      <c r="V332" s="170"/>
      <c r="W332" s="207"/>
      <c r="X332" s="207"/>
      <c r="Y332" s="207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  <c r="BI332" s="208"/>
      <c r="BJ332" s="208"/>
      <c r="BK332" s="208"/>
      <c r="BL332" s="208"/>
      <c r="BM332" s="208"/>
      <c r="BN332" s="208"/>
      <c r="BO332" s="208"/>
      <c r="BP332" s="208"/>
      <c r="BQ332" s="208"/>
      <c r="BR332" s="208"/>
      <c r="BS332" s="208"/>
      <c r="BT332" s="208"/>
      <c r="BU332" s="208"/>
      <c r="BV332" s="208"/>
      <c r="BW332" s="208"/>
      <c r="BX332" s="208"/>
      <c r="BY332" s="208"/>
      <c r="BZ332" s="208"/>
      <c r="CA332" s="208"/>
      <c r="CB332" s="208"/>
      <c r="CC332" s="208"/>
      <c r="CD332" s="208"/>
      <c r="CE332" s="208"/>
      <c r="CF332" s="208"/>
      <c r="CG332" s="208"/>
      <c r="CH332" s="208"/>
      <c r="CI332" s="208"/>
      <c r="CJ332" s="208"/>
      <c r="CK332" s="208"/>
      <c r="CL332" s="208"/>
      <c r="CM332" s="208"/>
      <c r="CN332" s="208"/>
      <c r="CO332" s="208"/>
      <c r="CP332" s="176"/>
      <c r="DO332" s="166"/>
    </row>
    <row r="333" spans="1:119">
      <c r="A333" s="166"/>
      <c r="B333" s="175"/>
      <c r="C333" s="175"/>
      <c r="D333" s="178"/>
      <c r="E333" s="17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70"/>
      <c r="R333" s="170"/>
      <c r="S333" s="170"/>
      <c r="T333" s="170"/>
      <c r="U333" s="170"/>
      <c r="V333" s="170"/>
      <c r="W333" s="207"/>
      <c r="X333" s="207"/>
      <c r="Y333" s="207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  <c r="BI333" s="208"/>
      <c r="BJ333" s="208"/>
      <c r="BK333" s="208"/>
      <c r="BL333" s="208"/>
      <c r="BM333" s="208"/>
      <c r="BN333" s="208"/>
      <c r="BO333" s="208"/>
      <c r="BP333" s="208"/>
      <c r="BQ333" s="208"/>
      <c r="BR333" s="208"/>
      <c r="BS333" s="208"/>
      <c r="BT333" s="208"/>
      <c r="BU333" s="208"/>
      <c r="BV333" s="208"/>
      <c r="BW333" s="208"/>
      <c r="BX333" s="208"/>
      <c r="BY333" s="208"/>
      <c r="BZ333" s="208"/>
      <c r="CA333" s="208"/>
      <c r="CB333" s="208"/>
      <c r="CC333" s="208"/>
      <c r="CD333" s="208"/>
      <c r="CE333" s="208"/>
      <c r="CF333" s="208"/>
      <c r="CG333" s="208"/>
      <c r="CH333" s="208"/>
      <c r="CI333" s="208"/>
      <c r="CJ333" s="208"/>
      <c r="CK333" s="208"/>
      <c r="CL333" s="208"/>
      <c r="CM333" s="208"/>
      <c r="CN333" s="208"/>
      <c r="CO333" s="208"/>
      <c r="CP333" s="176"/>
      <c r="DO333" s="166"/>
    </row>
    <row r="334" spans="1:119">
      <c r="A334" s="166"/>
      <c r="B334" s="175"/>
      <c r="C334" s="175"/>
      <c r="D334" s="178"/>
      <c r="E334" s="17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70"/>
      <c r="R334" s="170"/>
      <c r="S334" s="170"/>
      <c r="T334" s="170"/>
      <c r="U334" s="170"/>
      <c r="V334" s="170"/>
      <c r="W334" s="207"/>
      <c r="X334" s="207"/>
      <c r="Y334" s="207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  <c r="BI334" s="208"/>
      <c r="BJ334" s="208"/>
      <c r="BK334" s="208"/>
      <c r="BL334" s="208"/>
      <c r="BM334" s="208"/>
      <c r="BN334" s="208"/>
      <c r="BO334" s="208"/>
      <c r="BP334" s="208"/>
      <c r="BQ334" s="208"/>
      <c r="BR334" s="208"/>
      <c r="BS334" s="208"/>
      <c r="BT334" s="208"/>
      <c r="BU334" s="208"/>
      <c r="BV334" s="208"/>
      <c r="BW334" s="208"/>
      <c r="BX334" s="208"/>
      <c r="BY334" s="208"/>
      <c r="BZ334" s="208"/>
      <c r="CA334" s="208"/>
      <c r="CB334" s="208"/>
      <c r="CC334" s="208"/>
      <c r="CD334" s="208"/>
      <c r="CE334" s="208"/>
      <c r="CF334" s="208"/>
      <c r="CG334" s="208"/>
      <c r="CH334" s="208"/>
      <c r="CI334" s="208"/>
      <c r="CJ334" s="208"/>
      <c r="CK334" s="208"/>
      <c r="CL334" s="208"/>
      <c r="CM334" s="208"/>
      <c r="CN334" s="208"/>
      <c r="CO334" s="208"/>
      <c r="CP334" s="176"/>
      <c r="DO334" s="166"/>
    </row>
    <row r="335" spans="1:119">
      <c r="A335" s="166"/>
      <c r="B335" s="175"/>
      <c r="C335" s="175"/>
      <c r="D335" s="178"/>
      <c r="E335" s="17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70"/>
      <c r="R335" s="170"/>
      <c r="S335" s="170"/>
      <c r="T335" s="170"/>
      <c r="U335" s="170"/>
      <c r="V335" s="170"/>
      <c r="W335" s="207"/>
      <c r="X335" s="207"/>
      <c r="Y335" s="207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08"/>
      <c r="BN335" s="208"/>
      <c r="BO335" s="208"/>
      <c r="BP335" s="208"/>
      <c r="BQ335" s="208"/>
      <c r="BR335" s="208"/>
      <c r="BS335" s="208"/>
      <c r="BT335" s="208"/>
      <c r="BU335" s="208"/>
      <c r="BV335" s="208"/>
      <c r="BW335" s="208"/>
      <c r="BX335" s="208"/>
      <c r="BY335" s="208"/>
      <c r="BZ335" s="208"/>
      <c r="CA335" s="208"/>
      <c r="CB335" s="208"/>
      <c r="CC335" s="208"/>
      <c r="CD335" s="208"/>
      <c r="CE335" s="208"/>
      <c r="CF335" s="208"/>
      <c r="CG335" s="208"/>
      <c r="CH335" s="208"/>
      <c r="CI335" s="208"/>
      <c r="CJ335" s="208"/>
      <c r="CK335" s="208"/>
      <c r="CL335" s="208"/>
      <c r="CM335" s="208"/>
      <c r="CN335" s="208"/>
      <c r="CO335" s="208"/>
      <c r="CP335" s="176"/>
      <c r="DO335" s="166"/>
    </row>
    <row r="336" spans="1:119">
      <c r="A336" s="166"/>
      <c r="B336" s="175"/>
      <c r="C336" s="175"/>
      <c r="D336" s="178"/>
      <c r="E336" s="17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70"/>
      <c r="R336" s="170"/>
      <c r="S336" s="170"/>
      <c r="T336" s="170"/>
      <c r="U336" s="170"/>
      <c r="V336" s="170"/>
      <c r="W336" s="207"/>
      <c r="X336" s="207"/>
      <c r="Y336" s="207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08"/>
      <c r="BN336" s="208"/>
      <c r="BO336" s="208"/>
      <c r="BP336" s="208"/>
      <c r="BQ336" s="208"/>
      <c r="BR336" s="208"/>
      <c r="BS336" s="208"/>
      <c r="BT336" s="208"/>
      <c r="BU336" s="208"/>
      <c r="BV336" s="208"/>
      <c r="BW336" s="208"/>
      <c r="BX336" s="208"/>
      <c r="BY336" s="208"/>
      <c r="BZ336" s="208"/>
      <c r="CA336" s="208"/>
      <c r="CB336" s="208"/>
      <c r="CC336" s="208"/>
      <c r="CD336" s="208"/>
      <c r="CE336" s="208"/>
      <c r="CF336" s="208"/>
      <c r="CG336" s="208"/>
      <c r="CH336" s="208"/>
      <c r="CI336" s="208"/>
      <c r="CJ336" s="208"/>
      <c r="CK336" s="208"/>
      <c r="CL336" s="208"/>
      <c r="CM336" s="208"/>
      <c r="CN336" s="208"/>
      <c r="CO336" s="208"/>
      <c r="CP336" s="176"/>
      <c r="DO336" s="166"/>
    </row>
    <row r="337" spans="1:119">
      <c r="A337" s="166"/>
      <c r="B337" s="175"/>
      <c r="C337" s="175"/>
      <c r="D337" s="178"/>
      <c r="E337" s="17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70"/>
      <c r="R337" s="170"/>
      <c r="S337" s="170"/>
      <c r="T337" s="170"/>
      <c r="U337" s="170"/>
      <c r="V337" s="170"/>
      <c r="W337" s="207"/>
      <c r="X337" s="207"/>
      <c r="Y337" s="207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8"/>
      <c r="BN337" s="208"/>
      <c r="BO337" s="208"/>
      <c r="BP337" s="208"/>
      <c r="BQ337" s="208"/>
      <c r="BR337" s="208"/>
      <c r="BS337" s="208"/>
      <c r="BT337" s="208"/>
      <c r="BU337" s="208"/>
      <c r="BV337" s="208"/>
      <c r="BW337" s="208"/>
      <c r="BX337" s="208"/>
      <c r="BY337" s="208"/>
      <c r="BZ337" s="208"/>
      <c r="CA337" s="208"/>
      <c r="CB337" s="208"/>
      <c r="CC337" s="208"/>
      <c r="CD337" s="208"/>
      <c r="CE337" s="208"/>
      <c r="CF337" s="208"/>
      <c r="CG337" s="208"/>
      <c r="CH337" s="208"/>
      <c r="CI337" s="208"/>
      <c r="CJ337" s="208"/>
      <c r="CK337" s="208"/>
      <c r="CL337" s="208"/>
      <c r="CM337" s="208"/>
      <c r="CN337" s="208"/>
      <c r="CO337" s="208"/>
      <c r="CP337" s="176"/>
      <c r="DO337" s="166"/>
    </row>
    <row r="338" spans="1:119">
      <c r="A338" s="166"/>
      <c r="B338" s="175"/>
      <c r="C338" s="175"/>
      <c r="D338" s="178"/>
      <c r="E338" s="17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70"/>
      <c r="R338" s="170"/>
      <c r="S338" s="170"/>
      <c r="T338" s="170"/>
      <c r="U338" s="170"/>
      <c r="V338" s="170"/>
      <c r="W338" s="207"/>
      <c r="X338" s="207"/>
      <c r="Y338" s="207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  <c r="BI338" s="208"/>
      <c r="BJ338" s="208"/>
      <c r="BK338" s="208"/>
      <c r="BL338" s="208"/>
      <c r="BM338" s="208"/>
      <c r="BN338" s="208"/>
      <c r="BO338" s="208"/>
      <c r="BP338" s="208"/>
      <c r="BQ338" s="208"/>
      <c r="BR338" s="208"/>
      <c r="BS338" s="208"/>
      <c r="BT338" s="208"/>
      <c r="BU338" s="208"/>
      <c r="BV338" s="208"/>
      <c r="BW338" s="208"/>
      <c r="BX338" s="208"/>
      <c r="BY338" s="208"/>
      <c r="BZ338" s="208"/>
      <c r="CA338" s="208"/>
      <c r="CB338" s="208"/>
      <c r="CC338" s="208"/>
      <c r="CD338" s="208"/>
      <c r="CE338" s="208"/>
      <c r="CF338" s="208"/>
      <c r="CG338" s="208"/>
      <c r="CH338" s="208"/>
      <c r="CI338" s="208"/>
      <c r="CJ338" s="208"/>
      <c r="CK338" s="208"/>
      <c r="CL338" s="208"/>
      <c r="CM338" s="208"/>
      <c r="CN338" s="208"/>
      <c r="CO338" s="208"/>
      <c r="CP338" s="176"/>
      <c r="DO338" s="166"/>
    </row>
    <row r="339" spans="1:119">
      <c r="A339" s="166"/>
      <c r="B339" s="175"/>
      <c r="C339" s="175"/>
      <c r="D339" s="178"/>
      <c r="E339" s="17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70"/>
      <c r="R339" s="170"/>
      <c r="S339" s="170"/>
      <c r="T339" s="170"/>
      <c r="U339" s="170"/>
      <c r="V339" s="170"/>
      <c r="W339" s="207"/>
      <c r="X339" s="207"/>
      <c r="Y339" s="207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  <c r="BI339" s="208"/>
      <c r="BJ339" s="208"/>
      <c r="BK339" s="208"/>
      <c r="BL339" s="208"/>
      <c r="BM339" s="208"/>
      <c r="BN339" s="208"/>
      <c r="BO339" s="208"/>
      <c r="BP339" s="208"/>
      <c r="BQ339" s="208"/>
      <c r="BR339" s="208"/>
      <c r="BS339" s="208"/>
      <c r="BT339" s="208"/>
      <c r="BU339" s="208"/>
      <c r="BV339" s="208"/>
      <c r="BW339" s="208"/>
      <c r="BX339" s="208"/>
      <c r="BY339" s="208"/>
      <c r="BZ339" s="208"/>
      <c r="CA339" s="208"/>
      <c r="CB339" s="208"/>
      <c r="CC339" s="208"/>
      <c r="CD339" s="208"/>
      <c r="CE339" s="208"/>
      <c r="CF339" s="208"/>
      <c r="CG339" s="208"/>
      <c r="CH339" s="208"/>
      <c r="CI339" s="208"/>
      <c r="CJ339" s="208"/>
      <c r="CK339" s="208"/>
      <c r="CL339" s="208"/>
      <c r="CM339" s="208"/>
      <c r="CN339" s="208"/>
      <c r="CO339" s="208"/>
      <c r="CP339" s="176"/>
      <c r="DO339" s="166"/>
    </row>
    <row r="340" spans="1:119">
      <c r="A340" s="166"/>
      <c r="B340" s="175"/>
      <c r="C340" s="175"/>
      <c r="D340" s="178"/>
      <c r="E340" s="17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70"/>
      <c r="R340" s="170"/>
      <c r="S340" s="170"/>
      <c r="T340" s="170"/>
      <c r="U340" s="170"/>
      <c r="V340" s="170"/>
      <c r="W340" s="207"/>
      <c r="X340" s="207"/>
      <c r="Y340" s="207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  <c r="BI340" s="208"/>
      <c r="BJ340" s="208"/>
      <c r="BK340" s="208"/>
      <c r="BL340" s="208"/>
      <c r="BM340" s="208"/>
      <c r="BN340" s="208"/>
      <c r="BO340" s="208"/>
      <c r="BP340" s="208"/>
      <c r="BQ340" s="208"/>
      <c r="BR340" s="208"/>
      <c r="BS340" s="208"/>
      <c r="BT340" s="208"/>
      <c r="BU340" s="208"/>
      <c r="BV340" s="208"/>
      <c r="BW340" s="208"/>
      <c r="BX340" s="208"/>
      <c r="BY340" s="208"/>
      <c r="BZ340" s="208"/>
      <c r="CA340" s="208"/>
      <c r="CB340" s="208"/>
      <c r="CC340" s="208"/>
      <c r="CD340" s="208"/>
      <c r="CE340" s="208"/>
      <c r="CF340" s="208"/>
      <c r="CG340" s="208"/>
      <c r="CH340" s="208"/>
      <c r="CI340" s="208"/>
      <c r="CJ340" s="208"/>
      <c r="CK340" s="208"/>
      <c r="CL340" s="208"/>
      <c r="CM340" s="208"/>
      <c r="CN340" s="208"/>
      <c r="CO340" s="208"/>
      <c r="CP340" s="176"/>
      <c r="DO340" s="166"/>
    </row>
    <row r="341" spans="1:119">
      <c r="A341" s="166"/>
      <c r="B341" s="175"/>
      <c r="C341" s="175"/>
      <c r="D341" s="178"/>
      <c r="E341" s="17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70"/>
      <c r="R341" s="170"/>
      <c r="S341" s="170"/>
      <c r="T341" s="170"/>
      <c r="U341" s="170"/>
      <c r="V341" s="170"/>
      <c r="W341" s="207"/>
      <c r="X341" s="207"/>
      <c r="Y341" s="207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  <c r="BI341" s="208"/>
      <c r="BJ341" s="208"/>
      <c r="BK341" s="208"/>
      <c r="BL341" s="208"/>
      <c r="BM341" s="208"/>
      <c r="BN341" s="208"/>
      <c r="BO341" s="208"/>
      <c r="BP341" s="208"/>
      <c r="BQ341" s="208"/>
      <c r="BR341" s="208"/>
      <c r="BS341" s="208"/>
      <c r="BT341" s="208"/>
      <c r="BU341" s="208"/>
      <c r="BV341" s="208"/>
      <c r="BW341" s="208"/>
      <c r="BX341" s="208"/>
      <c r="BY341" s="208"/>
      <c r="BZ341" s="208"/>
      <c r="CA341" s="208"/>
      <c r="CB341" s="208"/>
      <c r="CC341" s="208"/>
      <c r="CD341" s="208"/>
      <c r="CE341" s="208"/>
      <c r="CF341" s="208"/>
      <c r="CG341" s="208"/>
      <c r="CH341" s="208"/>
      <c r="CI341" s="208"/>
      <c r="CJ341" s="208"/>
      <c r="CK341" s="208"/>
      <c r="CL341" s="208"/>
      <c r="CM341" s="208"/>
      <c r="CN341" s="208"/>
      <c r="CO341" s="208"/>
      <c r="CP341" s="176"/>
      <c r="DO341" s="166"/>
    </row>
    <row r="342" spans="1:119">
      <c r="A342" s="166"/>
      <c r="B342" s="175"/>
      <c r="C342" s="175"/>
      <c r="D342" s="178"/>
      <c r="E342" s="17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70"/>
      <c r="R342" s="170"/>
      <c r="S342" s="170"/>
      <c r="T342" s="170"/>
      <c r="U342" s="170"/>
      <c r="V342" s="170"/>
      <c r="W342" s="207"/>
      <c r="X342" s="207"/>
      <c r="Y342" s="207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  <c r="BI342" s="208"/>
      <c r="BJ342" s="208"/>
      <c r="BK342" s="208"/>
      <c r="BL342" s="208"/>
      <c r="BM342" s="208"/>
      <c r="BN342" s="208"/>
      <c r="BO342" s="208"/>
      <c r="BP342" s="208"/>
      <c r="BQ342" s="208"/>
      <c r="BR342" s="208"/>
      <c r="BS342" s="208"/>
      <c r="BT342" s="208"/>
      <c r="BU342" s="208"/>
      <c r="BV342" s="208"/>
      <c r="BW342" s="208"/>
      <c r="BX342" s="208"/>
      <c r="BY342" s="208"/>
      <c r="BZ342" s="208"/>
      <c r="CA342" s="208"/>
      <c r="CB342" s="208"/>
      <c r="CC342" s="208"/>
      <c r="CD342" s="208"/>
      <c r="CE342" s="208"/>
      <c r="CF342" s="208"/>
      <c r="CG342" s="208"/>
      <c r="CH342" s="208"/>
      <c r="CI342" s="208"/>
      <c r="CJ342" s="208"/>
      <c r="CK342" s="208"/>
      <c r="CL342" s="208"/>
      <c r="CM342" s="208"/>
      <c r="CN342" s="208"/>
      <c r="CO342" s="208"/>
      <c r="CP342" s="176"/>
      <c r="DO342" s="166"/>
    </row>
    <row r="343" spans="1:119">
      <c r="A343" s="166"/>
      <c r="B343" s="175"/>
      <c r="C343" s="175"/>
      <c r="D343" s="178"/>
      <c r="E343" s="17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70"/>
      <c r="R343" s="170"/>
      <c r="S343" s="170"/>
      <c r="T343" s="170"/>
      <c r="U343" s="170"/>
      <c r="V343" s="170"/>
      <c r="W343" s="207"/>
      <c r="X343" s="207"/>
      <c r="Y343" s="207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  <c r="BI343" s="208"/>
      <c r="BJ343" s="208"/>
      <c r="BK343" s="208"/>
      <c r="BL343" s="208"/>
      <c r="BM343" s="208"/>
      <c r="BN343" s="208"/>
      <c r="BO343" s="208"/>
      <c r="BP343" s="208"/>
      <c r="BQ343" s="208"/>
      <c r="BR343" s="208"/>
      <c r="BS343" s="208"/>
      <c r="BT343" s="208"/>
      <c r="BU343" s="208"/>
      <c r="BV343" s="208"/>
      <c r="BW343" s="208"/>
      <c r="BX343" s="208"/>
      <c r="BY343" s="208"/>
      <c r="BZ343" s="208"/>
      <c r="CA343" s="208"/>
      <c r="CB343" s="208"/>
      <c r="CC343" s="208"/>
      <c r="CD343" s="208"/>
      <c r="CE343" s="208"/>
      <c r="CF343" s="208"/>
      <c r="CG343" s="208"/>
      <c r="CH343" s="208"/>
      <c r="CI343" s="208"/>
      <c r="CJ343" s="208"/>
      <c r="CK343" s="208"/>
      <c r="CL343" s="208"/>
      <c r="CM343" s="208"/>
      <c r="CN343" s="208"/>
      <c r="CO343" s="208"/>
      <c r="CP343" s="176"/>
      <c r="DO343" s="166"/>
    </row>
    <row r="344" spans="1:119">
      <c r="A344" s="166"/>
      <c r="B344" s="175"/>
      <c r="C344" s="175"/>
      <c r="D344" s="178"/>
      <c r="E344" s="17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70"/>
      <c r="R344" s="170"/>
      <c r="S344" s="170"/>
      <c r="T344" s="170"/>
      <c r="U344" s="170"/>
      <c r="V344" s="170"/>
      <c r="W344" s="207"/>
      <c r="X344" s="207"/>
      <c r="Y344" s="207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  <c r="BI344" s="208"/>
      <c r="BJ344" s="208"/>
      <c r="BK344" s="208"/>
      <c r="BL344" s="208"/>
      <c r="BM344" s="208"/>
      <c r="BN344" s="208"/>
      <c r="BO344" s="208"/>
      <c r="BP344" s="208"/>
      <c r="BQ344" s="208"/>
      <c r="BR344" s="208"/>
      <c r="BS344" s="208"/>
      <c r="BT344" s="208"/>
      <c r="BU344" s="208"/>
      <c r="BV344" s="208"/>
      <c r="BW344" s="208"/>
      <c r="BX344" s="208"/>
      <c r="BY344" s="208"/>
      <c r="BZ344" s="208"/>
      <c r="CA344" s="208"/>
      <c r="CB344" s="208"/>
      <c r="CC344" s="208"/>
      <c r="CD344" s="208"/>
      <c r="CE344" s="208"/>
      <c r="CF344" s="208"/>
      <c r="CG344" s="208"/>
      <c r="CH344" s="208"/>
      <c r="CI344" s="208"/>
      <c r="CJ344" s="208"/>
      <c r="CK344" s="208"/>
      <c r="CL344" s="208"/>
      <c r="CM344" s="208"/>
      <c r="CN344" s="208"/>
      <c r="CO344" s="208"/>
      <c r="CP344" s="176"/>
      <c r="DO344" s="166"/>
    </row>
    <row r="345" spans="1:119">
      <c r="A345" s="166"/>
      <c r="B345" s="175"/>
      <c r="C345" s="175"/>
      <c r="D345" s="178"/>
      <c r="E345" s="17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70"/>
      <c r="R345" s="170"/>
      <c r="S345" s="170"/>
      <c r="T345" s="170"/>
      <c r="U345" s="170"/>
      <c r="V345" s="170"/>
      <c r="W345" s="207"/>
      <c r="X345" s="207"/>
      <c r="Y345" s="207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  <c r="BI345" s="208"/>
      <c r="BJ345" s="208"/>
      <c r="BK345" s="208"/>
      <c r="BL345" s="208"/>
      <c r="BM345" s="208"/>
      <c r="BN345" s="208"/>
      <c r="BO345" s="208"/>
      <c r="BP345" s="208"/>
      <c r="BQ345" s="208"/>
      <c r="BR345" s="208"/>
      <c r="BS345" s="208"/>
      <c r="BT345" s="208"/>
      <c r="BU345" s="208"/>
      <c r="BV345" s="208"/>
      <c r="BW345" s="208"/>
      <c r="BX345" s="208"/>
      <c r="BY345" s="208"/>
      <c r="BZ345" s="208"/>
      <c r="CA345" s="208"/>
      <c r="CB345" s="208"/>
      <c r="CC345" s="208"/>
      <c r="CD345" s="208"/>
      <c r="CE345" s="208"/>
      <c r="CF345" s="208"/>
      <c r="CG345" s="208"/>
      <c r="CH345" s="208"/>
      <c r="CI345" s="208"/>
      <c r="CJ345" s="208"/>
      <c r="CK345" s="208"/>
      <c r="CL345" s="208"/>
      <c r="CM345" s="208"/>
      <c r="CN345" s="208"/>
      <c r="CO345" s="208"/>
      <c r="CP345" s="176"/>
      <c r="DO345" s="166"/>
    </row>
    <row r="346" spans="1:119">
      <c r="A346" s="166"/>
      <c r="B346" s="175"/>
      <c r="C346" s="175"/>
      <c r="D346" s="178"/>
      <c r="E346" s="17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70"/>
      <c r="R346" s="170"/>
      <c r="S346" s="170"/>
      <c r="T346" s="170"/>
      <c r="U346" s="170"/>
      <c r="V346" s="170"/>
      <c r="W346" s="207"/>
      <c r="X346" s="207"/>
      <c r="Y346" s="207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  <c r="BI346" s="208"/>
      <c r="BJ346" s="208"/>
      <c r="BK346" s="208"/>
      <c r="BL346" s="208"/>
      <c r="BM346" s="208"/>
      <c r="BN346" s="208"/>
      <c r="BO346" s="208"/>
      <c r="BP346" s="208"/>
      <c r="BQ346" s="208"/>
      <c r="BR346" s="208"/>
      <c r="BS346" s="208"/>
      <c r="BT346" s="208"/>
      <c r="BU346" s="208"/>
      <c r="BV346" s="208"/>
      <c r="BW346" s="208"/>
      <c r="BX346" s="208"/>
      <c r="BY346" s="208"/>
      <c r="BZ346" s="208"/>
      <c r="CA346" s="208"/>
      <c r="CB346" s="208"/>
      <c r="CC346" s="208"/>
      <c r="CD346" s="208"/>
      <c r="CE346" s="208"/>
      <c r="CF346" s="208"/>
      <c r="CG346" s="208"/>
      <c r="CH346" s="208"/>
      <c r="CI346" s="208"/>
      <c r="CJ346" s="208"/>
      <c r="CK346" s="208"/>
      <c r="CL346" s="208"/>
      <c r="CM346" s="208"/>
      <c r="CN346" s="208"/>
      <c r="CO346" s="208"/>
      <c r="CP346" s="176"/>
      <c r="DO346" s="166"/>
    </row>
    <row r="347" spans="1:119">
      <c r="A347" s="166"/>
      <c r="B347" s="175"/>
      <c r="C347" s="175"/>
      <c r="D347" s="178"/>
      <c r="E347" s="17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70"/>
      <c r="R347" s="170"/>
      <c r="S347" s="170"/>
      <c r="T347" s="170"/>
      <c r="U347" s="170"/>
      <c r="V347" s="170"/>
      <c r="W347" s="207"/>
      <c r="X347" s="207"/>
      <c r="Y347" s="207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  <c r="BI347" s="208"/>
      <c r="BJ347" s="208"/>
      <c r="BK347" s="208"/>
      <c r="BL347" s="208"/>
      <c r="BM347" s="208"/>
      <c r="BN347" s="208"/>
      <c r="BO347" s="208"/>
      <c r="BP347" s="208"/>
      <c r="BQ347" s="208"/>
      <c r="BR347" s="208"/>
      <c r="BS347" s="208"/>
      <c r="BT347" s="208"/>
      <c r="BU347" s="208"/>
      <c r="BV347" s="208"/>
      <c r="BW347" s="208"/>
      <c r="BX347" s="208"/>
      <c r="BY347" s="208"/>
      <c r="BZ347" s="208"/>
      <c r="CA347" s="208"/>
      <c r="CB347" s="208"/>
      <c r="CC347" s="208"/>
      <c r="CD347" s="208"/>
      <c r="CE347" s="208"/>
      <c r="CF347" s="208"/>
      <c r="CG347" s="208"/>
      <c r="CH347" s="208"/>
      <c r="CI347" s="208"/>
      <c r="CJ347" s="208"/>
      <c r="CK347" s="208"/>
      <c r="CL347" s="208"/>
      <c r="CM347" s="208"/>
      <c r="CN347" s="208"/>
      <c r="CO347" s="208"/>
      <c r="CP347" s="176"/>
      <c r="DO347" s="166"/>
    </row>
    <row r="348" spans="1:119">
      <c r="A348" s="166"/>
      <c r="B348" s="175"/>
      <c r="C348" s="175"/>
      <c r="D348" s="178"/>
      <c r="E348" s="17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70"/>
      <c r="R348" s="170"/>
      <c r="S348" s="170"/>
      <c r="T348" s="170"/>
      <c r="U348" s="170"/>
      <c r="V348" s="170"/>
      <c r="W348" s="207"/>
      <c r="X348" s="207"/>
      <c r="Y348" s="207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  <c r="BI348" s="208"/>
      <c r="BJ348" s="208"/>
      <c r="BK348" s="208"/>
      <c r="BL348" s="208"/>
      <c r="BM348" s="208"/>
      <c r="BN348" s="208"/>
      <c r="BO348" s="208"/>
      <c r="BP348" s="208"/>
      <c r="BQ348" s="208"/>
      <c r="BR348" s="208"/>
      <c r="BS348" s="208"/>
      <c r="BT348" s="208"/>
      <c r="BU348" s="208"/>
      <c r="BV348" s="208"/>
      <c r="BW348" s="208"/>
      <c r="BX348" s="208"/>
      <c r="BY348" s="208"/>
      <c r="BZ348" s="208"/>
      <c r="CA348" s="208"/>
      <c r="CB348" s="208"/>
      <c r="CC348" s="208"/>
      <c r="CD348" s="208"/>
      <c r="CE348" s="208"/>
      <c r="CF348" s="208"/>
      <c r="CG348" s="208"/>
      <c r="CH348" s="208"/>
      <c r="CI348" s="208"/>
      <c r="CJ348" s="208"/>
      <c r="CK348" s="208"/>
      <c r="CL348" s="208"/>
      <c r="CM348" s="208"/>
      <c r="CN348" s="208"/>
      <c r="CO348" s="208"/>
      <c r="CP348" s="176"/>
      <c r="DO348" s="166"/>
    </row>
    <row r="349" spans="1:119">
      <c r="A349" s="166"/>
      <c r="B349" s="175"/>
      <c r="C349" s="175"/>
      <c r="D349" s="178"/>
      <c r="E349" s="17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70"/>
      <c r="R349" s="170"/>
      <c r="S349" s="170"/>
      <c r="T349" s="170"/>
      <c r="U349" s="170"/>
      <c r="V349" s="170"/>
      <c r="W349" s="207"/>
      <c r="X349" s="207"/>
      <c r="Y349" s="207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  <c r="BI349" s="208"/>
      <c r="BJ349" s="208"/>
      <c r="BK349" s="208"/>
      <c r="BL349" s="208"/>
      <c r="BM349" s="208"/>
      <c r="BN349" s="208"/>
      <c r="BO349" s="208"/>
      <c r="BP349" s="208"/>
      <c r="BQ349" s="208"/>
      <c r="BR349" s="208"/>
      <c r="BS349" s="208"/>
      <c r="BT349" s="208"/>
      <c r="BU349" s="208"/>
      <c r="BV349" s="208"/>
      <c r="BW349" s="208"/>
      <c r="BX349" s="208"/>
      <c r="BY349" s="208"/>
      <c r="BZ349" s="208"/>
      <c r="CA349" s="208"/>
      <c r="CB349" s="208"/>
      <c r="CC349" s="208"/>
      <c r="CD349" s="208"/>
      <c r="CE349" s="208"/>
      <c r="CF349" s="208"/>
      <c r="CG349" s="208"/>
      <c r="CH349" s="208"/>
      <c r="CI349" s="208"/>
      <c r="CJ349" s="208"/>
      <c r="CK349" s="208"/>
      <c r="CL349" s="208"/>
      <c r="CM349" s="208"/>
      <c r="CN349" s="208"/>
      <c r="CO349" s="208"/>
      <c r="CP349" s="176"/>
      <c r="DO349" s="166"/>
    </row>
    <row r="350" spans="1:119">
      <c r="A350" s="166"/>
      <c r="B350" s="175"/>
      <c r="C350" s="175"/>
      <c r="D350" s="178"/>
      <c r="E350" s="17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70"/>
      <c r="R350" s="170"/>
      <c r="S350" s="170"/>
      <c r="T350" s="170"/>
      <c r="U350" s="170"/>
      <c r="V350" s="170"/>
      <c r="W350" s="207"/>
      <c r="X350" s="207"/>
      <c r="Y350" s="207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  <c r="BI350" s="208"/>
      <c r="BJ350" s="208"/>
      <c r="BK350" s="208"/>
      <c r="BL350" s="208"/>
      <c r="BM350" s="208"/>
      <c r="BN350" s="208"/>
      <c r="BO350" s="208"/>
      <c r="BP350" s="208"/>
      <c r="BQ350" s="208"/>
      <c r="BR350" s="208"/>
      <c r="BS350" s="208"/>
      <c r="BT350" s="208"/>
      <c r="BU350" s="208"/>
      <c r="BV350" s="208"/>
      <c r="BW350" s="208"/>
      <c r="BX350" s="208"/>
      <c r="BY350" s="208"/>
      <c r="BZ350" s="208"/>
      <c r="CA350" s="208"/>
      <c r="CB350" s="208"/>
      <c r="CC350" s="208"/>
      <c r="CD350" s="208"/>
      <c r="CE350" s="208"/>
      <c r="CF350" s="208"/>
      <c r="CG350" s="208"/>
      <c r="CH350" s="208"/>
      <c r="CI350" s="208"/>
      <c r="CJ350" s="208"/>
      <c r="CK350" s="208"/>
      <c r="CL350" s="208"/>
      <c r="CM350" s="208"/>
      <c r="CN350" s="208"/>
      <c r="CO350" s="208"/>
      <c r="CP350" s="176"/>
      <c r="DO350" s="166"/>
    </row>
    <row r="351" spans="1:119">
      <c r="A351" s="166"/>
      <c r="B351" s="175"/>
      <c r="C351" s="175"/>
      <c r="D351" s="178"/>
      <c r="E351" s="17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70"/>
      <c r="R351" s="170"/>
      <c r="S351" s="170"/>
      <c r="T351" s="170"/>
      <c r="U351" s="170"/>
      <c r="V351" s="170"/>
      <c r="W351" s="207"/>
      <c r="X351" s="207"/>
      <c r="Y351" s="207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  <c r="BI351" s="208"/>
      <c r="BJ351" s="208"/>
      <c r="BK351" s="208"/>
      <c r="BL351" s="208"/>
      <c r="BM351" s="208"/>
      <c r="BN351" s="208"/>
      <c r="BO351" s="208"/>
      <c r="BP351" s="208"/>
      <c r="BQ351" s="208"/>
      <c r="BR351" s="208"/>
      <c r="BS351" s="208"/>
      <c r="BT351" s="208"/>
      <c r="BU351" s="208"/>
      <c r="BV351" s="208"/>
      <c r="BW351" s="208"/>
      <c r="BX351" s="208"/>
      <c r="BY351" s="208"/>
      <c r="BZ351" s="208"/>
      <c r="CA351" s="208"/>
      <c r="CB351" s="208"/>
      <c r="CC351" s="208"/>
      <c r="CD351" s="208"/>
      <c r="CE351" s="208"/>
      <c r="CF351" s="208"/>
      <c r="CG351" s="208"/>
      <c r="CH351" s="208"/>
      <c r="CI351" s="208"/>
      <c r="CJ351" s="208"/>
      <c r="CK351" s="208"/>
      <c r="CL351" s="208"/>
      <c r="CM351" s="208"/>
      <c r="CN351" s="208"/>
      <c r="CO351" s="208"/>
      <c r="CP351" s="176"/>
      <c r="DO351" s="166"/>
    </row>
    <row r="352" spans="1:119">
      <c r="A352" s="166"/>
      <c r="B352" s="175"/>
      <c r="C352" s="175"/>
      <c r="D352" s="178"/>
      <c r="E352" s="17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70"/>
      <c r="R352" s="170"/>
      <c r="S352" s="170"/>
      <c r="T352" s="170"/>
      <c r="U352" s="170"/>
      <c r="V352" s="170"/>
      <c r="W352" s="207"/>
      <c r="X352" s="207"/>
      <c r="Y352" s="207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  <c r="BP352" s="208"/>
      <c r="BQ352" s="208"/>
      <c r="BR352" s="208"/>
      <c r="BS352" s="208"/>
      <c r="BT352" s="208"/>
      <c r="BU352" s="208"/>
      <c r="BV352" s="208"/>
      <c r="BW352" s="208"/>
      <c r="BX352" s="208"/>
      <c r="BY352" s="208"/>
      <c r="BZ352" s="208"/>
      <c r="CA352" s="208"/>
      <c r="CB352" s="208"/>
      <c r="CC352" s="208"/>
      <c r="CD352" s="208"/>
      <c r="CE352" s="208"/>
      <c r="CF352" s="208"/>
      <c r="CG352" s="208"/>
      <c r="CH352" s="208"/>
      <c r="CI352" s="208"/>
      <c r="CJ352" s="208"/>
      <c r="CK352" s="208"/>
      <c r="CL352" s="208"/>
      <c r="CM352" s="208"/>
      <c r="CN352" s="208"/>
      <c r="CO352" s="208"/>
      <c r="CP352" s="176"/>
      <c r="DO352" s="166"/>
    </row>
    <row r="353" spans="1:119">
      <c r="A353" s="166"/>
      <c r="B353" s="175"/>
      <c r="C353" s="175"/>
      <c r="D353" s="178"/>
      <c r="E353" s="17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70"/>
      <c r="R353" s="170"/>
      <c r="S353" s="170"/>
      <c r="T353" s="170"/>
      <c r="U353" s="170"/>
      <c r="V353" s="170"/>
      <c r="W353" s="207"/>
      <c r="X353" s="207"/>
      <c r="Y353" s="207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  <c r="BP353" s="208"/>
      <c r="BQ353" s="208"/>
      <c r="BR353" s="208"/>
      <c r="BS353" s="208"/>
      <c r="BT353" s="208"/>
      <c r="BU353" s="208"/>
      <c r="BV353" s="208"/>
      <c r="BW353" s="208"/>
      <c r="BX353" s="208"/>
      <c r="BY353" s="208"/>
      <c r="BZ353" s="208"/>
      <c r="CA353" s="208"/>
      <c r="CB353" s="208"/>
      <c r="CC353" s="208"/>
      <c r="CD353" s="208"/>
      <c r="CE353" s="208"/>
      <c r="CF353" s="208"/>
      <c r="CG353" s="208"/>
      <c r="CH353" s="208"/>
      <c r="CI353" s="208"/>
      <c r="CJ353" s="208"/>
      <c r="CK353" s="208"/>
      <c r="CL353" s="208"/>
      <c r="CM353" s="208"/>
      <c r="CN353" s="208"/>
      <c r="CO353" s="208"/>
      <c r="CP353" s="176"/>
      <c r="DO353" s="166"/>
    </row>
    <row r="354" spans="1:119">
      <c r="A354" s="166"/>
      <c r="B354" s="175"/>
      <c r="C354" s="175"/>
      <c r="D354" s="178"/>
      <c r="E354" s="17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70"/>
      <c r="R354" s="170"/>
      <c r="S354" s="170"/>
      <c r="T354" s="170"/>
      <c r="U354" s="170"/>
      <c r="V354" s="170"/>
      <c r="W354" s="207"/>
      <c r="X354" s="207"/>
      <c r="Y354" s="207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  <c r="BP354" s="208"/>
      <c r="BQ354" s="208"/>
      <c r="BR354" s="208"/>
      <c r="BS354" s="208"/>
      <c r="BT354" s="208"/>
      <c r="BU354" s="208"/>
      <c r="BV354" s="208"/>
      <c r="BW354" s="208"/>
      <c r="BX354" s="208"/>
      <c r="BY354" s="208"/>
      <c r="BZ354" s="208"/>
      <c r="CA354" s="208"/>
      <c r="CB354" s="208"/>
      <c r="CC354" s="208"/>
      <c r="CD354" s="208"/>
      <c r="CE354" s="208"/>
      <c r="CF354" s="208"/>
      <c r="CG354" s="208"/>
      <c r="CH354" s="208"/>
      <c r="CI354" s="208"/>
      <c r="CJ354" s="208"/>
      <c r="CK354" s="208"/>
      <c r="CL354" s="208"/>
      <c r="CM354" s="208"/>
      <c r="CN354" s="208"/>
      <c r="CO354" s="208"/>
      <c r="CP354" s="176"/>
      <c r="DO354" s="166"/>
    </row>
    <row r="355" spans="1:119">
      <c r="A355" s="166"/>
      <c r="B355" s="175"/>
      <c r="C355" s="175"/>
      <c r="D355" s="178"/>
      <c r="E355" s="17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70"/>
      <c r="R355" s="170"/>
      <c r="S355" s="170"/>
      <c r="T355" s="170"/>
      <c r="U355" s="170"/>
      <c r="V355" s="170"/>
      <c r="W355" s="207"/>
      <c r="X355" s="207"/>
      <c r="Y355" s="207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  <c r="BP355" s="208"/>
      <c r="BQ355" s="208"/>
      <c r="BR355" s="208"/>
      <c r="BS355" s="208"/>
      <c r="BT355" s="208"/>
      <c r="BU355" s="208"/>
      <c r="BV355" s="208"/>
      <c r="BW355" s="208"/>
      <c r="BX355" s="208"/>
      <c r="BY355" s="208"/>
      <c r="BZ355" s="208"/>
      <c r="CA355" s="208"/>
      <c r="CB355" s="208"/>
      <c r="CC355" s="208"/>
      <c r="CD355" s="208"/>
      <c r="CE355" s="208"/>
      <c r="CF355" s="208"/>
      <c r="CG355" s="208"/>
      <c r="CH355" s="208"/>
      <c r="CI355" s="208"/>
      <c r="CJ355" s="208"/>
      <c r="CK355" s="208"/>
      <c r="CL355" s="208"/>
      <c r="CM355" s="208"/>
      <c r="CN355" s="208"/>
      <c r="CO355" s="208"/>
      <c r="CP355" s="176"/>
      <c r="DO355" s="166"/>
    </row>
    <row r="356" spans="1:119">
      <c r="A356" s="166"/>
      <c r="B356" s="175"/>
      <c r="C356" s="175"/>
      <c r="D356" s="178"/>
      <c r="E356" s="17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70"/>
      <c r="R356" s="170"/>
      <c r="S356" s="170"/>
      <c r="T356" s="170"/>
      <c r="U356" s="170"/>
      <c r="V356" s="170"/>
      <c r="W356" s="207"/>
      <c r="X356" s="207"/>
      <c r="Y356" s="207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  <c r="BP356" s="208"/>
      <c r="BQ356" s="208"/>
      <c r="BR356" s="208"/>
      <c r="BS356" s="208"/>
      <c r="BT356" s="208"/>
      <c r="BU356" s="208"/>
      <c r="BV356" s="208"/>
      <c r="BW356" s="208"/>
      <c r="BX356" s="208"/>
      <c r="BY356" s="208"/>
      <c r="BZ356" s="208"/>
      <c r="CA356" s="208"/>
      <c r="CB356" s="208"/>
      <c r="CC356" s="208"/>
      <c r="CD356" s="208"/>
      <c r="CE356" s="208"/>
      <c r="CF356" s="208"/>
      <c r="CG356" s="208"/>
      <c r="CH356" s="208"/>
      <c r="CI356" s="208"/>
      <c r="CJ356" s="208"/>
      <c r="CK356" s="208"/>
      <c r="CL356" s="208"/>
      <c r="CM356" s="208"/>
      <c r="CN356" s="208"/>
      <c r="CO356" s="208"/>
      <c r="CP356" s="176"/>
      <c r="DO356" s="166"/>
    </row>
    <row r="357" spans="1:119">
      <c r="A357" s="166"/>
      <c r="B357" s="175"/>
      <c r="C357" s="175"/>
      <c r="D357" s="178"/>
      <c r="E357" s="17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70"/>
      <c r="R357" s="170"/>
      <c r="S357" s="170"/>
      <c r="T357" s="170"/>
      <c r="U357" s="170"/>
      <c r="V357" s="170"/>
      <c r="W357" s="207"/>
      <c r="X357" s="207"/>
      <c r="Y357" s="207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  <c r="BI357" s="208"/>
      <c r="BJ357" s="208"/>
      <c r="BK357" s="208"/>
      <c r="BL357" s="208"/>
      <c r="BM357" s="208"/>
      <c r="BN357" s="208"/>
      <c r="BO357" s="208"/>
      <c r="BP357" s="208"/>
      <c r="BQ357" s="208"/>
      <c r="BR357" s="208"/>
      <c r="BS357" s="208"/>
      <c r="BT357" s="208"/>
      <c r="BU357" s="208"/>
      <c r="BV357" s="208"/>
      <c r="BW357" s="208"/>
      <c r="BX357" s="208"/>
      <c r="BY357" s="208"/>
      <c r="BZ357" s="208"/>
      <c r="CA357" s="208"/>
      <c r="CB357" s="208"/>
      <c r="CC357" s="208"/>
      <c r="CD357" s="208"/>
      <c r="CE357" s="208"/>
      <c r="CF357" s="208"/>
      <c r="CG357" s="208"/>
      <c r="CH357" s="208"/>
      <c r="CI357" s="208"/>
      <c r="CJ357" s="208"/>
      <c r="CK357" s="208"/>
      <c r="CL357" s="208"/>
      <c r="CM357" s="208"/>
      <c r="CN357" s="208"/>
      <c r="CO357" s="208"/>
      <c r="CP357" s="176"/>
      <c r="DO357" s="166"/>
    </row>
    <row r="358" spans="1:119">
      <c r="A358" s="166"/>
      <c r="B358" s="175"/>
      <c r="C358" s="175"/>
      <c r="D358" s="178"/>
      <c r="E358" s="17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70"/>
      <c r="R358" s="170"/>
      <c r="S358" s="170"/>
      <c r="T358" s="170"/>
      <c r="U358" s="170"/>
      <c r="V358" s="170"/>
      <c r="W358" s="207"/>
      <c r="X358" s="207"/>
      <c r="Y358" s="207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  <c r="BI358" s="208"/>
      <c r="BJ358" s="208"/>
      <c r="BK358" s="208"/>
      <c r="BL358" s="208"/>
      <c r="BM358" s="208"/>
      <c r="BN358" s="208"/>
      <c r="BO358" s="208"/>
      <c r="BP358" s="208"/>
      <c r="BQ358" s="208"/>
      <c r="BR358" s="208"/>
      <c r="BS358" s="208"/>
      <c r="BT358" s="208"/>
      <c r="BU358" s="208"/>
      <c r="BV358" s="208"/>
      <c r="BW358" s="208"/>
      <c r="BX358" s="208"/>
      <c r="BY358" s="208"/>
      <c r="BZ358" s="208"/>
      <c r="CA358" s="208"/>
      <c r="CB358" s="208"/>
      <c r="CC358" s="208"/>
      <c r="CD358" s="208"/>
      <c r="CE358" s="208"/>
      <c r="CF358" s="208"/>
      <c r="CG358" s="208"/>
      <c r="CH358" s="208"/>
      <c r="CI358" s="208"/>
      <c r="CJ358" s="208"/>
      <c r="CK358" s="208"/>
      <c r="CL358" s="208"/>
      <c r="CM358" s="208"/>
      <c r="CN358" s="208"/>
      <c r="CO358" s="208"/>
      <c r="CP358" s="176"/>
      <c r="DO358" s="166"/>
    </row>
    <row r="359" spans="1:119">
      <c r="A359" s="166"/>
      <c r="B359" s="175"/>
      <c r="C359" s="175"/>
      <c r="D359" s="178"/>
      <c r="E359" s="17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70"/>
      <c r="R359" s="170"/>
      <c r="S359" s="170"/>
      <c r="T359" s="170"/>
      <c r="U359" s="170"/>
      <c r="V359" s="170"/>
      <c r="W359" s="207"/>
      <c r="X359" s="207"/>
      <c r="Y359" s="207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  <c r="BI359" s="208"/>
      <c r="BJ359" s="208"/>
      <c r="BK359" s="208"/>
      <c r="BL359" s="208"/>
      <c r="BM359" s="208"/>
      <c r="BN359" s="208"/>
      <c r="BO359" s="208"/>
      <c r="BP359" s="208"/>
      <c r="BQ359" s="208"/>
      <c r="BR359" s="208"/>
      <c r="BS359" s="208"/>
      <c r="BT359" s="208"/>
      <c r="BU359" s="208"/>
      <c r="BV359" s="208"/>
      <c r="BW359" s="208"/>
      <c r="BX359" s="208"/>
      <c r="BY359" s="208"/>
      <c r="BZ359" s="208"/>
      <c r="CA359" s="208"/>
      <c r="CB359" s="208"/>
      <c r="CC359" s="208"/>
      <c r="CD359" s="208"/>
      <c r="CE359" s="208"/>
      <c r="CF359" s="208"/>
      <c r="CG359" s="208"/>
      <c r="CH359" s="208"/>
      <c r="CI359" s="208"/>
      <c r="CJ359" s="208"/>
      <c r="CK359" s="208"/>
      <c r="CL359" s="208"/>
      <c r="CM359" s="208"/>
      <c r="CN359" s="208"/>
      <c r="CO359" s="208"/>
      <c r="CP359" s="176"/>
      <c r="DO359" s="166"/>
    </row>
    <row r="360" spans="1:119">
      <c r="A360" s="166"/>
      <c r="B360" s="175"/>
      <c r="C360" s="175"/>
      <c r="D360" s="178"/>
      <c r="E360" s="17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70"/>
      <c r="R360" s="170"/>
      <c r="S360" s="170"/>
      <c r="T360" s="170"/>
      <c r="U360" s="170"/>
      <c r="V360" s="170"/>
      <c r="W360" s="207"/>
      <c r="X360" s="207"/>
      <c r="Y360" s="207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8"/>
      <c r="BY360" s="208"/>
      <c r="BZ360" s="208"/>
      <c r="CA360" s="208"/>
      <c r="CB360" s="208"/>
      <c r="CC360" s="208"/>
      <c r="CD360" s="208"/>
      <c r="CE360" s="208"/>
      <c r="CF360" s="208"/>
      <c r="CG360" s="208"/>
      <c r="CH360" s="208"/>
      <c r="CI360" s="208"/>
      <c r="CJ360" s="208"/>
      <c r="CK360" s="208"/>
      <c r="CL360" s="208"/>
      <c r="CM360" s="208"/>
      <c r="CN360" s="208"/>
      <c r="CO360" s="208"/>
      <c r="CP360" s="176"/>
      <c r="DO360" s="166"/>
    </row>
    <row r="361" spans="1:119">
      <c r="A361" s="166"/>
      <c r="B361" s="175"/>
      <c r="C361" s="175"/>
      <c r="D361" s="178"/>
      <c r="E361" s="17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70"/>
      <c r="R361" s="170"/>
      <c r="S361" s="170"/>
      <c r="T361" s="170"/>
      <c r="U361" s="170"/>
      <c r="V361" s="170"/>
      <c r="W361" s="207"/>
      <c r="X361" s="207"/>
      <c r="Y361" s="207"/>
      <c r="Z361" s="208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  <c r="BP361" s="208"/>
      <c r="BQ361" s="208"/>
      <c r="BR361" s="208"/>
      <c r="BS361" s="208"/>
      <c r="BT361" s="208"/>
      <c r="BU361" s="208"/>
      <c r="BV361" s="208"/>
      <c r="BW361" s="208"/>
      <c r="BX361" s="208"/>
      <c r="BY361" s="208"/>
      <c r="BZ361" s="208"/>
      <c r="CA361" s="208"/>
      <c r="CB361" s="208"/>
      <c r="CC361" s="208"/>
      <c r="CD361" s="208"/>
      <c r="CE361" s="208"/>
      <c r="CF361" s="208"/>
      <c r="CG361" s="208"/>
      <c r="CH361" s="208"/>
      <c r="CI361" s="208"/>
      <c r="CJ361" s="208"/>
      <c r="CK361" s="208"/>
      <c r="CL361" s="208"/>
      <c r="CM361" s="208"/>
      <c r="CN361" s="208"/>
      <c r="CO361" s="208"/>
      <c r="CP361" s="176"/>
      <c r="DO361" s="166"/>
    </row>
    <row r="362" spans="1:119">
      <c r="A362" s="166"/>
      <c r="B362" s="175"/>
      <c r="C362" s="175"/>
      <c r="D362" s="178"/>
      <c r="E362" s="17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70"/>
      <c r="R362" s="170"/>
      <c r="S362" s="170"/>
      <c r="T362" s="170"/>
      <c r="U362" s="170"/>
      <c r="V362" s="170"/>
      <c r="W362" s="207"/>
      <c r="X362" s="207"/>
      <c r="Y362" s="207"/>
      <c r="Z362" s="208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  <c r="BP362" s="208"/>
      <c r="BQ362" s="208"/>
      <c r="BR362" s="208"/>
      <c r="BS362" s="208"/>
      <c r="BT362" s="208"/>
      <c r="BU362" s="208"/>
      <c r="BV362" s="208"/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8"/>
      <c r="CG362" s="208"/>
      <c r="CH362" s="208"/>
      <c r="CI362" s="208"/>
      <c r="CJ362" s="208"/>
      <c r="CK362" s="208"/>
      <c r="CL362" s="208"/>
      <c r="CM362" s="208"/>
      <c r="CN362" s="208"/>
      <c r="CO362" s="208"/>
      <c r="CP362" s="176"/>
      <c r="DO362" s="166"/>
    </row>
    <row r="363" spans="1:119">
      <c r="A363" s="166"/>
      <c r="B363" s="175"/>
      <c r="C363" s="175"/>
      <c r="D363" s="178"/>
      <c r="E363" s="17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70"/>
      <c r="R363" s="170"/>
      <c r="S363" s="170"/>
      <c r="T363" s="170"/>
      <c r="U363" s="170"/>
      <c r="V363" s="170"/>
      <c r="W363" s="207"/>
      <c r="X363" s="207"/>
      <c r="Y363" s="207"/>
      <c r="Z363" s="208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  <c r="BI363" s="208"/>
      <c r="BJ363" s="208"/>
      <c r="BK363" s="208"/>
      <c r="BL363" s="208"/>
      <c r="BM363" s="208"/>
      <c r="BN363" s="208"/>
      <c r="BO363" s="208"/>
      <c r="BP363" s="208"/>
      <c r="BQ363" s="208"/>
      <c r="BR363" s="208"/>
      <c r="BS363" s="208"/>
      <c r="BT363" s="208"/>
      <c r="BU363" s="208"/>
      <c r="BV363" s="208"/>
      <c r="BW363" s="208"/>
      <c r="BX363" s="208"/>
      <c r="BY363" s="208"/>
      <c r="BZ363" s="208"/>
      <c r="CA363" s="208"/>
      <c r="CB363" s="208"/>
      <c r="CC363" s="208"/>
      <c r="CD363" s="208"/>
      <c r="CE363" s="208"/>
      <c r="CF363" s="208"/>
      <c r="CG363" s="208"/>
      <c r="CH363" s="208"/>
      <c r="CI363" s="208"/>
      <c r="CJ363" s="208"/>
      <c r="CK363" s="208"/>
      <c r="CL363" s="208"/>
      <c r="CM363" s="208"/>
      <c r="CN363" s="208"/>
      <c r="CO363" s="208"/>
      <c r="CP363" s="176"/>
      <c r="DO363" s="166"/>
    </row>
    <row r="364" spans="1:119">
      <c r="A364" s="166"/>
      <c r="B364" s="175"/>
      <c r="C364" s="175"/>
      <c r="D364" s="178"/>
      <c r="E364" s="17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70"/>
      <c r="R364" s="170"/>
      <c r="S364" s="170"/>
      <c r="T364" s="170"/>
      <c r="U364" s="170"/>
      <c r="V364" s="170"/>
      <c r="W364" s="207"/>
      <c r="X364" s="207"/>
      <c r="Y364" s="207"/>
      <c r="Z364" s="208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  <c r="BI364" s="208"/>
      <c r="BJ364" s="208"/>
      <c r="BK364" s="208"/>
      <c r="BL364" s="208"/>
      <c r="BM364" s="208"/>
      <c r="BN364" s="208"/>
      <c r="BO364" s="208"/>
      <c r="BP364" s="208"/>
      <c r="BQ364" s="208"/>
      <c r="BR364" s="208"/>
      <c r="BS364" s="208"/>
      <c r="BT364" s="208"/>
      <c r="BU364" s="208"/>
      <c r="BV364" s="208"/>
      <c r="BW364" s="208"/>
      <c r="BX364" s="208"/>
      <c r="BY364" s="208"/>
      <c r="BZ364" s="208"/>
      <c r="CA364" s="208"/>
      <c r="CB364" s="208"/>
      <c r="CC364" s="208"/>
      <c r="CD364" s="208"/>
      <c r="CE364" s="208"/>
      <c r="CF364" s="208"/>
      <c r="CG364" s="208"/>
      <c r="CH364" s="208"/>
      <c r="CI364" s="208"/>
      <c r="CJ364" s="208"/>
      <c r="CK364" s="208"/>
      <c r="CL364" s="208"/>
      <c r="CM364" s="208"/>
      <c r="CN364" s="208"/>
      <c r="CO364" s="208"/>
      <c r="CP364" s="176"/>
      <c r="DO364" s="166"/>
    </row>
    <row r="365" spans="1:119">
      <c r="A365" s="166"/>
      <c r="B365" s="175"/>
      <c r="C365" s="175"/>
      <c r="D365" s="178"/>
      <c r="E365" s="17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70"/>
      <c r="R365" s="170"/>
      <c r="S365" s="170"/>
      <c r="T365" s="170"/>
      <c r="U365" s="170"/>
      <c r="V365" s="170"/>
      <c r="W365" s="207"/>
      <c r="X365" s="207"/>
      <c r="Y365" s="207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/>
      <c r="BW365" s="208"/>
      <c r="BX365" s="208"/>
      <c r="BY365" s="208"/>
      <c r="BZ365" s="208"/>
      <c r="CA365" s="208"/>
      <c r="CB365" s="208"/>
      <c r="CC365" s="208"/>
      <c r="CD365" s="208"/>
      <c r="CE365" s="208"/>
      <c r="CF365" s="208"/>
      <c r="CG365" s="208"/>
      <c r="CH365" s="208"/>
      <c r="CI365" s="208"/>
      <c r="CJ365" s="208"/>
      <c r="CK365" s="208"/>
      <c r="CL365" s="208"/>
      <c r="CM365" s="208"/>
      <c r="CN365" s="208"/>
      <c r="CO365" s="208"/>
      <c r="CP365" s="176"/>
      <c r="DO365" s="166"/>
    </row>
    <row r="366" spans="1:119">
      <c r="A366" s="166"/>
      <c r="B366" s="175"/>
      <c r="C366" s="175"/>
      <c r="D366" s="178"/>
      <c r="E366" s="17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70"/>
      <c r="R366" s="170"/>
      <c r="S366" s="170"/>
      <c r="T366" s="170"/>
      <c r="U366" s="170"/>
      <c r="V366" s="170"/>
      <c r="W366" s="207"/>
      <c r="X366" s="207"/>
      <c r="Y366" s="207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8"/>
      <c r="CG366" s="208"/>
      <c r="CH366" s="208"/>
      <c r="CI366" s="208"/>
      <c r="CJ366" s="208"/>
      <c r="CK366" s="208"/>
      <c r="CL366" s="208"/>
      <c r="CM366" s="208"/>
      <c r="CN366" s="208"/>
      <c r="CO366" s="208"/>
      <c r="CP366" s="176"/>
      <c r="DO366" s="166"/>
    </row>
    <row r="367" spans="1:119">
      <c r="A367" s="166"/>
      <c r="B367" s="175"/>
      <c r="C367" s="175"/>
      <c r="D367" s="178"/>
      <c r="E367" s="17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70"/>
      <c r="R367" s="170"/>
      <c r="S367" s="170"/>
      <c r="T367" s="170"/>
      <c r="U367" s="170"/>
      <c r="V367" s="170"/>
      <c r="W367" s="207"/>
      <c r="X367" s="207"/>
      <c r="Y367" s="207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  <c r="BP367" s="208"/>
      <c r="BQ367" s="208"/>
      <c r="BR367" s="208"/>
      <c r="BS367" s="208"/>
      <c r="BT367" s="208"/>
      <c r="BU367" s="208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8"/>
      <c r="CG367" s="208"/>
      <c r="CH367" s="208"/>
      <c r="CI367" s="208"/>
      <c r="CJ367" s="208"/>
      <c r="CK367" s="208"/>
      <c r="CL367" s="208"/>
      <c r="CM367" s="208"/>
      <c r="CN367" s="208"/>
      <c r="CO367" s="208"/>
      <c r="CP367" s="176"/>
      <c r="DO367" s="166"/>
    </row>
    <row r="368" spans="1:119">
      <c r="A368" s="166"/>
      <c r="B368" s="175"/>
      <c r="C368" s="175"/>
      <c r="D368" s="178"/>
      <c r="E368" s="17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70"/>
      <c r="R368" s="170"/>
      <c r="S368" s="170"/>
      <c r="T368" s="170"/>
      <c r="U368" s="170"/>
      <c r="V368" s="170"/>
      <c r="W368" s="207"/>
      <c r="X368" s="207"/>
      <c r="Y368" s="207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  <c r="BI368" s="208"/>
      <c r="BJ368" s="208"/>
      <c r="BK368" s="208"/>
      <c r="BL368" s="208"/>
      <c r="BM368" s="208"/>
      <c r="BN368" s="208"/>
      <c r="BO368" s="208"/>
      <c r="BP368" s="208"/>
      <c r="BQ368" s="208"/>
      <c r="BR368" s="208"/>
      <c r="BS368" s="208"/>
      <c r="BT368" s="208"/>
      <c r="BU368" s="208"/>
      <c r="BV368" s="208"/>
      <c r="BW368" s="208"/>
      <c r="BX368" s="208"/>
      <c r="BY368" s="208"/>
      <c r="BZ368" s="208"/>
      <c r="CA368" s="208"/>
      <c r="CB368" s="208"/>
      <c r="CC368" s="208"/>
      <c r="CD368" s="208"/>
      <c r="CE368" s="208"/>
      <c r="CF368" s="208"/>
      <c r="CG368" s="208"/>
      <c r="CH368" s="208"/>
      <c r="CI368" s="208"/>
      <c r="CJ368" s="208"/>
      <c r="CK368" s="208"/>
      <c r="CL368" s="208"/>
      <c r="CM368" s="208"/>
      <c r="CN368" s="208"/>
      <c r="CO368" s="208"/>
      <c r="CP368" s="176"/>
      <c r="DO368" s="166"/>
    </row>
    <row r="369" spans="1:119">
      <c r="A369" s="166"/>
      <c r="B369" s="175"/>
      <c r="C369" s="175"/>
      <c r="D369" s="178"/>
      <c r="E369" s="17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70"/>
      <c r="R369" s="170"/>
      <c r="S369" s="170"/>
      <c r="T369" s="170"/>
      <c r="U369" s="170"/>
      <c r="V369" s="170"/>
      <c r="W369" s="207"/>
      <c r="X369" s="207"/>
      <c r="Y369" s="207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/>
      <c r="BW369" s="208"/>
      <c r="BX369" s="208"/>
      <c r="BY369" s="208"/>
      <c r="BZ369" s="208"/>
      <c r="CA369" s="208"/>
      <c r="CB369" s="208"/>
      <c r="CC369" s="208"/>
      <c r="CD369" s="208"/>
      <c r="CE369" s="208"/>
      <c r="CF369" s="208"/>
      <c r="CG369" s="208"/>
      <c r="CH369" s="208"/>
      <c r="CI369" s="208"/>
      <c r="CJ369" s="208"/>
      <c r="CK369" s="208"/>
      <c r="CL369" s="208"/>
      <c r="CM369" s="208"/>
      <c r="CN369" s="208"/>
      <c r="CO369" s="208"/>
      <c r="CP369" s="176"/>
      <c r="DO369" s="166"/>
    </row>
    <row r="370" spans="1:119">
      <c r="A370" s="166"/>
      <c r="B370" s="175"/>
      <c r="C370" s="175"/>
      <c r="D370" s="178"/>
      <c r="E370" s="17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70"/>
      <c r="R370" s="170"/>
      <c r="S370" s="170"/>
      <c r="T370" s="170"/>
      <c r="U370" s="170"/>
      <c r="V370" s="170"/>
      <c r="W370" s="207"/>
      <c r="X370" s="207"/>
      <c r="Y370" s="207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8"/>
      <c r="BY370" s="208"/>
      <c r="BZ370" s="208"/>
      <c r="CA370" s="208"/>
      <c r="CB370" s="208"/>
      <c r="CC370" s="208"/>
      <c r="CD370" s="208"/>
      <c r="CE370" s="208"/>
      <c r="CF370" s="208"/>
      <c r="CG370" s="208"/>
      <c r="CH370" s="208"/>
      <c r="CI370" s="208"/>
      <c r="CJ370" s="208"/>
      <c r="CK370" s="208"/>
      <c r="CL370" s="208"/>
      <c r="CM370" s="208"/>
      <c r="CN370" s="208"/>
      <c r="CO370" s="208"/>
      <c r="CP370" s="176"/>
      <c r="DO370" s="166"/>
    </row>
    <row r="371" spans="1:119">
      <c r="A371" s="166"/>
      <c r="B371" s="175"/>
      <c r="C371" s="175"/>
      <c r="D371" s="178"/>
      <c r="E371" s="17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70"/>
      <c r="R371" s="170"/>
      <c r="S371" s="170"/>
      <c r="T371" s="170"/>
      <c r="U371" s="170"/>
      <c r="V371" s="170"/>
      <c r="W371" s="207"/>
      <c r="X371" s="207"/>
      <c r="Y371" s="207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  <c r="CM371" s="208"/>
      <c r="CN371" s="208"/>
      <c r="CO371" s="208"/>
      <c r="CP371" s="176"/>
      <c r="DO371" s="166"/>
    </row>
    <row r="372" spans="1:119">
      <c r="A372" s="166"/>
      <c r="B372" s="175"/>
      <c r="C372" s="175"/>
      <c r="D372" s="178"/>
      <c r="E372" s="17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70"/>
      <c r="R372" s="170"/>
      <c r="S372" s="170"/>
      <c r="T372" s="170"/>
      <c r="U372" s="170"/>
      <c r="V372" s="170"/>
      <c r="W372" s="207"/>
      <c r="X372" s="207"/>
      <c r="Y372" s="207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  <c r="BR372" s="208"/>
      <c r="BS372" s="208"/>
      <c r="BT372" s="208"/>
      <c r="BU372" s="208"/>
      <c r="BV372" s="208"/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8"/>
      <c r="CG372" s="208"/>
      <c r="CH372" s="208"/>
      <c r="CI372" s="208"/>
      <c r="CJ372" s="208"/>
      <c r="CK372" s="208"/>
      <c r="CL372" s="208"/>
      <c r="CM372" s="208"/>
      <c r="CN372" s="208"/>
      <c r="CO372" s="208"/>
      <c r="CP372" s="176"/>
      <c r="DO372" s="166"/>
    </row>
    <row r="373" spans="1:119">
      <c r="A373" s="166"/>
      <c r="B373" s="175"/>
      <c r="C373" s="175"/>
      <c r="D373" s="178"/>
      <c r="E373" s="17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70"/>
      <c r="R373" s="170"/>
      <c r="S373" s="170"/>
      <c r="T373" s="170"/>
      <c r="U373" s="170"/>
      <c r="V373" s="170"/>
      <c r="W373" s="207"/>
      <c r="X373" s="207"/>
      <c r="Y373" s="207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8"/>
      <c r="BN373" s="208"/>
      <c r="BO373" s="208"/>
      <c r="BP373" s="208"/>
      <c r="BQ373" s="208"/>
      <c r="BR373" s="208"/>
      <c r="BS373" s="208"/>
      <c r="BT373" s="208"/>
      <c r="BU373" s="208"/>
      <c r="BV373" s="208"/>
      <c r="BW373" s="208"/>
      <c r="BX373" s="208"/>
      <c r="BY373" s="208"/>
      <c r="BZ373" s="208"/>
      <c r="CA373" s="208"/>
      <c r="CB373" s="208"/>
      <c r="CC373" s="208"/>
      <c r="CD373" s="208"/>
      <c r="CE373" s="208"/>
      <c r="CF373" s="208"/>
      <c r="CG373" s="208"/>
      <c r="CH373" s="208"/>
      <c r="CI373" s="208"/>
      <c r="CJ373" s="208"/>
      <c r="CK373" s="208"/>
      <c r="CL373" s="208"/>
      <c r="CM373" s="208"/>
      <c r="CN373" s="208"/>
      <c r="CO373" s="208"/>
      <c r="CP373" s="176"/>
      <c r="DO373" s="166"/>
    </row>
    <row r="374" spans="1:119">
      <c r="A374" s="166"/>
      <c r="B374" s="175"/>
      <c r="C374" s="175"/>
      <c r="D374" s="178"/>
      <c r="E374" s="17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70"/>
      <c r="R374" s="170"/>
      <c r="S374" s="170"/>
      <c r="T374" s="170"/>
      <c r="U374" s="170"/>
      <c r="V374" s="170"/>
      <c r="W374" s="207"/>
      <c r="X374" s="207"/>
      <c r="Y374" s="207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8"/>
      <c r="BN374" s="208"/>
      <c r="BO374" s="208"/>
      <c r="BP374" s="208"/>
      <c r="BQ374" s="208"/>
      <c r="BR374" s="208"/>
      <c r="BS374" s="208"/>
      <c r="BT374" s="208"/>
      <c r="BU374" s="208"/>
      <c r="BV374" s="208"/>
      <c r="BW374" s="208"/>
      <c r="BX374" s="208"/>
      <c r="BY374" s="208"/>
      <c r="BZ374" s="208"/>
      <c r="CA374" s="208"/>
      <c r="CB374" s="208"/>
      <c r="CC374" s="208"/>
      <c r="CD374" s="208"/>
      <c r="CE374" s="208"/>
      <c r="CF374" s="208"/>
      <c r="CG374" s="208"/>
      <c r="CH374" s="208"/>
      <c r="CI374" s="208"/>
      <c r="CJ374" s="208"/>
      <c r="CK374" s="208"/>
      <c r="CL374" s="208"/>
      <c r="CM374" s="208"/>
      <c r="CN374" s="208"/>
      <c r="CO374" s="208"/>
      <c r="CP374" s="176"/>
      <c r="DO374" s="166"/>
    </row>
    <row r="375" spans="1:119">
      <c r="A375" s="166"/>
      <c r="B375" s="175"/>
      <c r="C375" s="175"/>
      <c r="D375" s="178"/>
      <c r="E375" s="17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70"/>
      <c r="R375" s="170"/>
      <c r="S375" s="170"/>
      <c r="T375" s="170"/>
      <c r="U375" s="170"/>
      <c r="V375" s="170"/>
      <c r="W375" s="207"/>
      <c r="X375" s="207"/>
      <c r="Y375" s="207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  <c r="BP375" s="208"/>
      <c r="BQ375" s="208"/>
      <c r="BR375" s="208"/>
      <c r="BS375" s="208"/>
      <c r="BT375" s="208"/>
      <c r="BU375" s="208"/>
      <c r="BV375" s="208"/>
      <c r="BW375" s="208"/>
      <c r="BX375" s="208"/>
      <c r="BY375" s="208"/>
      <c r="BZ375" s="208"/>
      <c r="CA375" s="208"/>
      <c r="CB375" s="208"/>
      <c r="CC375" s="208"/>
      <c r="CD375" s="208"/>
      <c r="CE375" s="208"/>
      <c r="CF375" s="208"/>
      <c r="CG375" s="208"/>
      <c r="CH375" s="208"/>
      <c r="CI375" s="208"/>
      <c r="CJ375" s="208"/>
      <c r="CK375" s="208"/>
      <c r="CL375" s="208"/>
      <c r="CM375" s="208"/>
      <c r="CN375" s="208"/>
      <c r="CO375" s="208"/>
      <c r="CP375" s="176"/>
      <c r="DO375" s="166"/>
    </row>
    <row r="376" spans="1:119">
      <c r="A376" s="166"/>
      <c r="B376" s="175"/>
      <c r="C376" s="175"/>
      <c r="D376" s="178"/>
      <c r="E376" s="17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70"/>
      <c r="R376" s="170"/>
      <c r="S376" s="170"/>
      <c r="T376" s="170"/>
      <c r="U376" s="170"/>
      <c r="V376" s="170"/>
      <c r="W376" s="207"/>
      <c r="X376" s="207"/>
      <c r="Y376" s="207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  <c r="BP376" s="208"/>
      <c r="BQ376" s="208"/>
      <c r="BR376" s="208"/>
      <c r="BS376" s="208"/>
      <c r="BT376" s="208"/>
      <c r="BU376" s="208"/>
      <c r="BV376" s="208"/>
      <c r="BW376" s="208"/>
      <c r="BX376" s="208"/>
      <c r="BY376" s="208"/>
      <c r="BZ376" s="208"/>
      <c r="CA376" s="208"/>
      <c r="CB376" s="208"/>
      <c r="CC376" s="208"/>
      <c r="CD376" s="208"/>
      <c r="CE376" s="208"/>
      <c r="CF376" s="208"/>
      <c r="CG376" s="208"/>
      <c r="CH376" s="208"/>
      <c r="CI376" s="208"/>
      <c r="CJ376" s="208"/>
      <c r="CK376" s="208"/>
      <c r="CL376" s="208"/>
      <c r="CM376" s="208"/>
      <c r="CN376" s="208"/>
      <c r="CO376" s="208"/>
      <c r="CP376" s="176"/>
      <c r="DO376" s="166"/>
    </row>
    <row r="377" spans="1:119">
      <c r="A377" s="166"/>
      <c r="B377" s="175"/>
      <c r="C377" s="175"/>
      <c r="D377" s="178"/>
      <c r="E377" s="17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70"/>
      <c r="R377" s="170"/>
      <c r="S377" s="170"/>
      <c r="T377" s="170"/>
      <c r="U377" s="170"/>
      <c r="V377" s="170"/>
      <c r="W377" s="207"/>
      <c r="X377" s="207"/>
      <c r="Y377" s="207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  <c r="BP377" s="208"/>
      <c r="BQ377" s="208"/>
      <c r="BR377" s="208"/>
      <c r="BS377" s="208"/>
      <c r="BT377" s="208"/>
      <c r="BU377" s="208"/>
      <c r="BV377" s="208"/>
      <c r="BW377" s="208"/>
      <c r="BX377" s="208"/>
      <c r="BY377" s="208"/>
      <c r="BZ377" s="208"/>
      <c r="CA377" s="208"/>
      <c r="CB377" s="208"/>
      <c r="CC377" s="208"/>
      <c r="CD377" s="208"/>
      <c r="CE377" s="208"/>
      <c r="CF377" s="208"/>
      <c r="CG377" s="208"/>
      <c r="CH377" s="208"/>
      <c r="CI377" s="208"/>
      <c r="CJ377" s="208"/>
      <c r="CK377" s="208"/>
      <c r="CL377" s="208"/>
      <c r="CM377" s="208"/>
      <c r="CN377" s="208"/>
      <c r="CO377" s="208"/>
      <c r="CP377" s="176"/>
      <c r="DO377" s="166"/>
    </row>
    <row r="378" spans="1:119">
      <c r="A378" s="166"/>
      <c r="B378" s="175"/>
      <c r="C378" s="175"/>
      <c r="D378" s="178"/>
      <c r="E378" s="17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70"/>
      <c r="R378" s="170"/>
      <c r="S378" s="170"/>
      <c r="T378" s="170"/>
      <c r="U378" s="170"/>
      <c r="V378" s="170"/>
      <c r="W378" s="207"/>
      <c r="X378" s="207"/>
      <c r="Y378" s="207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  <c r="BP378" s="208"/>
      <c r="BQ378" s="208"/>
      <c r="BR378" s="208"/>
      <c r="BS378" s="208"/>
      <c r="BT378" s="208"/>
      <c r="BU378" s="208"/>
      <c r="BV378" s="208"/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8"/>
      <c r="CG378" s="208"/>
      <c r="CH378" s="208"/>
      <c r="CI378" s="208"/>
      <c r="CJ378" s="208"/>
      <c r="CK378" s="208"/>
      <c r="CL378" s="208"/>
      <c r="CM378" s="208"/>
      <c r="CN378" s="208"/>
      <c r="CO378" s="208"/>
      <c r="CP378" s="176"/>
      <c r="DO378" s="166"/>
    </row>
    <row r="379" spans="1:119">
      <c r="A379" s="166"/>
      <c r="B379" s="175"/>
      <c r="C379" s="175"/>
      <c r="D379" s="178"/>
      <c r="E379" s="17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70"/>
      <c r="R379" s="170"/>
      <c r="S379" s="170"/>
      <c r="T379" s="170"/>
      <c r="U379" s="170"/>
      <c r="V379" s="170"/>
      <c r="W379" s="207"/>
      <c r="X379" s="207"/>
      <c r="Y379" s="207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8"/>
      <c r="CG379" s="208"/>
      <c r="CH379" s="208"/>
      <c r="CI379" s="208"/>
      <c r="CJ379" s="208"/>
      <c r="CK379" s="208"/>
      <c r="CL379" s="208"/>
      <c r="CM379" s="208"/>
      <c r="CN379" s="208"/>
      <c r="CO379" s="208"/>
      <c r="CP379" s="176"/>
      <c r="DO379" s="166"/>
    </row>
    <row r="380" spans="1:119">
      <c r="A380" s="166"/>
      <c r="B380" s="175"/>
      <c r="C380" s="175"/>
      <c r="D380" s="178"/>
      <c r="E380" s="17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70"/>
      <c r="R380" s="170"/>
      <c r="S380" s="170"/>
      <c r="T380" s="170"/>
      <c r="U380" s="170"/>
      <c r="V380" s="170"/>
      <c r="W380" s="207"/>
      <c r="X380" s="207"/>
      <c r="Y380" s="207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  <c r="BI380" s="208"/>
      <c r="BJ380" s="208"/>
      <c r="BK380" s="208"/>
      <c r="BL380" s="208"/>
      <c r="BM380" s="208"/>
      <c r="BN380" s="208"/>
      <c r="BO380" s="208"/>
      <c r="BP380" s="208"/>
      <c r="BQ380" s="208"/>
      <c r="BR380" s="208"/>
      <c r="BS380" s="208"/>
      <c r="BT380" s="208"/>
      <c r="BU380" s="208"/>
      <c r="BV380" s="208"/>
      <c r="BW380" s="208"/>
      <c r="BX380" s="208"/>
      <c r="BY380" s="208"/>
      <c r="BZ380" s="208"/>
      <c r="CA380" s="208"/>
      <c r="CB380" s="208"/>
      <c r="CC380" s="208"/>
      <c r="CD380" s="208"/>
      <c r="CE380" s="208"/>
      <c r="CF380" s="208"/>
      <c r="CG380" s="208"/>
      <c r="CH380" s="208"/>
      <c r="CI380" s="208"/>
      <c r="CJ380" s="208"/>
      <c r="CK380" s="208"/>
      <c r="CL380" s="208"/>
      <c r="CM380" s="208"/>
      <c r="CN380" s="208"/>
      <c r="CO380" s="208"/>
      <c r="CP380" s="176"/>
      <c r="DO380" s="166"/>
    </row>
    <row r="381" spans="1:119">
      <c r="A381" s="166"/>
      <c r="B381" s="175"/>
      <c r="C381" s="175"/>
      <c r="D381" s="178"/>
      <c r="E381" s="17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70"/>
      <c r="R381" s="170"/>
      <c r="S381" s="170"/>
      <c r="T381" s="170"/>
      <c r="U381" s="170"/>
      <c r="V381" s="170"/>
      <c r="W381" s="207"/>
      <c r="X381" s="207"/>
      <c r="Y381" s="207"/>
      <c r="Z381" s="208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  <c r="BP381" s="208"/>
      <c r="BQ381" s="208"/>
      <c r="BR381" s="208"/>
      <c r="BS381" s="208"/>
      <c r="BT381" s="208"/>
      <c r="BU381" s="208"/>
      <c r="BV381" s="208"/>
      <c r="BW381" s="208"/>
      <c r="BX381" s="208"/>
      <c r="BY381" s="208"/>
      <c r="BZ381" s="208"/>
      <c r="CA381" s="208"/>
      <c r="CB381" s="208"/>
      <c r="CC381" s="208"/>
      <c r="CD381" s="208"/>
      <c r="CE381" s="208"/>
      <c r="CF381" s="208"/>
      <c r="CG381" s="208"/>
      <c r="CH381" s="208"/>
      <c r="CI381" s="208"/>
      <c r="CJ381" s="208"/>
      <c r="CK381" s="208"/>
      <c r="CL381" s="208"/>
      <c r="CM381" s="208"/>
      <c r="CN381" s="208"/>
      <c r="CO381" s="208"/>
      <c r="CP381" s="176"/>
      <c r="DO381" s="166"/>
    </row>
    <row r="382" spans="1:119">
      <c r="A382" s="166"/>
      <c r="B382" s="175"/>
      <c r="C382" s="175"/>
      <c r="D382" s="178"/>
      <c r="E382" s="17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70"/>
      <c r="R382" s="170"/>
      <c r="S382" s="170"/>
      <c r="T382" s="170"/>
      <c r="U382" s="170"/>
      <c r="V382" s="170"/>
      <c r="W382" s="207"/>
      <c r="X382" s="207"/>
      <c r="Y382" s="207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  <c r="CM382" s="208"/>
      <c r="CN382" s="208"/>
      <c r="CO382" s="208"/>
      <c r="CP382" s="176"/>
      <c r="DO382" s="166"/>
    </row>
    <row r="383" spans="1:119">
      <c r="A383" s="166"/>
      <c r="B383" s="175"/>
      <c r="C383" s="175"/>
      <c r="D383" s="178"/>
      <c r="E383" s="17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70"/>
      <c r="R383" s="170"/>
      <c r="S383" s="170"/>
      <c r="T383" s="170"/>
      <c r="U383" s="170"/>
      <c r="V383" s="170"/>
      <c r="W383" s="207"/>
      <c r="X383" s="207"/>
      <c r="Y383" s="207"/>
      <c r="Z383" s="208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  <c r="BP383" s="208"/>
      <c r="BQ383" s="208"/>
      <c r="BR383" s="208"/>
      <c r="BS383" s="208"/>
      <c r="BT383" s="208"/>
      <c r="BU383" s="208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8"/>
      <c r="CG383" s="208"/>
      <c r="CH383" s="208"/>
      <c r="CI383" s="208"/>
      <c r="CJ383" s="208"/>
      <c r="CK383" s="208"/>
      <c r="CL383" s="208"/>
      <c r="CM383" s="208"/>
      <c r="CN383" s="208"/>
      <c r="CO383" s="208"/>
      <c r="CP383" s="176"/>
      <c r="DO383" s="166"/>
    </row>
    <row r="384" spans="1:119">
      <c r="A384" s="166"/>
      <c r="B384" s="175"/>
      <c r="C384" s="175"/>
      <c r="D384" s="178"/>
      <c r="E384" s="17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70"/>
      <c r="R384" s="170"/>
      <c r="S384" s="170"/>
      <c r="T384" s="170"/>
      <c r="U384" s="170"/>
      <c r="V384" s="170"/>
      <c r="W384" s="207"/>
      <c r="X384" s="207"/>
      <c r="Y384" s="207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  <c r="BP384" s="208"/>
      <c r="BQ384" s="208"/>
      <c r="BR384" s="208"/>
      <c r="BS384" s="208"/>
      <c r="BT384" s="208"/>
      <c r="BU384" s="208"/>
      <c r="BV384" s="208"/>
      <c r="BW384" s="208"/>
      <c r="BX384" s="208"/>
      <c r="BY384" s="208"/>
      <c r="BZ384" s="208"/>
      <c r="CA384" s="208"/>
      <c r="CB384" s="208"/>
      <c r="CC384" s="208"/>
      <c r="CD384" s="208"/>
      <c r="CE384" s="208"/>
      <c r="CF384" s="208"/>
      <c r="CG384" s="208"/>
      <c r="CH384" s="208"/>
      <c r="CI384" s="208"/>
      <c r="CJ384" s="208"/>
      <c r="CK384" s="208"/>
      <c r="CL384" s="208"/>
      <c r="CM384" s="208"/>
      <c r="CN384" s="208"/>
      <c r="CO384" s="208"/>
      <c r="CP384" s="176"/>
      <c r="DO384" s="166"/>
    </row>
    <row r="385" spans="1:119">
      <c r="A385" s="166"/>
      <c r="B385" s="175"/>
      <c r="C385" s="175"/>
      <c r="D385" s="178"/>
      <c r="E385" s="17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70"/>
      <c r="R385" s="170"/>
      <c r="S385" s="170"/>
      <c r="T385" s="170"/>
      <c r="U385" s="170"/>
      <c r="V385" s="170"/>
      <c r="W385" s="207"/>
      <c r="X385" s="207"/>
      <c r="Y385" s="207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/>
      <c r="BW385" s="208"/>
      <c r="BX385" s="208"/>
      <c r="BY385" s="208"/>
      <c r="BZ385" s="208"/>
      <c r="CA385" s="208"/>
      <c r="CB385" s="208"/>
      <c r="CC385" s="208"/>
      <c r="CD385" s="208"/>
      <c r="CE385" s="208"/>
      <c r="CF385" s="208"/>
      <c r="CG385" s="208"/>
      <c r="CH385" s="208"/>
      <c r="CI385" s="208"/>
      <c r="CJ385" s="208"/>
      <c r="CK385" s="208"/>
      <c r="CL385" s="208"/>
      <c r="CM385" s="208"/>
      <c r="CN385" s="208"/>
      <c r="CO385" s="208"/>
      <c r="CP385" s="176"/>
      <c r="DO385" s="166"/>
    </row>
    <row r="386" spans="1:119">
      <c r="A386" s="166"/>
      <c r="B386" s="175"/>
      <c r="C386" s="175"/>
      <c r="D386" s="178"/>
      <c r="E386" s="17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70"/>
      <c r="R386" s="170"/>
      <c r="S386" s="170"/>
      <c r="T386" s="170"/>
      <c r="U386" s="170"/>
      <c r="V386" s="170"/>
      <c r="W386" s="207"/>
      <c r="X386" s="207"/>
      <c r="Y386" s="207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8"/>
      <c r="BY386" s="208"/>
      <c r="BZ386" s="208"/>
      <c r="CA386" s="208"/>
      <c r="CB386" s="208"/>
      <c r="CC386" s="208"/>
      <c r="CD386" s="208"/>
      <c r="CE386" s="208"/>
      <c r="CF386" s="208"/>
      <c r="CG386" s="208"/>
      <c r="CH386" s="208"/>
      <c r="CI386" s="208"/>
      <c r="CJ386" s="208"/>
      <c r="CK386" s="208"/>
      <c r="CL386" s="208"/>
      <c r="CM386" s="208"/>
      <c r="CN386" s="208"/>
      <c r="CO386" s="208"/>
      <c r="CP386" s="176"/>
      <c r="DO386" s="166"/>
    </row>
    <row r="387" spans="1:119">
      <c r="A387" s="166"/>
      <c r="B387" s="175"/>
      <c r="C387" s="175"/>
      <c r="D387" s="178"/>
      <c r="E387" s="17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70"/>
      <c r="R387" s="170"/>
      <c r="S387" s="170"/>
      <c r="T387" s="170"/>
      <c r="U387" s="170"/>
      <c r="V387" s="170"/>
      <c r="W387" s="207"/>
      <c r="X387" s="207"/>
      <c r="Y387" s="207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  <c r="BP387" s="208"/>
      <c r="BQ387" s="208"/>
      <c r="BR387" s="208"/>
      <c r="BS387" s="208"/>
      <c r="BT387" s="208"/>
      <c r="BU387" s="208"/>
      <c r="BV387" s="208"/>
      <c r="BW387" s="208"/>
      <c r="BX387" s="208"/>
      <c r="BY387" s="208"/>
      <c r="BZ387" s="208"/>
      <c r="CA387" s="208"/>
      <c r="CB387" s="208"/>
      <c r="CC387" s="208"/>
      <c r="CD387" s="208"/>
      <c r="CE387" s="208"/>
      <c r="CF387" s="208"/>
      <c r="CG387" s="208"/>
      <c r="CH387" s="208"/>
      <c r="CI387" s="208"/>
      <c r="CJ387" s="208"/>
      <c r="CK387" s="208"/>
      <c r="CL387" s="208"/>
      <c r="CM387" s="208"/>
      <c r="CN387" s="208"/>
      <c r="CO387" s="208"/>
      <c r="CP387" s="176"/>
      <c r="DO387" s="166"/>
    </row>
    <row r="388" spans="1:119">
      <c r="A388" s="166"/>
      <c r="B388" s="175"/>
      <c r="C388" s="175"/>
      <c r="D388" s="178"/>
      <c r="E388" s="17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70"/>
      <c r="R388" s="170"/>
      <c r="S388" s="170"/>
      <c r="T388" s="170"/>
      <c r="U388" s="170"/>
      <c r="V388" s="170"/>
      <c r="W388" s="207"/>
      <c r="X388" s="207"/>
      <c r="Y388" s="207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  <c r="BP388" s="208"/>
      <c r="BQ388" s="208"/>
      <c r="BR388" s="208"/>
      <c r="BS388" s="208"/>
      <c r="BT388" s="208"/>
      <c r="BU388" s="208"/>
      <c r="BV388" s="208"/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8"/>
      <c r="CG388" s="208"/>
      <c r="CH388" s="208"/>
      <c r="CI388" s="208"/>
      <c r="CJ388" s="208"/>
      <c r="CK388" s="208"/>
      <c r="CL388" s="208"/>
      <c r="CM388" s="208"/>
      <c r="CN388" s="208"/>
      <c r="CO388" s="208"/>
      <c r="CP388" s="176"/>
      <c r="DO388" s="166"/>
    </row>
    <row r="389" spans="1:119">
      <c r="A389" s="166"/>
      <c r="B389" s="175"/>
      <c r="C389" s="175"/>
      <c r="D389" s="178"/>
      <c r="E389" s="17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70"/>
      <c r="R389" s="170"/>
      <c r="S389" s="170"/>
      <c r="T389" s="170"/>
      <c r="U389" s="170"/>
      <c r="V389" s="170"/>
      <c r="W389" s="207"/>
      <c r="X389" s="207"/>
      <c r="Y389" s="207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  <c r="BP389" s="208"/>
      <c r="BQ389" s="208"/>
      <c r="BR389" s="208"/>
      <c r="BS389" s="208"/>
      <c r="BT389" s="208"/>
      <c r="BU389" s="208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8"/>
      <c r="CG389" s="208"/>
      <c r="CH389" s="208"/>
      <c r="CI389" s="208"/>
      <c r="CJ389" s="208"/>
      <c r="CK389" s="208"/>
      <c r="CL389" s="208"/>
      <c r="CM389" s="208"/>
      <c r="CN389" s="208"/>
      <c r="CO389" s="208"/>
      <c r="CP389" s="176"/>
      <c r="DO389" s="166"/>
    </row>
    <row r="390" spans="1:119">
      <c r="A390" s="166"/>
      <c r="B390" s="175"/>
      <c r="C390" s="175"/>
      <c r="D390" s="178"/>
      <c r="E390" s="17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70"/>
      <c r="R390" s="170"/>
      <c r="S390" s="170"/>
      <c r="T390" s="170"/>
      <c r="U390" s="170"/>
      <c r="V390" s="170"/>
      <c r="W390" s="207"/>
      <c r="X390" s="207"/>
      <c r="Y390" s="207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  <c r="BP390" s="208"/>
      <c r="BQ390" s="208"/>
      <c r="BR390" s="208"/>
      <c r="BS390" s="208"/>
      <c r="BT390" s="208"/>
      <c r="BU390" s="208"/>
      <c r="BV390" s="208"/>
      <c r="BW390" s="208"/>
      <c r="BX390" s="208"/>
      <c r="BY390" s="208"/>
      <c r="BZ390" s="208"/>
      <c r="CA390" s="208"/>
      <c r="CB390" s="208"/>
      <c r="CC390" s="208"/>
      <c r="CD390" s="208"/>
      <c r="CE390" s="208"/>
      <c r="CF390" s="208"/>
      <c r="CG390" s="208"/>
      <c r="CH390" s="208"/>
      <c r="CI390" s="208"/>
      <c r="CJ390" s="208"/>
      <c r="CK390" s="208"/>
      <c r="CL390" s="208"/>
      <c r="CM390" s="208"/>
      <c r="CN390" s="208"/>
      <c r="CO390" s="208"/>
      <c r="CP390" s="176"/>
      <c r="DO390" s="166"/>
    </row>
    <row r="391" spans="1:119">
      <c r="A391" s="166"/>
      <c r="B391" s="175"/>
      <c r="C391" s="175"/>
      <c r="D391" s="178"/>
      <c r="E391" s="17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70"/>
      <c r="R391" s="170"/>
      <c r="S391" s="170"/>
      <c r="T391" s="170"/>
      <c r="U391" s="170"/>
      <c r="V391" s="170"/>
      <c r="W391" s="207"/>
      <c r="X391" s="207"/>
      <c r="Y391" s="207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  <c r="BP391" s="208"/>
      <c r="BQ391" s="208"/>
      <c r="BR391" s="208"/>
      <c r="BS391" s="208"/>
      <c r="BT391" s="208"/>
      <c r="BU391" s="208"/>
      <c r="BV391" s="208"/>
      <c r="BW391" s="208"/>
      <c r="BX391" s="208"/>
      <c r="BY391" s="208"/>
      <c r="BZ391" s="208"/>
      <c r="CA391" s="208"/>
      <c r="CB391" s="208"/>
      <c r="CC391" s="208"/>
      <c r="CD391" s="208"/>
      <c r="CE391" s="208"/>
      <c r="CF391" s="208"/>
      <c r="CG391" s="208"/>
      <c r="CH391" s="208"/>
      <c r="CI391" s="208"/>
      <c r="CJ391" s="208"/>
      <c r="CK391" s="208"/>
      <c r="CL391" s="208"/>
      <c r="CM391" s="208"/>
      <c r="CN391" s="208"/>
      <c r="CO391" s="208"/>
      <c r="CP391" s="176"/>
      <c r="DO391" s="166"/>
    </row>
    <row r="392" spans="1:119">
      <c r="A392" s="166"/>
      <c r="B392" s="175"/>
      <c r="C392" s="175"/>
      <c r="D392" s="178"/>
      <c r="E392" s="17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70"/>
      <c r="R392" s="170"/>
      <c r="S392" s="170"/>
      <c r="T392" s="170"/>
      <c r="U392" s="170"/>
      <c r="V392" s="170"/>
      <c r="W392" s="207"/>
      <c r="X392" s="207"/>
      <c r="Y392" s="207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  <c r="BP392" s="208"/>
      <c r="BQ392" s="208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8"/>
      <c r="CB392" s="208"/>
      <c r="CC392" s="208"/>
      <c r="CD392" s="208"/>
      <c r="CE392" s="208"/>
      <c r="CF392" s="208"/>
      <c r="CG392" s="208"/>
      <c r="CH392" s="208"/>
      <c r="CI392" s="208"/>
      <c r="CJ392" s="208"/>
      <c r="CK392" s="208"/>
      <c r="CL392" s="208"/>
      <c r="CM392" s="208"/>
      <c r="CN392" s="208"/>
      <c r="CO392" s="208"/>
      <c r="CP392" s="176"/>
      <c r="DO392" s="166"/>
    </row>
    <row r="393" spans="1:119">
      <c r="A393" s="166"/>
      <c r="B393" s="175"/>
      <c r="C393" s="175"/>
      <c r="D393" s="178"/>
      <c r="E393" s="17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70"/>
      <c r="R393" s="170"/>
      <c r="S393" s="170"/>
      <c r="T393" s="170"/>
      <c r="U393" s="170"/>
      <c r="V393" s="170"/>
      <c r="W393" s="207"/>
      <c r="X393" s="207"/>
      <c r="Y393" s="207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/>
      <c r="BW393" s="208"/>
      <c r="BX393" s="208"/>
      <c r="BY393" s="208"/>
      <c r="BZ393" s="208"/>
      <c r="CA393" s="208"/>
      <c r="CB393" s="208"/>
      <c r="CC393" s="208"/>
      <c r="CD393" s="208"/>
      <c r="CE393" s="208"/>
      <c r="CF393" s="208"/>
      <c r="CG393" s="208"/>
      <c r="CH393" s="208"/>
      <c r="CI393" s="208"/>
      <c r="CJ393" s="208"/>
      <c r="CK393" s="208"/>
      <c r="CL393" s="208"/>
      <c r="CM393" s="208"/>
      <c r="CN393" s="208"/>
      <c r="CO393" s="208"/>
      <c r="CP393" s="176"/>
      <c r="DO393" s="166"/>
    </row>
    <row r="394" spans="1:119">
      <c r="A394" s="166"/>
      <c r="B394" s="175"/>
      <c r="C394" s="175"/>
      <c r="D394" s="178"/>
      <c r="E394" s="17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70"/>
      <c r="R394" s="170"/>
      <c r="S394" s="170"/>
      <c r="T394" s="170"/>
      <c r="U394" s="170"/>
      <c r="V394" s="170"/>
      <c r="W394" s="207"/>
      <c r="X394" s="207"/>
      <c r="Y394" s="207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8"/>
      <c r="BY394" s="208"/>
      <c r="BZ394" s="208"/>
      <c r="CA394" s="208"/>
      <c r="CB394" s="208"/>
      <c r="CC394" s="208"/>
      <c r="CD394" s="208"/>
      <c r="CE394" s="208"/>
      <c r="CF394" s="208"/>
      <c r="CG394" s="208"/>
      <c r="CH394" s="208"/>
      <c r="CI394" s="208"/>
      <c r="CJ394" s="208"/>
      <c r="CK394" s="208"/>
      <c r="CL394" s="208"/>
      <c r="CM394" s="208"/>
      <c r="CN394" s="208"/>
      <c r="CO394" s="208"/>
      <c r="CP394" s="176"/>
      <c r="DO394" s="166"/>
    </row>
    <row r="395" spans="1:119">
      <c r="A395" s="166"/>
      <c r="B395" s="175"/>
      <c r="C395" s="175"/>
      <c r="D395" s="178"/>
      <c r="E395" s="17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70"/>
      <c r="R395" s="170"/>
      <c r="S395" s="170"/>
      <c r="T395" s="170"/>
      <c r="U395" s="170"/>
      <c r="V395" s="170"/>
      <c r="W395" s="207"/>
      <c r="X395" s="207"/>
      <c r="Y395" s="207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  <c r="BP395" s="208"/>
      <c r="BQ395" s="208"/>
      <c r="BR395" s="208"/>
      <c r="BS395" s="208"/>
      <c r="BT395" s="208"/>
      <c r="BU395" s="208"/>
      <c r="BV395" s="208"/>
      <c r="BW395" s="208"/>
      <c r="BX395" s="208"/>
      <c r="BY395" s="208"/>
      <c r="BZ395" s="208"/>
      <c r="CA395" s="208"/>
      <c r="CB395" s="208"/>
      <c r="CC395" s="208"/>
      <c r="CD395" s="208"/>
      <c r="CE395" s="208"/>
      <c r="CF395" s="208"/>
      <c r="CG395" s="208"/>
      <c r="CH395" s="208"/>
      <c r="CI395" s="208"/>
      <c r="CJ395" s="208"/>
      <c r="CK395" s="208"/>
      <c r="CL395" s="208"/>
      <c r="CM395" s="208"/>
      <c r="CN395" s="208"/>
      <c r="CO395" s="208"/>
      <c r="CP395" s="176"/>
      <c r="DO395" s="166"/>
    </row>
    <row r="396" spans="1:119">
      <c r="A396" s="166"/>
      <c r="B396" s="175"/>
      <c r="C396" s="175"/>
      <c r="D396" s="178"/>
      <c r="E396" s="17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70"/>
      <c r="R396" s="170"/>
      <c r="S396" s="170"/>
      <c r="T396" s="170"/>
      <c r="U396" s="170"/>
      <c r="V396" s="170"/>
      <c r="W396" s="207"/>
      <c r="X396" s="207"/>
      <c r="Y396" s="207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  <c r="BP396" s="208"/>
      <c r="BQ396" s="208"/>
      <c r="BR396" s="208"/>
      <c r="BS396" s="208"/>
      <c r="BT396" s="208"/>
      <c r="BU396" s="208"/>
      <c r="BV396" s="208"/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8"/>
      <c r="CG396" s="208"/>
      <c r="CH396" s="208"/>
      <c r="CI396" s="208"/>
      <c r="CJ396" s="208"/>
      <c r="CK396" s="208"/>
      <c r="CL396" s="208"/>
      <c r="CM396" s="208"/>
      <c r="CN396" s="208"/>
      <c r="CO396" s="208"/>
      <c r="CP396" s="176"/>
      <c r="DO396" s="166"/>
    </row>
    <row r="397" spans="1:119">
      <c r="A397" s="166"/>
      <c r="B397" s="175"/>
      <c r="C397" s="175"/>
      <c r="D397" s="178"/>
      <c r="E397" s="17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70"/>
      <c r="R397" s="170"/>
      <c r="S397" s="170"/>
      <c r="T397" s="170"/>
      <c r="U397" s="170"/>
      <c r="V397" s="170"/>
      <c r="W397" s="207"/>
      <c r="X397" s="207"/>
      <c r="Y397" s="207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  <c r="BP397" s="208"/>
      <c r="BQ397" s="208"/>
      <c r="BR397" s="208"/>
      <c r="BS397" s="208"/>
      <c r="BT397" s="208"/>
      <c r="BU397" s="208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8"/>
      <c r="CG397" s="208"/>
      <c r="CH397" s="208"/>
      <c r="CI397" s="208"/>
      <c r="CJ397" s="208"/>
      <c r="CK397" s="208"/>
      <c r="CL397" s="208"/>
      <c r="CM397" s="208"/>
      <c r="CN397" s="208"/>
      <c r="CO397" s="208"/>
      <c r="CP397" s="176"/>
      <c r="DO397" s="166"/>
    </row>
    <row r="398" spans="1:119">
      <c r="A398" s="166"/>
      <c r="B398" s="175"/>
      <c r="C398" s="175"/>
      <c r="D398" s="178"/>
      <c r="E398" s="17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70"/>
      <c r="R398" s="170"/>
      <c r="S398" s="170"/>
      <c r="T398" s="170"/>
      <c r="U398" s="170"/>
      <c r="V398" s="170"/>
      <c r="W398" s="207"/>
      <c r="X398" s="207"/>
      <c r="Y398" s="207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  <c r="BP398" s="208"/>
      <c r="BQ398" s="208"/>
      <c r="BR398" s="208"/>
      <c r="BS398" s="208"/>
      <c r="BT398" s="208"/>
      <c r="BU398" s="208"/>
      <c r="BV398" s="208"/>
      <c r="BW398" s="208"/>
      <c r="BX398" s="208"/>
      <c r="BY398" s="208"/>
      <c r="BZ398" s="208"/>
      <c r="CA398" s="208"/>
      <c r="CB398" s="208"/>
      <c r="CC398" s="208"/>
      <c r="CD398" s="208"/>
      <c r="CE398" s="208"/>
      <c r="CF398" s="208"/>
      <c r="CG398" s="208"/>
      <c r="CH398" s="208"/>
      <c r="CI398" s="208"/>
      <c r="CJ398" s="208"/>
      <c r="CK398" s="208"/>
      <c r="CL398" s="208"/>
      <c r="CM398" s="208"/>
      <c r="CN398" s="208"/>
      <c r="CO398" s="208"/>
      <c r="CP398" s="176"/>
      <c r="DO398" s="166"/>
    </row>
    <row r="399" spans="1:119">
      <c r="A399" s="166"/>
      <c r="B399" s="175"/>
      <c r="C399" s="175"/>
      <c r="D399" s="178"/>
      <c r="E399" s="17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70"/>
      <c r="R399" s="170"/>
      <c r="S399" s="170"/>
      <c r="T399" s="170"/>
      <c r="U399" s="170"/>
      <c r="V399" s="170"/>
      <c r="W399" s="207"/>
      <c r="X399" s="207"/>
      <c r="Y399" s="207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/>
      <c r="BW399" s="208"/>
      <c r="BX399" s="208"/>
      <c r="BY399" s="208"/>
      <c r="BZ399" s="208"/>
      <c r="CA399" s="208"/>
      <c r="CB399" s="208"/>
      <c r="CC399" s="208"/>
      <c r="CD399" s="208"/>
      <c r="CE399" s="208"/>
      <c r="CF399" s="208"/>
      <c r="CG399" s="208"/>
      <c r="CH399" s="208"/>
      <c r="CI399" s="208"/>
      <c r="CJ399" s="208"/>
      <c r="CK399" s="208"/>
      <c r="CL399" s="208"/>
      <c r="CM399" s="208"/>
      <c r="CN399" s="208"/>
      <c r="CO399" s="208"/>
      <c r="CP399" s="176"/>
      <c r="DO399" s="166"/>
    </row>
    <row r="400" spans="1:119">
      <c r="A400" s="166"/>
      <c r="B400" s="175"/>
      <c r="C400" s="175"/>
      <c r="D400" s="178"/>
      <c r="E400" s="17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70"/>
      <c r="R400" s="170"/>
      <c r="S400" s="170"/>
      <c r="T400" s="170"/>
      <c r="U400" s="170"/>
      <c r="V400" s="170"/>
      <c r="W400" s="207"/>
      <c r="X400" s="207"/>
      <c r="Y400" s="207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8"/>
      <c r="BY400" s="208"/>
      <c r="BZ400" s="208"/>
      <c r="CA400" s="208"/>
      <c r="CB400" s="208"/>
      <c r="CC400" s="208"/>
      <c r="CD400" s="208"/>
      <c r="CE400" s="208"/>
      <c r="CF400" s="208"/>
      <c r="CG400" s="208"/>
      <c r="CH400" s="208"/>
      <c r="CI400" s="208"/>
      <c r="CJ400" s="208"/>
      <c r="CK400" s="208"/>
      <c r="CL400" s="208"/>
      <c r="CM400" s="208"/>
      <c r="CN400" s="208"/>
      <c r="CO400" s="208"/>
      <c r="CP400" s="176"/>
      <c r="DO400" s="166"/>
    </row>
    <row r="401" spans="1:119">
      <c r="A401" s="166"/>
      <c r="B401" s="175"/>
      <c r="C401" s="175"/>
      <c r="D401" s="178"/>
      <c r="E401" s="17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70"/>
      <c r="R401" s="170"/>
      <c r="S401" s="170"/>
      <c r="T401" s="170"/>
      <c r="U401" s="170"/>
      <c r="V401" s="170"/>
      <c r="W401" s="207"/>
      <c r="X401" s="207"/>
      <c r="Y401" s="207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  <c r="BI401" s="208"/>
      <c r="BJ401" s="208"/>
      <c r="BK401" s="208"/>
      <c r="BL401" s="208"/>
      <c r="BM401" s="208"/>
      <c r="BN401" s="208"/>
      <c r="BO401" s="208"/>
      <c r="BP401" s="208"/>
      <c r="BQ401" s="208"/>
      <c r="BR401" s="208"/>
      <c r="BS401" s="208"/>
      <c r="BT401" s="208"/>
      <c r="BU401" s="208"/>
      <c r="BV401" s="208"/>
      <c r="BW401" s="208"/>
      <c r="BX401" s="208"/>
      <c r="BY401" s="208"/>
      <c r="BZ401" s="208"/>
      <c r="CA401" s="208"/>
      <c r="CB401" s="208"/>
      <c r="CC401" s="208"/>
      <c r="CD401" s="208"/>
      <c r="CE401" s="208"/>
      <c r="CF401" s="208"/>
      <c r="CG401" s="208"/>
      <c r="CH401" s="208"/>
      <c r="CI401" s="208"/>
      <c r="CJ401" s="208"/>
      <c r="CK401" s="208"/>
      <c r="CL401" s="208"/>
      <c r="CM401" s="208"/>
      <c r="CN401" s="208"/>
      <c r="CO401" s="208"/>
      <c r="CP401" s="176"/>
      <c r="DO401" s="166"/>
    </row>
    <row r="402" spans="1:119">
      <c r="A402" s="166"/>
      <c r="B402" s="175"/>
      <c r="C402" s="175"/>
      <c r="D402" s="178"/>
      <c r="E402" s="17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70"/>
      <c r="R402" s="170"/>
      <c r="S402" s="170"/>
      <c r="T402" s="170"/>
      <c r="U402" s="170"/>
      <c r="V402" s="170"/>
      <c r="W402" s="207"/>
      <c r="X402" s="207"/>
      <c r="Y402" s="207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  <c r="BI402" s="208"/>
      <c r="BJ402" s="208"/>
      <c r="BK402" s="208"/>
      <c r="BL402" s="208"/>
      <c r="BM402" s="208"/>
      <c r="BN402" s="208"/>
      <c r="BO402" s="208"/>
      <c r="BP402" s="208"/>
      <c r="BQ402" s="208"/>
      <c r="BR402" s="208"/>
      <c r="BS402" s="208"/>
      <c r="BT402" s="208"/>
      <c r="BU402" s="208"/>
      <c r="BV402" s="208"/>
      <c r="BW402" s="208"/>
      <c r="BX402" s="208"/>
      <c r="BY402" s="208"/>
      <c r="BZ402" s="208"/>
      <c r="CA402" s="208"/>
      <c r="CB402" s="208"/>
      <c r="CC402" s="208"/>
      <c r="CD402" s="208"/>
      <c r="CE402" s="208"/>
      <c r="CF402" s="208"/>
      <c r="CG402" s="208"/>
      <c r="CH402" s="208"/>
      <c r="CI402" s="208"/>
      <c r="CJ402" s="208"/>
      <c r="CK402" s="208"/>
      <c r="CL402" s="208"/>
      <c r="CM402" s="208"/>
      <c r="CN402" s="208"/>
      <c r="CO402" s="208"/>
      <c r="CP402" s="176"/>
      <c r="DO402" s="166"/>
    </row>
    <row r="403" spans="1:119">
      <c r="A403" s="166"/>
      <c r="B403" s="175"/>
      <c r="C403" s="175"/>
      <c r="D403" s="178"/>
      <c r="E403" s="17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70"/>
      <c r="R403" s="170"/>
      <c r="S403" s="170"/>
      <c r="T403" s="170"/>
      <c r="U403" s="170"/>
      <c r="V403" s="170"/>
      <c r="W403" s="207"/>
      <c r="X403" s="207"/>
      <c r="Y403" s="207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  <c r="BP403" s="208"/>
      <c r="BQ403" s="208"/>
      <c r="BR403" s="208"/>
      <c r="BS403" s="208"/>
      <c r="BT403" s="208"/>
      <c r="BU403" s="208"/>
      <c r="BV403" s="208"/>
      <c r="BW403" s="208"/>
      <c r="BX403" s="208"/>
      <c r="BY403" s="208"/>
      <c r="BZ403" s="208"/>
      <c r="CA403" s="208"/>
      <c r="CB403" s="208"/>
      <c r="CC403" s="208"/>
      <c r="CD403" s="208"/>
      <c r="CE403" s="208"/>
      <c r="CF403" s="208"/>
      <c r="CG403" s="208"/>
      <c r="CH403" s="208"/>
      <c r="CI403" s="208"/>
      <c r="CJ403" s="208"/>
      <c r="CK403" s="208"/>
      <c r="CL403" s="208"/>
      <c r="CM403" s="208"/>
      <c r="CN403" s="208"/>
      <c r="CO403" s="208"/>
      <c r="CP403" s="176"/>
      <c r="DO403" s="166"/>
    </row>
    <row r="404" spans="1:119">
      <c r="A404" s="166"/>
      <c r="B404" s="175"/>
      <c r="C404" s="175"/>
      <c r="D404" s="178"/>
      <c r="E404" s="17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70"/>
      <c r="R404" s="170"/>
      <c r="S404" s="170"/>
      <c r="T404" s="170"/>
      <c r="U404" s="170"/>
      <c r="V404" s="170"/>
      <c r="W404" s="207"/>
      <c r="X404" s="207"/>
      <c r="Y404" s="207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  <c r="BP404" s="208"/>
      <c r="BQ404" s="208"/>
      <c r="BR404" s="208"/>
      <c r="BS404" s="208"/>
      <c r="BT404" s="208"/>
      <c r="BU404" s="208"/>
      <c r="BV404" s="208"/>
      <c r="BW404" s="208"/>
      <c r="BX404" s="208"/>
      <c r="BY404" s="208"/>
      <c r="BZ404" s="208"/>
      <c r="CA404" s="208"/>
      <c r="CB404" s="208"/>
      <c r="CC404" s="208"/>
      <c r="CD404" s="208"/>
      <c r="CE404" s="208"/>
      <c r="CF404" s="208"/>
      <c r="CG404" s="208"/>
      <c r="CH404" s="208"/>
      <c r="CI404" s="208"/>
      <c r="CJ404" s="208"/>
      <c r="CK404" s="208"/>
      <c r="CL404" s="208"/>
      <c r="CM404" s="208"/>
      <c r="CN404" s="208"/>
      <c r="CO404" s="208"/>
      <c r="CP404" s="176"/>
      <c r="DO404" s="166"/>
    </row>
    <row r="405" spans="1:119">
      <c r="A405" s="166"/>
      <c r="B405" s="175"/>
      <c r="C405" s="175"/>
      <c r="D405" s="178"/>
      <c r="E405" s="17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70"/>
      <c r="R405" s="170"/>
      <c r="S405" s="170"/>
      <c r="T405" s="170"/>
      <c r="U405" s="170"/>
      <c r="V405" s="170"/>
      <c r="W405" s="207"/>
      <c r="X405" s="207"/>
      <c r="Y405" s="207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  <c r="BP405" s="208"/>
      <c r="BQ405" s="208"/>
      <c r="BR405" s="208"/>
      <c r="BS405" s="208"/>
      <c r="BT405" s="208"/>
      <c r="BU405" s="208"/>
      <c r="BV405" s="208"/>
      <c r="BW405" s="208"/>
      <c r="BX405" s="208"/>
      <c r="BY405" s="208"/>
      <c r="BZ405" s="208"/>
      <c r="CA405" s="208"/>
      <c r="CB405" s="208"/>
      <c r="CC405" s="208"/>
      <c r="CD405" s="208"/>
      <c r="CE405" s="208"/>
      <c r="CF405" s="208"/>
      <c r="CG405" s="208"/>
      <c r="CH405" s="208"/>
      <c r="CI405" s="208"/>
      <c r="CJ405" s="208"/>
      <c r="CK405" s="208"/>
      <c r="CL405" s="208"/>
      <c r="CM405" s="208"/>
      <c r="CN405" s="208"/>
      <c r="CO405" s="208"/>
      <c r="CP405" s="176"/>
      <c r="DO405" s="166"/>
    </row>
    <row r="406" spans="1:119">
      <c r="A406" s="166"/>
      <c r="B406" s="175"/>
      <c r="C406" s="175"/>
      <c r="D406" s="178"/>
      <c r="E406" s="17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70"/>
      <c r="R406" s="170"/>
      <c r="S406" s="170"/>
      <c r="T406" s="170"/>
      <c r="U406" s="170"/>
      <c r="V406" s="170"/>
      <c r="W406" s="207"/>
      <c r="X406" s="207"/>
      <c r="Y406" s="207"/>
      <c r="Z406" s="208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/>
      <c r="BW406" s="208"/>
      <c r="BX406" s="208"/>
      <c r="BY406" s="208"/>
      <c r="BZ406" s="208"/>
      <c r="CA406" s="208"/>
      <c r="CB406" s="208"/>
      <c r="CC406" s="208"/>
      <c r="CD406" s="208"/>
      <c r="CE406" s="208"/>
      <c r="CF406" s="208"/>
      <c r="CG406" s="208"/>
      <c r="CH406" s="208"/>
      <c r="CI406" s="208"/>
      <c r="CJ406" s="208"/>
      <c r="CK406" s="208"/>
      <c r="CL406" s="208"/>
      <c r="CM406" s="208"/>
      <c r="CN406" s="208"/>
      <c r="CO406" s="208"/>
      <c r="CP406" s="176"/>
      <c r="DO406" s="166"/>
    </row>
    <row r="407" spans="1:119">
      <c r="A407" s="166"/>
      <c r="B407" s="175"/>
      <c r="C407" s="175"/>
      <c r="D407" s="178"/>
      <c r="E407" s="17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70"/>
      <c r="R407" s="170"/>
      <c r="S407" s="170"/>
      <c r="T407" s="170"/>
      <c r="U407" s="170"/>
      <c r="V407" s="170"/>
      <c r="W407" s="207"/>
      <c r="X407" s="207"/>
      <c r="Y407" s="207"/>
      <c r="Z407" s="208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8"/>
      <c r="BY407" s="208"/>
      <c r="BZ407" s="208"/>
      <c r="CA407" s="208"/>
      <c r="CB407" s="208"/>
      <c r="CC407" s="208"/>
      <c r="CD407" s="208"/>
      <c r="CE407" s="208"/>
      <c r="CF407" s="208"/>
      <c r="CG407" s="208"/>
      <c r="CH407" s="208"/>
      <c r="CI407" s="208"/>
      <c r="CJ407" s="208"/>
      <c r="CK407" s="208"/>
      <c r="CL407" s="208"/>
      <c r="CM407" s="208"/>
      <c r="CN407" s="208"/>
      <c r="CO407" s="208"/>
      <c r="CP407" s="176"/>
      <c r="DO407" s="166"/>
    </row>
    <row r="408" spans="1:119">
      <c r="A408" s="166"/>
      <c r="B408" s="175"/>
      <c r="C408" s="175"/>
      <c r="D408" s="178"/>
      <c r="E408" s="17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70"/>
      <c r="R408" s="170"/>
      <c r="S408" s="170"/>
      <c r="T408" s="170"/>
      <c r="U408" s="170"/>
      <c r="V408" s="170"/>
      <c r="W408" s="207"/>
      <c r="X408" s="207"/>
      <c r="Y408" s="207"/>
      <c r="Z408" s="208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  <c r="BP408" s="208"/>
      <c r="BQ408" s="208"/>
      <c r="BR408" s="208"/>
      <c r="BS408" s="208"/>
      <c r="BT408" s="208"/>
      <c r="BU408" s="208"/>
      <c r="BV408" s="208"/>
      <c r="BW408" s="208"/>
      <c r="BX408" s="208"/>
      <c r="BY408" s="208"/>
      <c r="BZ408" s="208"/>
      <c r="CA408" s="208"/>
      <c r="CB408" s="208"/>
      <c r="CC408" s="208"/>
      <c r="CD408" s="208"/>
      <c r="CE408" s="208"/>
      <c r="CF408" s="208"/>
      <c r="CG408" s="208"/>
      <c r="CH408" s="208"/>
      <c r="CI408" s="208"/>
      <c r="CJ408" s="208"/>
      <c r="CK408" s="208"/>
      <c r="CL408" s="208"/>
      <c r="CM408" s="208"/>
      <c r="CN408" s="208"/>
      <c r="CO408" s="208"/>
      <c r="CP408" s="176"/>
      <c r="DO408" s="166"/>
    </row>
    <row r="409" spans="1:119">
      <c r="A409" s="166"/>
      <c r="B409" s="175"/>
      <c r="C409" s="175"/>
      <c r="D409" s="178"/>
      <c r="E409" s="17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70"/>
      <c r="R409" s="170"/>
      <c r="S409" s="170"/>
      <c r="T409" s="170"/>
      <c r="U409" s="170"/>
      <c r="V409" s="170"/>
      <c r="W409" s="207"/>
      <c r="X409" s="207"/>
      <c r="Y409" s="207"/>
      <c r="Z409" s="208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  <c r="BP409" s="208"/>
      <c r="BQ409" s="208"/>
      <c r="BR409" s="208"/>
      <c r="BS409" s="208"/>
      <c r="BT409" s="208"/>
      <c r="BU409" s="208"/>
      <c r="BV409" s="208"/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8"/>
      <c r="CG409" s="208"/>
      <c r="CH409" s="208"/>
      <c r="CI409" s="208"/>
      <c r="CJ409" s="208"/>
      <c r="CK409" s="208"/>
      <c r="CL409" s="208"/>
      <c r="CM409" s="208"/>
      <c r="CN409" s="208"/>
      <c r="CO409" s="208"/>
      <c r="CP409" s="176"/>
      <c r="DO409" s="166"/>
    </row>
    <row r="410" spans="1:119">
      <c r="A410" s="166"/>
      <c r="B410" s="175"/>
      <c r="C410" s="175"/>
      <c r="D410" s="178"/>
      <c r="E410" s="17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70"/>
      <c r="R410" s="170"/>
      <c r="S410" s="170"/>
      <c r="T410" s="170"/>
      <c r="U410" s="170"/>
      <c r="V410" s="170"/>
      <c r="W410" s="207"/>
      <c r="X410" s="207"/>
      <c r="Y410" s="207"/>
      <c r="Z410" s="208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  <c r="CM410" s="208"/>
      <c r="CN410" s="208"/>
      <c r="CO410" s="208"/>
      <c r="CP410" s="176"/>
      <c r="DO410" s="166"/>
    </row>
    <row r="411" spans="1:119">
      <c r="A411" s="166"/>
      <c r="B411" s="175"/>
      <c r="C411" s="175"/>
      <c r="D411" s="178"/>
      <c r="E411" s="17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70"/>
      <c r="R411" s="170"/>
      <c r="S411" s="170"/>
      <c r="T411" s="170"/>
      <c r="U411" s="170"/>
      <c r="V411" s="170"/>
      <c r="W411" s="207"/>
      <c r="X411" s="207"/>
      <c r="Y411" s="207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  <c r="BP411" s="208"/>
      <c r="BQ411" s="208"/>
      <c r="BR411" s="208"/>
      <c r="BS411" s="208"/>
      <c r="BT411" s="208"/>
      <c r="BU411" s="208"/>
      <c r="BV411" s="208"/>
      <c r="BW411" s="208"/>
      <c r="BX411" s="208"/>
      <c r="BY411" s="208"/>
      <c r="BZ411" s="208"/>
      <c r="CA411" s="208"/>
      <c r="CB411" s="208"/>
      <c r="CC411" s="208"/>
      <c r="CD411" s="208"/>
      <c r="CE411" s="208"/>
      <c r="CF411" s="208"/>
      <c r="CG411" s="208"/>
      <c r="CH411" s="208"/>
      <c r="CI411" s="208"/>
      <c r="CJ411" s="208"/>
      <c r="CK411" s="208"/>
      <c r="CL411" s="208"/>
      <c r="CM411" s="208"/>
      <c r="CN411" s="208"/>
      <c r="CO411" s="208"/>
      <c r="CP411" s="176"/>
      <c r="DO411" s="166"/>
    </row>
    <row r="412" spans="1:119">
      <c r="A412" s="166"/>
      <c r="B412" s="175"/>
      <c r="C412" s="175"/>
      <c r="D412" s="178"/>
      <c r="E412" s="17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70"/>
      <c r="R412" s="170"/>
      <c r="S412" s="170"/>
      <c r="T412" s="170"/>
      <c r="U412" s="170"/>
      <c r="V412" s="170"/>
      <c r="W412" s="207"/>
      <c r="X412" s="207"/>
      <c r="Y412" s="207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8"/>
      <c r="BN412" s="208"/>
      <c r="BO412" s="208"/>
      <c r="BP412" s="208"/>
      <c r="BQ412" s="208"/>
      <c r="BR412" s="208"/>
      <c r="BS412" s="208"/>
      <c r="BT412" s="208"/>
      <c r="BU412" s="208"/>
      <c r="BV412" s="208"/>
      <c r="BW412" s="208"/>
      <c r="BX412" s="208"/>
      <c r="BY412" s="208"/>
      <c r="BZ412" s="208"/>
      <c r="CA412" s="208"/>
      <c r="CB412" s="208"/>
      <c r="CC412" s="208"/>
      <c r="CD412" s="208"/>
      <c r="CE412" s="208"/>
      <c r="CF412" s="208"/>
      <c r="CG412" s="208"/>
      <c r="CH412" s="208"/>
      <c r="CI412" s="208"/>
      <c r="CJ412" s="208"/>
      <c r="CK412" s="208"/>
      <c r="CL412" s="208"/>
      <c r="CM412" s="208"/>
      <c r="CN412" s="208"/>
      <c r="CO412" s="208"/>
      <c r="CP412" s="176"/>
      <c r="DO412" s="166"/>
    </row>
    <row r="413" spans="1:119">
      <c r="A413" s="166"/>
      <c r="B413" s="175"/>
      <c r="C413" s="175"/>
      <c r="D413" s="178"/>
      <c r="E413" s="17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70"/>
      <c r="R413" s="170"/>
      <c r="S413" s="170"/>
      <c r="T413" s="170"/>
      <c r="U413" s="170"/>
      <c r="V413" s="170"/>
      <c r="W413" s="207"/>
      <c r="X413" s="207"/>
      <c r="Y413" s="207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8"/>
      <c r="BY413" s="208"/>
      <c r="BZ413" s="208"/>
      <c r="CA413" s="208"/>
      <c r="CB413" s="208"/>
      <c r="CC413" s="208"/>
      <c r="CD413" s="208"/>
      <c r="CE413" s="208"/>
      <c r="CF413" s="208"/>
      <c r="CG413" s="208"/>
      <c r="CH413" s="208"/>
      <c r="CI413" s="208"/>
      <c r="CJ413" s="208"/>
      <c r="CK413" s="208"/>
      <c r="CL413" s="208"/>
      <c r="CM413" s="208"/>
      <c r="CN413" s="208"/>
      <c r="CO413" s="208"/>
      <c r="CP413" s="176"/>
      <c r="DO413" s="166"/>
    </row>
    <row r="414" spans="1:119">
      <c r="A414" s="166"/>
      <c r="B414" s="175"/>
      <c r="C414" s="175"/>
      <c r="D414" s="178"/>
      <c r="E414" s="17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70"/>
      <c r="R414" s="170"/>
      <c r="S414" s="170"/>
      <c r="T414" s="170"/>
      <c r="U414" s="170"/>
      <c r="V414" s="170"/>
      <c r="W414" s="207"/>
      <c r="X414" s="207"/>
      <c r="Y414" s="207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  <c r="BP414" s="208"/>
      <c r="BQ414" s="208"/>
      <c r="BR414" s="208"/>
      <c r="BS414" s="208"/>
      <c r="BT414" s="208"/>
      <c r="BU414" s="208"/>
      <c r="BV414" s="208"/>
      <c r="BW414" s="208"/>
      <c r="BX414" s="208"/>
      <c r="BY414" s="208"/>
      <c r="BZ414" s="208"/>
      <c r="CA414" s="208"/>
      <c r="CB414" s="208"/>
      <c r="CC414" s="208"/>
      <c r="CD414" s="208"/>
      <c r="CE414" s="208"/>
      <c r="CF414" s="208"/>
      <c r="CG414" s="208"/>
      <c r="CH414" s="208"/>
      <c r="CI414" s="208"/>
      <c r="CJ414" s="208"/>
      <c r="CK414" s="208"/>
      <c r="CL414" s="208"/>
      <c r="CM414" s="208"/>
      <c r="CN414" s="208"/>
      <c r="CO414" s="208"/>
      <c r="CP414" s="176"/>
      <c r="DO414" s="166"/>
    </row>
    <row r="415" spans="1:119">
      <c r="A415" s="166"/>
      <c r="B415" s="175"/>
      <c r="C415" s="175"/>
      <c r="D415" s="178"/>
      <c r="E415" s="17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70"/>
      <c r="R415" s="170"/>
      <c r="S415" s="170"/>
      <c r="T415" s="170"/>
      <c r="U415" s="170"/>
      <c r="V415" s="170"/>
      <c r="W415" s="207"/>
      <c r="X415" s="207"/>
      <c r="Y415" s="207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  <c r="BP415" s="208"/>
      <c r="BQ415" s="208"/>
      <c r="BR415" s="208"/>
      <c r="BS415" s="208"/>
      <c r="BT415" s="208"/>
      <c r="BU415" s="208"/>
      <c r="BV415" s="208"/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8"/>
      <c r="CG415" s="208"/>
      <c r="CH415" s="208"/>
      <c r="CI415" s="208"/>
      <c r="CJ415" s="208"/>
      <c r="CK415" s="208"/>
      <c r="CL415" s="208"/>
      <c r="CM415" s="208"/>
      <c r="CN415" s="208"/>
      <c r="CO415" s="208"/>
      <c r="CP415" s="176"/>
      <c r="DO415" s="166"/>
    </row>
    <row r="416" spans="1:119">
      <c r="A416" s="166"/>
      <c r="B416" s="175"/>
      <c r="C416" s="175"/>
      <c r="D416" s="178"/>
      <c r="E416" s="17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70"/>
      <c r="R416" s="170"/>
      <c r="S416" s="170"/>
      <c r="T416" s="170"/>
      <c r="U416" s="170"/>
      <c r="V416" s="170"/>
      <c r="W416" s="207"/>
      <c r="X416" s="207"/>
      <c r="Y416" s="207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  <c r="BP416" s="208"/>
      <c r="BQ416" s="208"/>
      <c r="BR416" s="208"/>
      <c r="BS416" s="208"/>
      <c r="BT416" s="208"/>
      <c r="BU416" s="208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8"/>
      <c r="CG416" s="208"/>
      <c r="CH416" s="208"/>
      <c r="CI416" s="208"/>
      <c r="CJ416" s="208"/>
      <c r="CK416" s="208"/>
      <c r="CL416" s="208"/>
      <c r="CM416" s="208"/>
      <c r="CN416" s="208"/>
      <c r="CO416" s="208"/>
      <c r="CP416" s="176"/>
      <c r="DO416" s="166"/>
    </row>
    <row r="417" spans="1:119">
      <c r="A417" s="166"/>
      <c r="B417" s="175"/>
      <c r="C417" s="175"/>
      <c r="D417" s="178"/>
      <c r="E417" s="17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70"/>
      <c r="R417" s="170"/>
      <c r="S417" s="170"/>
      <c r="T417" s="170"/>
      <c r="U417" s="170"/>
      <c r="V417" s="170"/>
      <c r="W417" s="207"/>
      <c r="X417" s="207"/>
      <c r="Y417" s="207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  <c r="BP417" s="208"/>
      <c r="BQ417" s="208"/>
      <c r="BR417" s="208"/>
      <c r="BS417" s="208"/>
      <c r="BT417" s="208"/>
      <c r="BU417" s="208"/>
      <c r="BV417" s="208"/>
      <c r="BW417" s="208"/>
      <c r="BX417" s="208"/>
      <c r="BY417" s="208"/>
      <c r="BZ417" s="208"/>
      <c r="CA417" s="208"/>
      <c r="CB417" s="208"/>
      <c r="CC417" s="208"/>
      <c r="CD417" s="208"/>
      <c r="CE417" s="208"/>
      <c r="CF417" s="208"/>
      <c r="CG417" s="208"/>
      <c r="CH417" s="208"/>
      <c r="CI417" s="208"/>
      <c r="CJ417" s="208"/>
      <c r="CK417" s="208"/>
      <c r="CL417" s="208"/>
      <c r="CM417" s="208"/>
      <c r="CN417" s="208"/>
      <c r="CO417" s="208"/>
      <c r="CP417" s="176"/>
      <c r="DO417" s="166"/>
    </row>
    <row r="418" spans="1:119">
      <c r="A418" s="166"/>
      <c r="B418" s="175"/>
      <c r="C418" s="175"/>
      <c r="D418" s="178"/>
      <c r="E418" s="17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70"/>
      <c r="R418" s="170"/>
      <c r="S418" s="170"/>
      <c r="T418" s="170"/>
      <c r="U418" s="170"/>
      <c r="V418" s="170"/>
      <c r="W418" s="207"/>
      <c r="X418" s="207"/>
      <c r="Y418" s="207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  <c r="BP418" s="208"/>
      <c r="BQ418" s="208"/>
      <c r="BR418" s="208"/>
      <c r="BS418" s="208"/>
      <c r="BT418" s="208"/>
      <c r="BU418" s="208"/>
      <c r="BV418" s="208"/>
      <c r="BW418" s="208"/>
      <c r="BX418" s="208"/>
      <c r="BY418" s="208"/>
      <c r="BZ418" s="208"/>
      <c r="CA418" s="208"/>
      <c r="CB418" s="208"/>
      <c r="CC418" s="208"/>
      <c r="CD418" s="208"/>
      <c r="CE418" s="208"/>
      <c r="CF418" s="208"/>
      <c r="CG418" s="208"/>
      <c r="CH418" s="208"/>
      <c r="CI418" s="208"/>
      <c r="CJ418" s="208"/>
      <c r="CK418" s="208"/>
      <c r="CL418" s="208"/>
      <c r="CM418" s="208"/>
      <c r="CN418" s="208"/>
      <c r="CO418" s="208"/>
      <c r="CP418" s="176"/>
      <c r="DO418" s="166"/>
    </row>
    <row r="419" spans="1:119">
      <c r="A419" s="166"/>
      <c r="B419" s="175"/>
      <c r="C419" s="175"/>
      <c r="D419" s="178"/>
      <c r="E419" s="17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70"/>
      <c r="R419" s="170"/>
      <c r="S419" s="170"/>
      <c r="T419" s="170"/>
      <c r="U419" s="170"/>
      <c r="V419" s="170"/>
      <c r="W419" s="207"/>
      <c r="X419" s="207"/>
      <c r="Y419" s="207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/>
      <c r="BW419" s="208"/>
      <c r="BX419" s="208"/>
      <c r="BY419" s="208"/>
      <c r="BZ419" s="208"/>
      <c r="CA419" s="208"/>
      <c r="CB419" s="208"/>
      <c r="CC419" s="208"/>
      <c r="CD419" s="208"/>
      <c r="CE419" s="208"/>
      <c r="CF419" s="208"/>
      <c r="CG419" s="208"/>
      <c r="CH419" s="208"/>
      <c r="CI419" s="208"/>
      <c r="CJ419" s="208"/>
      <c r="CK419" s="208"/>
      <c r="CL419" s="208"/>
      <c r="CM419" s="208"/>
      <c r="CN419" s="208"/>
      <c r="CO419" s="208"/>
      <c r="CP419" s="176"/>
      <c r="DO419" s="166"/>
    </row>
    <row r="420" spans="1:119">
      <c r="A420" s="166"/>
      <c r="B420" s="175"/>
      <c r="C420" s="175"/>
      <c r="D420" s="178"/>
      <c r="E420" s="17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70"/>
      <c r="R420" s="170"/>
      <c r="S420" s="170"/>
      <c r="T420" s="170"/>
      <c r="U420" s="170"/>
      <c r="V420" s="170"/>
      <c r="W420" s="207"/>
      <c r="X420" s="207"/>
      <c r="Y420" s="207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8"/>
      <c r="BY420" s="208"/>
      <c r="BZ420" s="208"/>
      <c r="CA420" s="208"/>
      <c r="CB420" s="208"/>
      <c r="CC420" s="208"/>
      <c r="CD420" s="208"/>
      <c r="CE420" s="208"/>
      <c r="CF420" s="208"/>
      <c r="CG420" s="208"/>
      <c r="CH420" s="208"/>
      <c r="CI420" s="208"/>
      <c r="CJ420" s="208"/>
      <c r="CK420" s="208"/>
      <c r="CL420" s="208"/>
      <c r="CM420" s="208"/>
      <c r="CN420" s="208"/>
      <c r="CO420" s="208"/>
      <c r="CP420" s="176"/>
      <c r="DO420" s="166"/>
    </row>
    <row r="421" spans="1:119">
      <c r="A421" s="166"/>
      <c r="B421" s="175"/>
      <c r="C421" s="175"/>
      <c r="D421" s="178"/>
      <c r="E421" s="17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70"/>
      <c r="R421" s="170"/>
      <c r="S421" s="170"/>
      <c r="T421" s="170"/>
      <c r="U421" s="170"/>
      <c r="V421" s="170"/>
      <c r="W421" s="207"/>
      <c r="X421" s="207"/>
      <c r="Y421" s="207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8"/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8"/>
      <c r="CG421" s="208"/>
      <c r="CH421" s="208"/>
      <c r="CI421" s="208"/>
      <c r="CJ421" s="208"/>
      <c r="CK421" s="208"/>
      <c r="CL421" s="208"/>
      <c r="CM421" s="208"/>
      <c r="CN421" s="208"/>
      <c r="CO421" s="208"/>
      <c r="CP421" s="176"/>
      <c r="DO421" s="166"/>
    </row>
    <row r="422" spans="1:119">
      <c r="A422" s="166"/>
      <c r="B422" s="175"/>
      <c r="C422" s="175"/>
      <c r="D422" s="178"/>
      <c r="E422" s="17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70"/>
      <c r="R422" s="170"/>
      <c r="S422" s="170"/>
      <c r="T422" s="170"/>
      <c r="U422" s="170"/>
      <c r="V422" s="170"/>
      <c r="W422" s="207"/>
      <c r="X422" s="207"/>
      <c r="Y422" s="207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  <c r="BP422" s="208"/>
      <c r="BQ422" s="208"/>
      <c r="BR422" s="208"/>
      <c r="BS422" s="208"/>
      <c r="BT422" s="208"/>
      <c r="BU422" s="208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8"/>
      <c r="CG422" s="208"/>
      <c r="CH422" s="208"/>
      <c r="CI422" s="208"/>
      <c r="CJ422" s="208"/>
      <c r="CK422" s="208"/>
      <c r="CL422" s="208"/>
      <c r="CM422" s="208"/>
      <c r="CN422" s="208"/>
      <c r="CO422" s="208"/>
      <c r="CP422" s="176"/>
      <c r="DO422" s="166"/>
    </row>
    <row r="423" spans="1:119">
      <c r="A423" s="166"/>
      <c r="B423" s="175"/>
      <c r="C423" s="175"/>
      <c r="D423" s="178"/>
      <c r="E423" s="17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70"/>
      <c r="R423" s="170"/>
      <c r="S423" s="170"/>
      <c r="T423" s="170"/>
      <c r="U423" s="170"/>
      <c r="V423" s="170"/>
      <c r="W423" s="207"/>
      <c r="X423" s="207"/>
      <c r="Y423" s="207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  <c r="BP423" s="208"/>
      <c r="BQ423" s="208"/>
      <c r="BR423" s="208"/>
      <c r="BS423" s="208"/>
      <c r="BT423" s="208"/>
      <c r="BU423" s="208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8"/>
      <c r="CG423" s="208"/>
      <c r="CH423" s="208"/>
      <c r="CI423" s="208"/>
      <c r="CJ423" s="208"/>
      <c r="CK423" s="208"/>
      <c r="CL423" s="208"/>
      <c r="CM423" s="208"/>
      <c r="CN423" s="208"/>
      <c r="CO423" s="208"/>
      <c r="CP423" s="176"/>
      <c r="DO423" s="166"/>
    </row>
    <row r="424" spans="1:119">
      <c r="A424" s="166"/>
      <c r="B424" s="175"/>
      <c r="C424" s="175"/>
      <c r="D424" s="178"/>
      <c r="E424" s="17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70"/>
      <c r="R424" s="170"/>
      <c r="S424" s="170"/>
      <c r="T424" s="170"/>
      <c r="U424" s="170"/>
      <c r="V424" s="170"/>
      <c r="W424" s="207"/>
      <c r="X424" s="207"/>
      <c r="Y424" s="207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208"/>
      <c r="CB424" s="208"/>
      <c r="CC424" s="208"/>
      <c r="CD424" s="208"/>
      <c r="CE424" s="208"/>
      <c r="CF424" s="208"/>
      <c r="CG424" s="208"/>
      <c r="CH424" s="208"/>
      <c r="CI424" s="208"/>
      <c r="CJ424" s="208"/>
      <c r="CK424" s="208"/>
      <c r="CL424" s="208"/>
      <c r="CM424" s="208"/>
      <c r="CN424" s="208"/>
      <c r="CO424" s="208"/>
      <c r="CP424" s="176"/>
      <c r="DO424" s="166"/>
    </row>
    <row r="425" spans="1:119">
      <c r="A425" s="166"/>
      <c r="B425" s="175"/>
      <c r="C425" s="175"/>
      <c r="D425" s="178"/>
      <c r="E425" s="17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70"/>
      <c r="R425" s="170"/>
      <c r="S425" s="170"/>
      <c r="T425" s="170"/>
      <c r="U425" s="170"/>
      <c r="V425" s="170"/>
      <c r="W425" s="207"/>
      <c r="X425" s="207"/>
      <c r="Y425" s="207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/>
      <c r="BW425" s="208"/>
      <c r="BX425" s="208"/>
      <c r="BY425" s="208"/>
      <c r="BZ425" s="208"/>
      <c r="CA425" s="208"/>
      <c r="CB425" s="208"/>
      <c r="CC425" s="208"/>
      <c r="CD425" s="208"/>
      <c r="CE425" s="208"/>
      <c r="CF425" s="208"/>
      <c r="CG425" s="208"/>
      <c r="CH425" s="208"/>
      <c r="CI425" s="208"/>
      <c r="CJ425" s="208"/>
      <c r="CK425" s="208"/>
      <c r="CL425" s="208"/>
      <c r="CM425" s="208"/>
      <c r="CN425" s="208"/>
      <c r="CO425" s="208"/>
      <c r="CP425" s="176"/>
      <c r="DO425" s="166"/>
    </row>
    <row r="426" spans="1:119">
      <c r="A426" s="166"/>
      <c r="B426" s="175"/>
      <c r="C426" s="175"/>
      <c r="D426" s="178"/>
      <c r="E426" s="17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70"/>
      <c r="R426" s="170"/>
      <c r="S426" s="170"/>
      <c r="T426" s="170"/>
      <c r="U426" s="170"/>
      <c r="V426" s="170"/>
      <c r="W426" s="207"/>
      <c r="X426" s="207"/>
      <c r="Y426" s="207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8"/>
      <c r="BY426" s="208"/>
      <c r="BZ426" s="208"/>
      <c r="CA426" s="208"/>
      <c r="CB426" s="208"/>
      <c r="CC426" s="208"/>
      <c r="CD426" s="208"/>
      <c r="CE426" s="208"/>
      <c r="CF426" s="208"/>
      <c r="CG426" s="208"/>
      <c r="CH426" s="208"/>
      <c r="CI426" s="208"/>
      <c r="CJ426" s="208"/>
      <c r="CK426" s="208"/>
      <c r="CL426" s="208"/>
      <c r="CM426" s="208"/>
      <c r="CN426" s="208"/>
      <c r="CO426" s="208"/>
      <c r="CP426" s="176"/>
      <c r="DO426" s="166"/>
    </row>
    <row r="427" spans="1:119">
      <c r="A427" s="166"/>
      <c r="B427" s="175"/>
      <c r="C427" s="175"/>
      <c r="D427" s="178"/>
      <c r="E427" s="17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70"/>
      <c r="R427" s="170"/>
      <c r="S427" s="170"/>
      <c r="T427" s="170"/>
      <c r="U427" s="170"/>
      <c r="V427" s="170"/>
      <c r="W427" s="207"/>
      <c r="X427" s="207"/>
      <c r="Y427" s="207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/>
      <c r="BW427" s="208"/>
      <c r="BX427" s="208"/>
      <c r="BY427" s="208"/>
      <c r="BZ427" s="208"/>
      <c r="CA427" s="208"/>
      <c r="CB427" s="208"/>
      <c r="CC427" s="208"/>
      <c r="CD427" s="208"/>
      <c r="CE427" s="208"/>
      <c r="CF427" s="208"/>
      <c r="CG427" s="208"/>
      <c r="CH427" s="208"/>
      <c r="CI427" s="208"/>
      <c r="CJ427" s="208"/>
      <c r="CK427" s="208"/>
      <c r="CL427" s="208"/>
      <c r="CM427" s="208"/>
      <c r="CN427" s="208"/>
      <c r="CO427" s="208"/>
      <c r="CP427" s="176"/>
      <c r="DO427" s="166"/>
    </row>
    <row r="428" spans="1:119">
      <c r="A428" s="166"/>
      <c r="B428" s="175"/>
      <c r="C428" s="175"/>
      <c r="D428" s="178"/>
      <c r="E428" s="17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70"/>
      <c r="R428" s="170"/>
      <c r="S428" s="170"/>
      <c r="T428" s="170"/>
      <c r="U428" s="170"/>
      <c r="V428" s="170"/>
      <c r="W428" s="207"/>
      <c r="X428" s="207"/>
      <c r="Y428" s="207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8"/>
      <c r="CG428" s="208"/>
      <c r="CH428" s="208"/>
      <c r="CI428" s="208"/>
      <c r="CJ428" s="208"/>
      <c r="CK428" s="208"/>
      <c r="CL428" s="208"/>
      <c r="CM428" s="208"/>
      <c r="CN428" s="208"/>
      <c r="CO428" s="208"/>
      <c r="CP428" s="176"/>
      <c r="DO428" s="166"/>
    </row>
    <row r="429" spans="1:119">
      <c r="A429" s="166"/>
      <c r="B429" s="175"/>
      <c r="C429" s="175"/>
      <c r="D429" s="178"/>
      <c r="E429" s="17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70"/>
      <c r="R429" s="170"/>
      <c r="S429" s="170"/>
      <c r="T429" s="170"/>
      <c r="U429" s="170"/>
      <c r="V429" s="170"/>
      <c r="W429" s="207"/>
      <c r="X429" s="207"/>
      <c r="Y429" s="207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  <c r="BP429" s="208"/>
      <c r="BQ429" s="208"/>
      <c r="BR429" s="208"/>
      <c r="BS429" s="208"/>
      <c r="BT429" s="208"/>
      <c r="BU429" s="208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8"/>
      <c r="CG429" s="208"/>
      <c r="CH429" s="208"/>
      <c r="CI429" s="208"/>
      <c r="CJ429" s="208"/>
      <c r="CK429" s="208"/>
      <c r="CL429" s="208"/>
      <c r="CM429" s="208"/>
      <c r="CN429" s="208"/>
      <c r="CO429" s="208"/>
      <c r="CP429" s="176"/>
      <c r="DO429" s="166"/>
    </row>
    <row r="430" spans="1:119">
      <c r="A430" s="166"/>
      <c r="B430" s="175"/>
      <c r="C430" s="175"/>
      <c r="D430" s="178"/>
      <c r="E430" s="17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70"/>
      <c r="R430" s="170"/>
      <c r="S430" s="170"/>
      <c r="T430" s="170"/>
      <c r="U430" s="170"/>
      <c r="V430" s="170"/>
      <c r="W430" s="207"/>
      <c r="X430" s="207"/>
      <c r="Y430" s="207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  <c r="BP430" s="208"/>
      <c r="BQ430" s="208"/>
      <c r="BR430" s="208"/>
      <c r="BS430" s="208"/>
      <c r="BT430" s="208"/>
      <c r="BU430" s="208"/>
      <c r="BV430" s="208"/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8"/>
      <c r="CG430" s="208"/>
      <c r="CH430" s="208"/>
      <c r="CI430" s="208"/>
      <c r="CJ430" s="208"/>
      <c r="CK430" s="208"/>
      <c r="CL430" s="208"/>
      <c r="CM430" s="208"/>
      <c r="CN430" s="208"/>
      <c r="CO430" s="208"/>
      <c r="CP430" s="176"/>
      <c r="DO430" s="166"/>
    </row>
    <row r="431" spans="1:119">
      <c r="A431" s="166"/>
      <c r="B431" s="175"/>
      <c r="C431" s="175"/>
      <c r="D431" s="178"/>
      <c r="E431" s="17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70"/>
      <c r="R431" s="170"/>
      <c r="S431" s="170"/>
      <c r="T431" s="170"/>
      <c r="U431" s="170"/>
      <c r="V431" s="170"/>
      <c r="W431" s="207"/>
      <c r="X431" s="207"/>
      <c r="Y431" s="207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  <c r="BI431" s="208"/>
      <c r="BJ431" s="208"/>
      <c r="BK431" s="208"/>
      <c r="BL431" s="208"/>
      <c r="BM431" s="208"/>
      <c r="BN431" s="208"/>
      <c r="BO431" s="208"/>
      <c r="BP431" s="208"/>
      <c r="BQ431" s="208"/>
      <c r="BR431" s="208"/>
      <c r="BS431" s="208"/>
      <c r="BT431" s="208"/>
      <c r="BU431" s="208"/>
      <c r="BV431" s="208"/>
      <c r="BW431" s="208"/>
      <c r="BX431" s="208"/>
      <c r="BY431" s="208"/>
      <c r="BZ431" s="208"/>
      <c r="CA431" s="208"/>
      <c r="CB431" s="208"/>
      <c r="CC431" s="208"/>
      <c r="CD431" s="208"/>
      <c r="CE431" s="208"/>
      <c r="CF431" s="208"/>
      <c r="CG431" s="208"/>
      <c r="CH431" s="208"/>
      <c r="CI431" s="208"/>
      <c r="CJ431" s="208"/>
      <c r="CK431" s="208"/>
      <c r="CL431" s="208"/>
      <c r="CM431" s="208"/>
      <c r="CN431" s="208"/>
      <c r="CO431" s="208"/>
      <c r="CP431" s="176"/>
      <c r="DO431" s="166"/>
    </row>
    <row r="432" spans="1:119">
      <c r="A432" s="166"/>
      <c r="B432" s="175"/>
      <c r="C432" s="175"/>
      <c r="D432" s="178"/>
      <c r="E432" s="17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70"/>
      <c r="R432" s="170"/>
      <c r="S432" s="170"/>
      <c r="T432" s="170"/>
      <c r="U432" s="170"/>
      <c r="V432" s="170"/>
      <c r="W432" s="207"/>
      <c r="X432" s="207"/>
      <c r="Y432" s="207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  <c r="BI432" s="208"/>
      <c r="BJ432" s="208"/>
      <c r="BK432" s="208"/>
      <c r="BL432" s="208"/>
      <c r="BM432" s="208"/>
      <c r="BN432" s="208"/>
      <c r="BO432" s="208"/>
      <c r="BP432" s="208"/>
      <c r="BQ432" s="208"/>
      <c r="BR432" s="208"/>
      <c r="BS432" s="208"/>
      <c r="BT432" s="208"/>
      <c r="BU432" s="208"/>
      <c r="BV432" s="208"/>
      <c r="BW432" s="208"/>
      <c r="BX432" s="208"/>
      <c r="BY432" s="208"/>
      <c r="BZ432" s="208"/>
      <c r="CA432" s="208"/>
      <c r="CB432" s="208"/>
      <c r="CC432" s="208"/>
      <c r="CD432" s="208"/>
      <c r="CE432" s="208"/>
      <c r="CF432" s="208"/>
      <c r="CG432" s="208"/>
      <c r="CH432" s="208"/>
      <c r="CI432" s="208"/>
      <c r="CJ432" s="208"/>
      <c r="CK432" s="208"/>
      <c r="CL432" s="208"/>
      <c r="CM432" s="208"/>
      <c r="CN432" s="208"/>
      <c r="CO432" s="208"/>
      <c r="CP432" s="176"/>
      <c r="DO432" s="166"/>
    </row>
    <row r="433" spans="1:119">
      <c r="A433" s="166"/>
      <c r="B433" s="175"/>
      <c r="C433" s="175"/>
      <c r="D433" s="178"/>
      <c r="E433" s="17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70"/>
      <c r="R433" s="170"/>
      <c r="S433" s="170"/>
      <c r="T433" s="170"/>
      <c r="U433" s="170"/>
      <c r="V433" s="170"/>
      <c r="W433" s="207"/>
      <c r="X433" s="207"/>
      <c r="Y433" s="207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  <c r="BI433" s="208"/>
      <c r="BJ433" s="208"/>
      <c r="BK433" s="208"/>
      <c r="BL433" s="208"/>
      <c r="BM433" s="208"/>
      <c r="BN433" s="208"/>
      <c r="BO433" s="208"/>
      <c r="BP433" s="208"/>
      <c r="BQ433" s="208"/>
      <c r="BR433" s="208"/>
      <c r="BS433" s="208"/>
      <c r="BT433" s="208"/>
      <c r="BU433" s="208"/>
      <c r="BV433" s="208"/>
      <c r="BW433" s="208"/>
      <c r="BX433" s="208"/>
      <c r="BY433" s="208"/>
      <c r="BZ433" s="208"/>
      <c r="CA433" s="208"/>
      <c r="CB433" s="208"/>
      <c r="CC433" s="208"/>
      <c r="CD433" s="208"/>
      <c r="CE433" s="208"/>
      <c r="CF433" s="208"/>
      <c r="CG433" s="208"/>
      <c r="CH433" s="208"/>
      <c r="CI433" s="208"/>
      <c r="CJ433" s="208"/>
      <c r="CK433" s="208"/>
      <c r="CL433" s="208"/>
      <c r="CM433" s="208"/>
      <c r="CN433" s="208"/>
      <c r="CO433" s="208"/>
      <c r="CP433" s="176"/>
      <c r="DO433" s="166"/>
    </row>
    <row r="434" spans="1:119">
      <c r="A434" s="166"/>
      <c r="B434" s="175"/>
      <c r="C434" s="175"/>
      <c r="D434" s="178"/>
      <c r="E434" s="17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70"/>
      <c r="R434" s="170"/>
      <c r="S434" s="170"/>
      <c r="T434" s="170"/>
      <c r="U434" s="170"/>
      <c r="V434" s="170"/>
      <c r="W434" s="207"/>
      <c r="X434" s="207"/>
      <c r="Y434" s="207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  <c r="BI434" s="208"/>
      <c r="BJ434" s="208"/>
      <c r="BK434" s="208"/>
      <c r="BL434" s="208"/>
      <c r="BM434" s="208"/>
      <c r="BN434" s="208"/>
      <c r="BO434" s="208"/>
      <c r="BP434" s="208"/>
      <c r="BQ434" s="208"/>
      <c r="BR434" s="208"/>
      <c r="BS434" s="208"/>
      <c r="BT434" s="208"/>
      <c r="BU434" s="208"/>
      <c r="BV434" s="208"/>
      <c r="BW434" s="208"/>
      <c r="BX434" s="208"/>
      <c r="BY434" s="208"/>
      <c r="BZ434" s="208"/>
      <c r="CA434" s="208"/>
      <c r="CB434" s="208"/>
      <c r="CC434" s="208"/>
      <c r="CD434" s="208"/>
      <c r="CE434" s="208"/>
      <c r="CF434" s="208"/>
      <c r="CG434" s="208"/>
      <c r="CH434" s="208"/>
      <c r="CI434" s="208"/>
      <c r="CJ434" s="208"/>
      <c r="CK434" s="208"/>
      <c r="CL434" s="208"/>
      <c r="CM434" s="208"/>
      <c r="CN434" s="208"/>
      <c r="CO434" s="208"/>
      <c r="CP434" s="176"/>
      <c r="DO434" s="166"/>
    </row>
    <row r="435" spans="1:119">
      <c r="A435" s="166"/>
      <c r="B435" s="175"/>
      <c r="C435" s="175"/>
      <c r="D435" s="178"/>
      <c r="E435" s="17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70"/>
      <c r="R435" s="170"/>
      <c r="S435" s="170"/>
      <c r="T435" s="170"/>
      <c r="U435" s="170"/>
      <c r="V435" s="170"/>
      <c r="W435" s="207"/>
      <c r="X435" s="207"/>
      <c r="Y435" s="207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  <c r="BI435" s="208"/>
      <c r="BJ435" s="208"/>
      <c r="BK435" s="208"/>
      <c r="BL435" s="208"/>
      <c r="BM435" s="208"/>
      <c r="BN435" s="208"/>
      <c r="BO435" s="208"/>
      <c r="BP435" s="208"/>
      <c r="BQ435" s="208"/>
      <c r="BR435" s="208"/>
      <c r="BS435" s="208"/>
      <c r="BT435" s="208"/>
      <c r="BU435" s="208"/>
      <c r="BV435" s="208"/>
      <c r="BW435" s="208"/>
      <c r="BX435" s="208"/>
      <c r="BY435" s="208"/>
      <c r="BZ435" s="208"/>
      <c r="CA435" s="208"/>
      <c r="CB435" s="208"/>
      <c r="CC435" s="208"/>
      <c r="CD435" s="208"/>
      <c r="CE435" s="208"/>
      <c r="CF435" s="208"/>
      <c r="CG435" s="208"/>
      <c r="CH435" s="208"/>
      <c r="CI435" s="208"/>
      <c r="CJ435" s="208"/>
      <c r="CK435" s="208"/>
      <c r="CL435" s="208"/>
      <c r="CM435" s="208"/>
      <c r="CN435" s="208"/>
      <c r="CO435" s="208"/>
      <c r="CP435" s="176"/>
      <c r="DO435" s="166"/>
    </row>
    <row r="436" spans="1:119">
      <c r="A436" s="166"/>
      <c r="B436" s="175"/>
      <c r="C436" s="175"/>
      <c r="D436" s="178"/>
      <c r="E436" s="17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70"/>
      <c r="R436" s="170"/>
      <c r="S436" s="170"/>
      <c r="T436" s="170"/>
      <c r="U436" s="170"/>
      <c r="V436" s="170"/>
      <c r="W436" s="207"/>
      <c r="X436" s="207"/>
      <c r="Y436" s="207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  <c r="BI436" s="208"/>
      <c r="BJ436" s="208"/>
      <c r="BK436" s="208"/>
      <c r="BL436" s="208"/>
      <c r="BM436" s="208"/>
      <c r="BN436" s="208"/>
      <c r="BO436" s="208"/>
      <c r="BP436" s="208"/>
      <c r="BQ436" s="208"/>
      <c r="BR436" s="208"/>
      <c r="BS436" s="208"/>
      <c r="BT436" s="208"/>
      <c r="BU436" s="208"/>
      <c r="BV436" s="208"/>
      <c r="BW436" s="208"/>
      <c r="BX436" s="208"/>
      <c r="BY436" s="208"/>
      <c r="BZ436" s="208"/>
      <c r="CA436" s="208"/>
      <c r="CB436" s="208"/>
      <c r="CC436" s="208"/>
      <c r="CD436" s="208"/>
      <c r="CE436" s="208"/>
      <c r="CF436" s="208"/>
      <c r="CG436" s="208"/>
      <c r="CH436" s="208"/>
      <c r="CI436" s="208"/>
      <c r="CJ436" s="208"/>
      <c r="CK436" s="208"/>
      <c r="CL436" s="208"/>
      <c r="CM436" s="208"/>
      <c r="CN436" s="208"/>
      <c r="CO436" s="208"/>
      <c r="CP436" s="176"/>
      <c r="DO436" s="166"/>
    </row>
    <row r="437" spans="1:119">
      <c r="A437" s="166"/>
      <c r="B437" s="175"/>
      <c r="C437" s="175"/>
      <c r="D437" s="178"/>
      <c r="E437" s="17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70"/>
      <c r="R437" s="170"/>
      <c r="S437" s="170"/>
      <c r="T437" s="170"/>
      <c r="U437" s="170"/>
      <c r="V437" s="170"/>
      <c r="W437" s="207"/>
      <c r="X437" s="207"/>
      <c r="Y437" s="207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  <c r="BI437" s="208"/>
      <c r="BJ437" s="208"/>
      <c r="BK437" s="208"/>
      <c r="BL437" s="208"/>
      <c r="BM437" s="208"/>
      <c r="BN437" s="208"/>
      <c r="BO437" s="208"/>
      <c r="BP437" s="208"/>
      <c r="BQ437" s="208"/>
      <c r="BR437" s="208"/>
      <c r="BS437" s="208"/>
      <c r="BT437" s="208"/>
      <c r="BU437" s="208"/>
      <c r="BV437" s="208"/>
      <c r="BW437" s="208"/>
      <c r="BX437" s="208"/>
      <c r="BY437" s="208"/>
      <c r="BZ437" s="208"/>
      <c r="CA437" s="208"/>
      <c r="CB437" s="208"/>
      <c r="CC437" s="208"/>
      <c r="CD437" s="208"/>
      <c r="CE437" s="208"/>
      <c r="CF437" s="208"/>
      <c r="CG437" s="208"/>
      <c r="CH437" s="208"/>
      <c r="CI437" s="208"/>
      <c r="CJ437" s="208"/>
      <c r="CK437" s="208"/>
      <c r="CL437" s="208"/>
      <c r="CM437" s="208"/>
      <c r="CN437" s="208"/>
      <c r="CO437" s="208"/>
      <c r="CP437" s="176"/>
      <c r="DO437" s="166"/>
    </row>
    <row r="438" spans="1:119">
      <c r="A438" s="166"/>
      <c r="B438" s="175"/>
      <c r="C438" s="175"/>
      <c r="D438" s="178"/>
      <c r="E438" s="17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70"/>
      <c r="R438" s="170"/>
      <c r="S438" s="170"/>
      <c r="T438" s="170"/>
      <c r="U438" s="170"/>
      <c r="V438" s="170"/>
      <c r="W438" s="207"/>
      <c r="X438" s="207"/>
      <c r="Y438" s="207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  <c r="BI438" s="208"/>
      <c r="BJ438" s="208"/>
      <c r="BK438" s="208"/>
      <c r="BL438" s="208"/>
      <c r="BM438" s="208"/>
      <c r="BN438" s="208"/>
      <c r="BO438" s="208"/>
      <c r="BP438" s="208"/>
      <c r="BQ438" s="208"/>
      <c r="BR438" s="208"/>
      <c r="BS438" s="208"/>
      <c r="BT438" s="208"/>
      <c r="BU438" s="208"/>
      <c r="BV438" s="208"/>
      <c r="BW438" s="208"/>
      <c r="BX438" s="208"/>
      <c r="BY438" s="208"/>
      <c r="BZ438" s="208"/>
      <c r="CA438" s="208"/>
      <c r="CB438" s="208"/>
      <c r="CC438" s="208"/>
      <c r="CD438" s="208"/>
      <c r="CE438" s="208"/>
      <c r="CF438" s="208"/>
      <c r="CG438" s="208"/>
      <c r="CH438" s="208"/>
      <c r="CI438" s="208"/>
      <c r="CJ438" s="208"/>
      <c r="CK438" s="208"/>
      <c r="CL438" s="208"/>
      <c r="CM438" s="208"/>
      <c r="CN438" s="208"/>
      <c r="CO438" s="208"/>
      <c r="CP438" s="176"/>
      <c r="DO438" s="166"/>
    </row>
    <row r="439" spans="1:119">
      <c r="A439" s="166"/>
      <c r="B439" s="175"/>
      <c r="C439" s="175"/>
      <c r="D439" s="178"/>
      <c r="E439" s="17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70"/>
      <c r="R439" s="170"/>
      <c r="S439" s="170"/>
      <c r="T439" s="170"/>
      <c r="U439" s="170"/>
      <c r="V439" s="170"/>
      <c r="W439" s="207"/>
      <c r="X439" s="207"/>
      <c r="Y439" s="207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  <c r="BI439" s="208"/>
      <c r="BJ439" s="208"/>
      <c r="BK439" s="208"/>
      <c r="BL439" s="208"/>
      <c r="BM439" s="208"/>
      <c r="BN439" s="208"/>
      <c r="BO439" s="208"/>
      <c r="BP439" s="208"/>
      <c r="BQ439" s="208"/>
      <c r="BR439" s="208"/>
      <c r="BS439" s="208"/>
      <c r="BT439" s="208"/>
      <c r="BU439" s="208"/>
      <c r="BV439" s="208"/>
      <c r="BW439" s="208"/>
      <c r="BX439" s="208"/>
      <c r="BY439" s="208"/>
      <c r="BZ439" s="208"/>
      <c r="CA439" s="208"/>
      <c r="CB439" s="208"/>
      <c r="CC439" s="208"/>
      <c r="CD439" s="208"/>
      <c r="CE439" s="208"/>
      <c r="CF439" s="208"/>
      <c r="CG439" s="208"/>
      <c r="CH439" s="208"/>
      <c r="CI439" s="208"/>
      <c r="CJ439" s="208"/>
      <c r="CK439" s="208"/>
      <c r="CL439" s="208"/>
      <c r="CM439" s="208"/>
      <c r="CN439" s="208"/>
      <c r="CO439" s="208"/>
      <c r="CP439" s="176"/>
      <c r="DO439" s="166"/>
    </row>
    <row r="440" spans="1:119">
      <c r="A440" s="166"/>
      <c r="B440" s="175"/>
      <c r="C440" s="175"/>
      <c r="D440" s="178"/>
      <c r="E440" s="17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70"/>
      <c r="R440" s="170"/>
      <c r="S440" s="170"/>
      <c r="T440" s="170"/>
      <c r="U440" s="170"/>
      <c r="V440" s="170"/>
      <c r="W440" s="207"/>
      <c r="X440" s="207"/>
      <c r="Y440" s="207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  <c r="BI440" s="208"/>
      <c r="BJ440" s="208"/>
      <c r="BK440" s="208"/>
      <c r="BL440" s="208"/>
      <c r="BM440" s="208"/>
      <c r="BN440" s="208"/>
      <c r="BO440" s="208"/>
      <c r="BP440" s="208"/>
      <c r="BQ440" s="208"/>
      <c r="BR440" s="208"/>
      <c r="BS440" s="208"/>
      <c r="BT440" s="208"/>
      <c r="BU440" s="208"/>
      <c r="BV440" s="208"/>
      <c r="BW440" s="208"/>
      <c r="BX440" s="208"/>
      <c r="BY440" s="208"/>
      <c r="BZ440" s="208"/>
      <c r="CA440" s="208"/>
      <c r="CB440" s="208"/>
      <c r="CC440" s="208"/>
      <c r="CD440" s="208"/>
      <c r="CE440" s="208"/>
      <c r="CF440" s="208"/>
      <c r="CG440" s="208"/>
      <c r="CH440" s="208"/>
      <c r="CI440" s="208"/>
      <c r="CJ440" s="208"/>
      <c r="CK440" s="208"/>
      <c r="CL440" s="208"/>
      <c r="CM440" s="208"/>
      <c r="CN440" s="208"/>
      <c r="CO440" s="208"/>
      <c r="CP440" s="176"/>
      <c r="DO440" s="166"/>
    </row>
    <row r="441" spans="1:119">
      <c r="A441" s="166"/>
      <c r="B441" s="175"/>
      <c r="C441" s="175"/>
      <c r="D441" s="178"/>
      <c r="E441" s="17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70"/>
      <c r="R441" s="170"/>
      <c r="S441" s="170"/>
      <c r="T441" s="170"/>
      <c r="U441" s="170"/>
      <c r="V441" s="170"/>
      <c r="W441" s="207"/>
      <c r="X441" s="207"/>
      <c r="Y441" s="207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  <c r="BI441" s="208"/>
      <c r="BJ441" s="208"/>
      <c r="BK441" s="208"/>
      <c r="BL441" s="208"/>
      <c r="BM441" s="208"/>
      <c r="BN441" s="208"/>
      <c r="BO441" s="208"/>
      <c r="BP441" s="208"/>
      <c r="BQ441" s="208"/>
      <c r="BR441" s="208"/>
      <c r="BS441" s="208"/>
      <c r="BT441" s="208"/>
      <c r="BU441" s="208"/>
      <c r="BV441" s="208"/>
      <c r="BW441" s="208"/>
      <c r="BX441" s="208"/>
      <c r="BY441" s="208"/>
      <c r="BZ441" s="208"/>
      <c r="CA441" s="208"/>
      <c r="CB441" s="208"/>
      <c r="CC441" s="208"/>
      <c r="CD441" s="208"/>
      <c r="CE441" s="208"/>
      <c r="CF441" s="208"/>
      <c r="CG441" s="208"/>
      <c r="CH441" s="208"/>
      <c r="CI441" s="208"/>
      <c r="CJ441" s="208"/>
      <c r="CK441" s="208"/>
      <c r="CL441" s="208"/>
      <c r="CM441" s="208"/>
      <c r="CN441" s="208"/>
      <c r="CO441" s="208"/>
      <c r="CP441" s="176"/>
      <c r="DO441" s="166"/>
    </row>
    <row r="442" spans="1:119">
      <c r="A442" s="166"/>
      <c r="B442" s="175"/>
      <c r="C442" s="175"/>
      <c r="D442" s="178"/>
      <c r="E442" s="17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70"/>
      <c r="R442" s="170"/>
      <c r="S442" s="170"/>
      <c r="T442" s="170"/>
      <c r="U442" s="170"/>
      <c r="V442" s="170"/>
      <c r="W442" s="207"/>
      <c r="X442" s="207"/>
      <c r="Y442" s="207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  <c r="BI442" s="208"/>
      <c r="BJ442" s="208"/>
      <c r="BK442" s="208"/>
      <c r="BL442" s="208"/>
      <c r="BM442" s="208"/>
      <c r="BN442" s="208"/>
      <c r="BO442" s="208"/>
      <c r="BP442" s="208"/>
      <c r="BQ442" s="208"/>
      <c r="BR442" s="208"/>
      <c r="BS442" s="208"/>
      <c r="BT442" s="208"/>
      <c r="BU442" s="208"/>
      <c r="BV442" s="208"/>
      <c r="BW442" s="208"/>
      <c r="BX442" s="208"/>
      <c r="BY442" s="208"/>
      <c r="BZ442" s="208"/>
      <c r="CA442" s="208"/>
      <c r="CB442" s="208"/>
      <c r="CC442" s="208"/>
      <c r="CD442" s="208"/>
      <c r="CE442" s="208"/>
      <c r="CF442" s="208"/>
      <c r="CG442" s="208"/>
      <c r="CH442" s="208"/>
      <c r="CI442" s="208"/>
      <c r="CJ442" s="208"/>
      <c r="CK442" s="208"/>
      <c r="CL442" s="208"/>
      <c r="CM442" s="208"/>
      <c r="CN442" s="208"/>
      <c r="CO442" s="208"/>
      <c r="CP442" s="176"/>
      <c r="DO442" s="166"/>
    </row>
    <row r="443" spans="1:119">
      <c r="A443" s="166"/>
      <c r="B443" s="175"/>
      <c r="C443" s="175"/>
      <c r="D443" s="178"/>
      <c r="E443" s="17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70"/>
      <c r="R443" s="170"/>
      <c r="S443" s="170"/>
      <c r="T443" s="170"/>
      <c r="U443" s="170"/>
      <c r="V443" s="170"/>
      <c r="W443" s="207"/>
      <c r="X443" s="207"/>
      <c r="Y443" s="207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  <c r="BP443" s="208"/>
      <c r="BQ443" s="208"/>
      <c r="BR443" s="208"/>
      <c r="BS443" s="208"/>
      <c r="BT443" s="208"/>
      <c r="BU443" s="208"/>
      <c r="BV443" s="208"/>
      <c r="BW443" s="208"/>
      <c r="BX443" s="208"/>
      <c r="BY443" s="208"/>
      <c r="BZ443" s="208"/>
      <c r="CA443" s="208"/>
      <c r="CB443" s="208"/>
      <c r="CC443" s="208"/>
      <c r="CD443" s="208"/>
      <c r="CE443" s="208"/>
      <c r="CF443" s="208"/>
      <c r="CG443" s="208"/>
      <c r="CH443" s="208"/>
      <c r="CI443" s="208"/>
      <c r="CJ443" s="208"/>
      <c r="CK443" s="208"/>
      <c r="CL443" s="208"/>
      <c r="CM443" s="208"/>
      <c r="CN443" s="208"/>
      <c r="CO443" s="208"/>
      <c r="CP443" s="176"/>
      <c r="DO443" s="166"/>
    </row>
    <row r="444" spans="1:119">
      <c r="A444" s="166"/>
      <c r="B444" s="175"/>
      <c r="C444" s="175"/>
      <c r="D444" s="178"/>
      <c r="E444" s="17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70"/>
      <c r="R444" s="170"/>
      <c r="S444" s="170"/>
      <c r="T444" s="170"/>
      <c r="U444" s="170"/>
      <c r="V444" s="170"/>
      <c r="W444" s="207"/>
      <c r="X444" s="207"/>
      <c r="Y444" s="207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  <c r="BP444" s="208"/>
      <c r="BQ444" s="208"/>
      <c r="BR444" s="208"/>
      <c r="BS444" s="208"/>
      <c r="BT444" s="208"/>
      <c r="BU444" s="208"/>
      <c r="BV444" s="208"/>
      <c r="BW444" s="208"/>
      <c r="BX444" s="208"/>
      <c r="BY444" s="208"/>
      <c r="BZ444" s="208"/>
      <c r="CA444" s="208"/>
      <c r="CB444" s="208"/>
      <c r="CC444" s="208"/>
      <c r="CD444" s="208"/>
      <c r="CE444" s="208"/>
      <c r="CF444" s="208"/>
      <c r="CG444" s="208"/>
      <c r="CH444" s="208"/>
      <c r="CI444" s="208"/>
      <c r="CJ444" s="208"/>
      <c r="CK444" s="208"/>
      <c r="CL444" s="208"/>
      <c r="CM444" s="208"/>
      <c r="CN444" s="208"/>
      <c r="CO444" s="208"/>
      <c r="CP444" s="176"/>
      <c r="DO444" s="166"/>
    </row>
    <row r="445" spans="1:119">
      <c r="A445" s="166"/>
      <c r="B445" s="175"/>
      <c r="C445" s="175"/>
      <c r="D445" s="178"/>
      <c r="E445" s="17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70"/>
      <c r="R445" s="170"/>
      <c r="S445" s="170"/>
      <c r="T445" s="170"/>
      <c r="U445" s="170"/>
      <c r="V445" s="170"/>
      <c r="W445" s="207"/>
      <c r="X445" s="207"/>
      <c r="Y445" s="207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  <c r="BI445" s="208"/>
      <c r="BJ445" s="208"/>
      <c r="BK445" s="208"/>
      <c r="BL445" s="208"/>
      <c r="BM445" s="208"/>
      <c r="BN445" s="208"/>
      <c r="BO445" s="208"/>
      <c r="BP445" s="208"/>
      <c r="BQ445" s="208"/>
      <c r="BR445" s="208"/>
      <c r="BS445" s="208"/>
      <c r="BT445" s="208"/>
      <c r="BU445" s="208"/>
      <c r="BV445" s="208"/>
      <c r="BW445" s="208"/>
      <c r="BX445" s="208"/>
      <c r="BY445" s="208"/>
      <c r="BZ445" s="208"/>
      <c r="CA445" s="208"/>
      <c r="CB445" s="208"/>
      <c r="CC445" s="208"/>
      <c r="CD445" s="208"/>
      <c r="CE445" s="208"/>
      <c r="CF445" s="208"/>
      <c r="CG445" s="208"/>
      <c r="CH445" s="208"/>
      <c r="CI445" s="208"/>
      <c r="CJ445" s="208"/>
      <c r="CK445" s="208"/>
      <c r="CL445" s="208"/>
      <c r="CM445" s="208"/>
      <c r="CN445" s="208"/>
      <c r="CO445" s="208"/>
      <c r="CP445" s="176"/>
      <c r="DO445" s="166"/>
    </row>
    <row r="446" spans="1:119">
      <c r="A446" s="166"/>
      <c r="B446" s="175"/>
      <c r="C446" s="175"/>
      <c r="D446" s="178"/>
      <c r="E446" s="17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70"/>
      <c r="R446" s="170"/>
      <c r="S446" s="170"/>
      <c r="T446" s="170"/>
      <c r="U446" s="170"/>
      <c r="V446" s="170"/>
      <c r="W446" s="207"/>
      <c r="X446" s="207"/>
      <c r="Y446" s="207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  <c r="BP446" s="208"/>
      <c r="BQ446" s="208"/>
      <c r="BR446" s="208"/>
      <c r="BS446" s="208"/>
      <c r="BT446" s="208"/>
      <c r="BU446" s="208"/>
      <c r="BV446" s="208"/>
      <c r="BW446" s="208"/>
      <c r="BX446" s="208"/>
      <c r="BY446" s="208"/>
      <c r="BZ446" s="208"/>
      <c r="CA446" s="208"/>
      <c r="CB446" s="208"/>
      <c r="CC446" s="208"/>
      <c r="CD446" s="208"/>
      <c r="CE446" s="208"/>
      <c r="CF446" s="208"/>
      <c r="CG446" s="208"/>
      <c r="CH446" s="208"/>
      <c r="CI446" s="208"/>
      <c r="CJ446" s="208"/>
      <c r="CK446" s="208"/>
      <c r="CL446" s="208"/>
      <c r="CM446" s="208"/>
      <c r="CN446" s="208"/>
      <c r="CO446" s="208"/>
      <c r="CP446" s="176"/>
      <c r="DO446" s="166"/>
    </row>
    <row r="447" spans="1:119">
      <c r="A447" s="166"/>
      <c r="B447" s="175"/>
      <c r="C447" s="175"/>
      <c r="D447" s="178"/>
      <c r="E447" s="17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70"/>
      <c r="R447" s="170"/>
      <c r="S447" s="170"/>
      <c r="T447" s="170"/>
      <c r="U447" s="170"/>
      <c r="V447" s="170"/>
      <c r="W447" s="207"/>
      <c r="X447" s="207"/>
      <c r="Y447" s="207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  <c r="BP447" s="208"/>
      <c r="BQ447" s="208"/>
      <c r="BR447" s="208"/>
      <c r="BS447" s="208"/>
      <c r="BT447" s="208"/>
      <c r="BU447" s="208"/>
      <c r="BV447" s="208"/>
      <c r="BW447" s="208"/>
      <c r="BX447" s="208"/>
      <c r="BY447" s="208"/>
      <c r="BZ447" s="208"/>
      <c r="CA447" s="208"/>
      <c r="CB447" s="208"/>
      <c r="CC447" s="208"/>
      <c r="CD447" s="208"/>
      <c r="CE447" s="208"/>
      <c r="CF447" s="208"/>
      <c r="CG447" s="208"/>
      <c r="CH447" s="208"/>
      <c r="CI447" s="208"/>
      <c r="CJ447" s="208"/>
      <c r="CK447" s="208"/>
      <c r="CL447" s="208"/>
      <c r="CM447" s="208"/>
      <c r="CN447" s="208"/>
      <c r="CO447" s="208"/>
      <c r="CP447" s="176"/>
      <c r="DO447" s="166"/>
    </row>
    <row r="448" spans="1:119">
      <c r="A448" s="166"/>
      <c r="B448" s="175"/>
      <c r="C448" s="175"/>
      <c r="D448" s="178"/>
      <c r="E448" s="17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70"/>
      <c r="R448" s="170"/>
      <c r="S448" s="170"/>
      <c r="T448" s="170"/>
      <c r="U448" s="170"/>
      <c r="V448" s="170"/>
      <c r="W448" s="207"/>
      <c r="X448" s="207"/>
      <c r="Y448" s="207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  <c r="BI448" s="208"/>
      <c r="BJ448" s="208"/>
      <c r="BK448" s="208"/>
      <c r="BL448" s="208"/>
      <c r="BM448" s="208"/>
      <c r="BN448" s="208"/>
      <c r="BO448" s="208"/>
      <c r="BP448" s="208"/>
      <c r="BQ448" s="208"/>
      <c r="BR448" s="208"/>
      <c r="BS448" s="208"/>
      <c r="BT448" s="208"/>
      <c r="BU448" s="208"/>
      <c r="BV448" s="208"/>
      <c r="BW448" s="208"/>
      <c r="BX448" s="208"/>
      <c r="BY448" s="208"/>
      <c r="BZ448" s="208"/>
      <c r="CA448" s="208"/>
      <c r="CB448" s="208"/>
      <c r="CC448" s="208"/>
      <c r="CD448" s="208"/>
      <c r="CE448" s="208"/>
      <c r="CF448" s="208"/>
      <c r="CG448" s="208"/>
      <c r="CH448" s="208"/>
      <c r="CI448" s="208"/>
      <c r="CJ448" s="208"/>
      <c r="CK448" s="208"/>
      <c r="CL448" s="208"/>
      <c r="CM448" s="208"/>
      <c r="CN448" s="208"/>
      <c r="CO448" s="208"/>
      <c r="CP448" s="176"/>
      <c r="DO448" s="166"/>
    </row>
    <row r="449" spans="1:119">
      <c r="A449" s="166"/>
      <c r="B449" s="175"/>
      <c r="C449" s="175"/>
      <c r="D449" s="178"/>
      <c r="E449" s="17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70"/>
      <c r="R449" s="170"/>
      <c r="S449" s="170"/>
      <c r="T449" s="170"/>
      <c r="U449" s="170"/>
      <c r="V449" s="170"/>
      <c r="W449" s="207"/>
      <c r="X449" s="207"/>
      <c r="Y449" s="207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  <c r="BI449" s="208"/>
      <c r="BJ449" s="208"/>
      <c r="BK449" s="208"/>
      <c r="BL449" s="208"/>
      <c r="BM449" s="208"/>
      <c r="BN449" s="208"/>
      <c r="BO449" s="208"/>
      <c r="BP449" s="208"/>
      <c r="BQ449" s="208"/>
      <c r="BR449" s="208"/>
      <c r="BS449" s="208"/>
      <c r="BT449" s="208"/>
      <c r="BU449" s="208"/>
      <c r="BV449" s="208"/>
      <c r="BW449" s="208"/>
      <c r="BX449" s="208"/>
      <c r="BY449" s="208"/>
      <c r="BZ449" s="208"/>
      <c r="CA449" s="208"/>
      <c r="CB449" s="208"/>
      <c r="CC449" s="208"/>
      <c r="CD449" s="208"/>
      <c r="CE449" s="208"/>
      <c r="CF449" s="208"/>
      <c r="CG449" s="208"/>
      <c r="CH449" s="208"/>
      <c r="CI449" s="208"/>
      <c r="CJ449" s="208"/>
      <c r="CK449" s="208"/>
      <c r="CL449" s="208"/>
      <c r="CM449" s="208"/>
      <c r="CN449" s="208"/>
      <c r="CO449" s="208"/>
      <c r="CP449" s="176"/>
      <c r="DO449" s="166"/>
    </row>
    <row r="450" spans="1:119">
      <c r="A450" s="166"/>
      <c r="B450" s="175"/>
      <c r="C450" s="175"/>
      <c r="D450" s="178"/>
      <c r="E450" s="17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70"/>
      <c r="R450" s="170"/>
      <c r="S450" s="170"/>
      <c r="T450" s="170"/>
      <c r="U450" s="170"/>
      <c r="V450" s="170"/>
      <c r="W450" s="207"/>
      <c r="X450" s="207"/>
      <c r="Y450" s="207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  <c r="BI450" s="208"/>
      <c r="BJ450" s="208"/>
      <c r="BK450" s="208"/>
      <c r="BL450" s="208"/>
      <c r="BM450" s="208"/>
      <c r="BN450" s="208"/>
      <c r="BO450" s="208"/>
      <c r="BP450" s="208"/>
      <c r="BQ450" s="208"/>
      <c r="BR450" s="208"/>
      <c r="BS450" s="208"/>
      <c r="BT450" s="208"/>
      <c r="BU450" s="208"/>
      <c r="BV450" s="208"/>
      <c r="BW450" s="208"/>
      <c r="BX450" s="208"/>
      <c r="BY450" s="208"/>
      <c r="BZ450" s="208"/>
      <c r="CA450" s="208"/>
      <c r="CB450" s="208"/>
      <c r="CC450" s="208"/>
      <c r="CD450" s="208"/>
      <c r="CE450" s="208"/>
      <c r="CF450" s="208"/>
      <c r="CG450" s="208"/>
      <c r="CH450" s="208"/>
      <c r="CI450" s="208"/>
      <c r="CJ450" s="208"/>
      <c r="CK450" s="208"/>
      <c r="CL450" s="208"/>
      <c r="CM450" s="208"/>
      <c r="CN450" s="208"/>
      <c r="CO450" s="208"/>
      <c r="CP450" s="176"/>
      <c r="DO450" s="166"/>
    </row>
    <row r="451" spans="1:119">
      <c r="A451" s="166"/>
      <c r="B451" s="175"/>
      <c r="C451" s="175"/>
      <c r="D451" s="178"/>
      <c r="E451" s="17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70"/>
      <c r="R451" s="170"/>
      <c r="S451" s="170"/>
      <c r="T451" s="170"/>
      <c r="U451" s="170"/>
      <c r="V451" s="170"/>
      <c r="W451" s="207"/>
      <c r="X451" s="207"/>
      <c r="Y451" s="207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  <c r="BI451" s="208"/>
      <c r="BJ451" s="208"/>
      <c r="BK451" s="208"/>
      <c r="BL451" s="208"/>
      <c r="BM451" s="208"/>
      <c r="BN451" s="208"/>
      <c r="BO451" s="208"/>
      <c r="BP451" s="208"/>
      <c r="BQ451" s="208"/>
      <c r="BR451" s="208"/>
      <c r="BS451" s="208"/>
      <c r="BT451" s="208"/>
      <c r="BU451" s="208"/>
      <c r="BV451" s="208"/>
      <c r="BW451" s="208"/>
      <c r="BX451" s="208"/>
      <c r="BY451" s="208"/>
      <c r="BZ451" s="208"/>
      <c r="CA451" s="208"/>
      <c r="CB451" s="208"/>
      <c r="CC451" s="208"/>
      <c r="CD451" s="208"/>
      <c r="CE451" s="208"/>
      <c r="CF451" s="208"/>
      <c r="CG451" s="208"/>
      <c r="CH451" s="208"/>
      <c r="CI451" s="208"/>
      <c r="CJ451" s="208"/>
      <c r="CK451" s="208"/>
      <c r="CL451" s="208"/>
      <c r="CM451" s="208"/>
      <c r="CN451" s="208"/>
      <c r="CO451" s="208"/>
      <c r="CP451" s="176"/>
      <c r="DO451" s="166"/>
    </row>
    <row r="452" spans="1:119">
      <c r="A452" s="166"/>
      <c r="B452" s="175"/>
      <c r="C452" s="175"/>
      <c r="D452" s="178"/>
      <c r="E452" s="17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70"/>
      <c r="R452" s="170"/>
      <c r="S452" s="170"/>
      <c r="T452" s="170"/>
      <c r="U452" s="170"/>
      <c r="V452" s="170"/>
      <c r="W452" s="207"/>
      <c r="X452" s="207"/>
      <c r="Y452" s="207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8"/>
      <c r="BN452" s="208"/>
      <c r="BO452" s="208"/>
      <c r="BP452" s="208"/>
      <c r="BQ452" s="208"/>
      <c r="BR452" s="208"/>
      <c r="BS452" s="208"/>
      <c r="BT452" s="208"/>
      <c r="BU452" s="208"/>
      <c r="BV452" s="208"/>
      <c r="BW452" s="208"/>
      <c r="BX452" s="208"/>
      <c r="BY452" s="208"/>
      <c r="BZ452" s="208"/>
      <c r="CA452" s="208"/>
      <c r="CB452" s="208"/>
      <c r="CC452" s="208"/>
      <c r="CD452" s="208"/>
      <c r="CE452" s="208"/>
      <c r="CF452" s="208"/>
      <c r="CG452" s="208"/>
      <c r="CH452" s="208"/>
      <c r="CI452" s="208"/>
      <c r="CJ452" s="208"/>
      <c r="CK452" s="208"/>
      <c r="CL452" s="208"/>
      <c r="CM452" s="208"/>
      <c r="CN452" s="208"/>
      <c r="CO452" s="208"/>
      <c r="CP452" s="176"/>
      <c r="DO452" s="166"/>
    </row>
    <row r="453" spans="1:119">
      <c r="A453" s="166"/>
      <c r="B453" s="175"/>
      <c r="C453" s="175"/>
      <c r="D453" s="178"/>
      <c r="E453" s="17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70"/>
      <c r="R453" s="170"/>
      <c r="S453" s="170"/>
      <c r="T453" s="170"/>
      <c r="U453" s="170"/>
      <c r="V453" s="170"/>
      <c r="W453" s="207"/>
      <c r="X453" s="207"/>
      <c r="Y453" s="207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  <c r="BI453" s="208"/>
      <c r="BJ453" s="208"/>
      <c r="BK453" s="208"/>
      <c r="BL453" s="208"/>
      <c r="BM453" s="208"/>
      <c r="BN453" s="208"/>
      <c r="BO453" s="208"/>
      <c r="BP453" s="208"/>
      <c r="BQ453" s="208"/>
      <c r="BR453" s="208"/>
      <c r="BS453" s="208"/>
      <c r="BT453" s="208"/>
      <c r="BU453" s="208"/>
      <c r="BV453" s="208"/>
      <c r="BW453" s="208"/>
      <c r="BX453" s="208"/>
      <c r="BY453" s="208"/>
      <c r="BZ453" s="208"/>
      <c r="CA453" s="208"/>
      <c r="CB453" s="208"/>
      <c r="CC453" s="208"/>
      <c r="CD453" s="208"/>
      <c r="CE453" s="208"/>
      <c r="CF453" s="208"/>
      <c r="CG453" s="208"/>
      <c r="CH453" s="208"/>
      <c r="CI453" s="208"/>
      <c r="CJ453" s="208"/>
      <c r="CK453" s="208"/>
      <c r="CL453" s="208"/>
      <c r="CM453" s="208"/>
      <c r="CN453" s="208"/>
      <c r="CO453" s="208"/>
      <c r="CP453" s="176"/>
      <c r="DO453" s="166"/>
    </row>
    <row r="454" spans="1:119">
      <c r="A454" s="166"/>
      <c r="B454" s="175"/>
      <c r="C454" s="175"/>
      <c r="D454" s="178"/>
      <c r="E454" s="17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70"/>
      <c r="R454" s="170"/>
      <c r="S454" s="170"/>
      <c r="T454" s="170"/>
      <c r="U454" s="170"/>
      <c r="V454" s="170"/>
      <c r="W454" s="207"/>
      <c r="X454" s="207"/>
      <c r="Y454" s="207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208"/>
      <c r="BN454" s="208"/>
      <c r="BO454" s="208"/>
      <c r="BP454" s="208"/>
      <c r="BQ454" s="208"/>
      <c r="BR454" s="208"/>
      <c r="BS454" s="208"/>
      <c r="BT454" s="208"/>
      <c r="BU454" s="208"/>
      <c r="BV454" s="208"/>
      <c r="BW454" s="208"/>
      <c r="BX454" s="208"/>
      <c r="BY454" s="208"/>
      <c r="BZ454" s="208"/>
      <c r="CA454" s="208"/>
      <c r="CB454" s="208"/>
      <c r="CC454" s="208"/>
      <c r="CD454" s="208"/>
      <c r="CE454" s="208"/>
      <c r="CF454" s="208"/>
      <c r="CG454" s="208"/>
      <c r="CH454" s="208"/>
      <c r="CI454" s="208"/>
      <c r="CJ454" s="208"/>
      <c r="CK454" s="208"/>
      <c r="CL454" s="208"/>
      <c r="CM454" s="208"/>
      <c r="CN454" s="208"/>
      <c r="CO454" s="208"/>
      <c r="CP454" s="176"/>
      <c r="DO454" s="166"/>
    </row>
    <row r="455" spans="1:119">
      <c r="A455" s="166"/>
      <c r="B455" s="175"/>
      <c r="C455" s="175"/>
      <c r="D455" s="178"/>
      <c r="E455" s="17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70"/>
      <c r="R455" s="170"/>
      <c r="S455" s="170"/>
      <c r="T455" s="170"/>
      <c r="U455" s="170"/>
      <c r="V455" s="170"/>
      <c r="W455" s="207"/>
      <c r="X455" s="207"/>
      <c r="Y455" s="207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208"/>
      <c r="BN455" s="208"/>
      <c r="BO455" s="208"/>
      <c r="BP455" s="208"/>
      <c r="BQ455" s="208"/>
      <c r="BR455" s="208"/>
      <c r="BS455" s="208"/>
      <c r="BT455" s="208"/>
      <c r="BU455" s="208"/>
      <c r="BV455" s="208"/>
      <c r="BW455" s="208"/>
      <c r="BX455" s="208"/>
      <c r="BY455" s="208"/>
      <c r="BZ455" s="208"/>
      <c r="CA455" s="208"/>
      <c r="CB455" s="208"/>
      <c r="CC455" s="208"/>
      <c r="CD455" s="208"/>
      <c r="CE455" s="208"/>
      <c r="CF455" s="208"/>
      <c r="CG455" s="208"/>
      <c r="CH455" s="208"/>
      <c r="CI455" s="208"/>
      <c r="CJ455" s="208"/>
      <c r="CK455" s="208"/>
      <c r="CL455" s="208"/>
      <c r="CM455" s="208"/>
      <c r="CN455" s="208"/>
      <c r="CO455" s="208"/>
      <c r="CP455" s="176"/>
      <c r="DO455" s="166"/>
    </row>
    <row r="456" spans="1:119">
      <c r="A456" s="166"/>
      <c r="B456" s="175"/>
      <c r="C456" s="175"/>
      <c r="D456" s="178"/>
      <c r="E456" s="17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70"/>
      <c r="R456" s="170"/>
      <c r="S456" s="170"/>
      <c r="T456" s="170"/>
      <c r="U456" s="170"/>
      <c r="V456" s="170"/>
      <c r="W456" s="207"/>
      <c r="X456" s="207"/>
      <c r="Y456" s="207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208"/>
      <c r="BN456" s="208"/>
      <c r="BO456" s="208"/>
      <c r="BP456" s="208"/>
      <c r="BQ456" s="208"/>
      <c r="BR456" s="208"/>
      <c r="BS456" s="208"/>
      <c r="BT456" s="208"/>
      <c r="BU456" s="208"/>
      <c r="BV456" s="208"/>
      <c r="BW456" s="208"/>
      <c r="BX456" s="208"/>
      <c r="BY456" s="208"/>
      <c r="BZ456" s="208"/>
      <c r="CA456" s="208"/>
      <c r="CB456" s="208"/>
      <c r="CC456" s="208"/>
      <c r="CD456" s="208"/>
      <c r="CE456" s="208"/>
      <c r="CF456" s="208"/>
      <c r="CG456" s="208"/>
      <c r="CH456" s="208"/>
      <c r="CI456" s="208"/>
      <c r="CJ456" s="208"/>
      <c r="CK456" s="208"/>
      <c r="CL456" s="208"/>
      <c r="CM456" s="208"/>
      <c r="CN456" s="208"/>
      <c r="CO456" s="208"/>
      <c r="CP456" s="176"/>
      <c r="DO456" s="166"/>
    </row>
    <row r="457" spans="1:119">
      <c r="A457" s="166"/>
      <c r="B457" s="175"/>
      <c r="C457" s="175"/>
      <c r="D457" s="178"/>
      <c r="E457" s="17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70"/>
      <c r="R457" s="170"/>
      <c r="S457" s="170"/>
      <c r="T457" s="170"/>
      <c r="U457" s="170"/>
      <c r="V457" s="170"/>
      <c r="W457" s="207"/>
      <c r="X457" s="207"/>
      <c r="Y457" s="207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  <c r="BI457" s="208"/>
      <c r="BJ457" s="208"/>
      <c r="BK457" s="208"/>
      <c r="BL457" s="208"/>
      <c r="BM457" s="208"/>
      <c r="BN457" s="208"/>
      <c r="BO457" s="208"/>
      <c r="BP457" s="208"/>
      <c r="BQ457" s="208"/>
      <c r="BR457" s="208"/>
      <c r="BS457" s="208"/>
      <c r="BT457" s="208"/>
      <c r="BU457" s="208"/>
      <c r="BV457" s="208"/>
      <c r="BW457" s="208"/>
      <c r="BX457" s="208"/>
      <c r="BY457" s="208"/>
      <c r="BZ457" s="208"/>
      <c r="CA457" s="208"/>
      <c r="CB457" s="208"/>
      <c r="CC457" s="208"/>
      <c r="CD457" s="208"/>
      <c r="CE457" s="208"/>
      <c r="CF457" s="208"/>
      <c r="CG457" s="208"/>
      <c r="CH457" s="208"/>
      <c r="CI457" s="208"/>
      <c r="CJ457" s="208"/>
      <c r="CK457" s="208"/>
      <c r="CL457" s="208"/>
      <c r="CM457" s="208"/>
      <c r="CN457" s="208"/>
      <c r="CO457" s="208"/>
      <c r="CP457" s="176"/>
      <c r="DO457" s="166"/>
    </row>
    <row r="458" spans="1:119">
      <c r="A458" s="166"/>
      <c r="B458" s="175"/>
      <c r="C458" s="175"/>
      <c r="D458" s="178"/>
      <c r="E458" s="17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70"/>
      <c r="R458" s="170"/>
      <c r="S458" s="170"/>
      <c r="T458" s="170"/>
      <c r="U458" s="170"/>
      <c r="V458" s="170"/>
      <c r="W458" s="207"/>
      <c r="X458" s="207"/>
      <c r="Y458" s="207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  <c r="BI458" s="208"/>
      <c r="BJ458" s="208"/>
      <c r="BK458" s="208"/>
      <c r="BL458" s="208"/>
      <c r="BM458" s="208"/>
      <c r="BN458" s="208"/>
      <c r="BO458" s="208"/>
      <c r="BP458" s="208"/>
      <c r="BQ458" s="208"/>
      <c r="BR458" s="208"/>
      <c r="BS458" s="208"/>
      <c r="BT458" s="208"/>
      <c r="BU458" s="208"/>
      <c r="BV458" s="208"/>
      <c r="BW458" s="208"/>
      <c r="BX458" s="208"/>
      <c r="BY458" s="208"/>
      <c r="BZ458" s="208"/>
      <c r="CA458" s="208"/>
      <c r="CB458" s="208"/>
      <c r="CC458" s="208"/>
      <c r="CD458" s="208"/>
      <c r="CE458" s="208"/>
      <c r="CF458" s="208"/>
      <c r="CG458" s="208"/>
      <c r="CH458" s="208"/>
      <c r="CI458" s="208"/>
      <c r="CJ458" s="208"/>
      <c r="CK458" s="208"/>
      <c r="CL458" s="208"/>
      <c r="CM458" s="208"/>
      <c r="CN458" s="208"/>
      <c r="CO458" s="208"/>
      <c r="CP458" s="176"/>
      <c r="DO458" s="166"/>
    </row>
    <row r="459" spans="1:119">
      <c r="A459" s="166"/>
      <c r="B459" s="175"/>
      <c r="C459" s="175"/>
      <c r="D459" s="178"/>
      <c r="E459" s="17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70"/>
      <c r="R459" s="170"/>
      <c r="S459" s="170"/>
      <c r="T459" s="170"/>
      <c r="U459" s="170"/>
      <c r="V459" s="170"/>
      <c r="W459" s="207"/>
      <c r="X459" s="207"/>
      <c r="Y459" s="207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  <c r="BI459" s="208"/>
      <c r="BJ459" s="208"/>
      <c r="BK459" s="208"/>
      <c r="BL459" s="208"/>
      <c r="BM459" s="208"/>
      <c r="BN459" s="208"/>
      <c r="BO459" s="208"/>
      <c r="BP459" s="208"/>
      <c r="BQ459" s="208"/>
      <c r="BR459" s="208"/>
      <c r="BS459" s="208"/>
      <c r="BT459" s="208"/>
      <c r="BU459" s="208"/>
      <c r="BV459" s="208"/>
      <c r="BW459" s="208"/>
      <c r="BX459" s="208"/>
      <c r="BY459" s="208"/>
      <c r="BZ459" s="208"/>
      <c r="CA459" s="208"/>
      <c r="CB459" s="208"/>
      <c r="CC459" s="208"/>
      <c r="CD459" s="208"/>
      <c r="CE459" s="208"/>
      <c r="CF459" s="208"/>
      <c r="CG459" s="208"/>
      <c r="CH459" s="208"/>
      <c r="CI459" s="208"/>
      <c r="CJ459" s="208"/>
      <c r="CK459" s="208"/>
      <c r="CL459" s="208"/>
      <c r="CM459" s="208"/>
      <c r="CN459" s="208"/>
      <c r="CO459" s="208"/>
      <c r="CP459" s="176"/>
      <c r="DO459" s="166"/>
    </row>
    <row r="460" spans="1:119">
      <c r="A460" s="166"/>
      <c r="B460" s="175"/>
      <c r="C460" s="175"/>
      <c r="D460" s="178"/>
      <c r="E460" s="17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70"/>
      <c r="R460" s="170"/>
      <c r="S460" s="170"/>
      <c r="T460" s="170"/>
      <c r="U460" s="170"/>
      <c r="V460" s="170"/>
      <c r="W460" s="207"/>
      <c r="X460" s="207"/>
      <c r="Y460" s="207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  <c r="BI460" s="208"/>
      <c r="BJ460" s="208"/>
      <c r="BK460" s="208"/>
      <c r="BL460" s="208"/>
      <c r="BM460" s="208"/>
      <c r="BN460" s="208"/>
      <c r="BO460" s="208"/>
      <c r="BP460" s="208"/>
      <c r="BQ460" s="208"/>
      <c r="BR460" s="208"/>
      <c r="BS460" s="208"/>
      <c r="BT460" s="208"/>
      <c r="BU460" s="208"/>
      <c r="BV460" s="208"/>
      <c r="BW460" s="208"/>
      <c r="BX460" s="208"/>
      <c r="BY460" s="208"/>
      <c r="BZ460" s="208"/>
      <c r="CA460" s="208"/>
      <c r="CB460" s="208"/>
      <c r="CC460" s="208"/>
      <c r="CD460" s="208"/>
      <c r="CE460" s="208"/>
      <c r="CF460" s="208"/>
      <c r="CG460" s="208"/>
      <c r="CH460" s="208"/>
      <c r="CI460" s="208"/>
      <c r="CJ460" s="208"/>
      <c r="CK460" s="208"/>
      <c r="CL460" s="208"/>
      <c r="CM460" s="208"/>
      <c r="CN460" s="208"/>
      <c r="CO460" s="208"/>
      <c r="CP460" s="176"/>
      <c r="DO460" s="166"/>
    </row>
    <row r="461" spans="1:119">
      <c r="A461" s="166"/>
      <c r="B461" s="175"/>
      <c r="C461" s="175"/>
      <c r="D461" s="178"/>
      <c r="E461" s="17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70"/>
      <c r="R461" s="170"/>
      <c r="S461" s="170"/>
      <c r="T461" s="170"/>
      <c r="U461" s="170"/>
      <c r="V461" s="170"/>
      <c r="W461" s="207"/>
      <c r="X461" s="207"/>
      <c r="Y461" s="207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  <c r="BI461" s="208"/>
      <c r="BJ461" s="208"/>
      <c r="BK461" s="208"/>
      <c r="BL461" s="208"/>
      <c r="BM461" s="208"/>
      <c r="BN461" s="208"/>
      <c r="BO461" s="208"/>
      <c r="BP461" s="208"/>
      <c r="BQ461" s="208"/>
      <c r="BR461" s="208"/>
      <c r="BS461" s="208"/>
      <c r="BT461" s="208"/>
      <c r="BU461" s="208"/>
      <c r="BV461" s="208"/>
      <c r="BW461" s="208"/>
      <c r="BX461" s="208"/>
      <c r="BY461" s="208"/>
      <c r="BZ461" s="208"/>
      <c r="CA461" s="208"/>
      <c r="CB461" s="208"/>
      <c r="CC461" s="208"/>
      <c r="CD461" s="208"/>
      <c r="CE461" s="208"/>
      <c r="CF461" s="208"/>
      <c r="CG461" s="208"/>
      <c r="CH461" s="208"/>
      <c r="CI461" s="208"/>
      <c r="CJ461" s="208"/>
      <c r="CK461" s="208"/>
      <c r="CL461" s="208"/>
      <c r="CM461" s="208"/>
      <c r="CN461" s="208"/>
      <c r="CO461" s="208"/>
      <c r="CP461" s="176"/>
      <c r="DO461" s="166"/>
    </row>
    <row r="462" spans="1:119">
      <c r="A462" s="166"/>
      <c r="B462" s="175"/>
      <c r="C462" s="175"/>
      <c r="D462" s="178"/>
      <c r="E462" s="17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70"/>
      <c r="R462" s="170"/>
      <c r="S462" s="170"/>
      <c r="T462" s="170"/>
      <c r="U462" s="170"/>
      <c r="V462" s="170"/>
      <c r="W462" s="207"/>
      <c r="X462" s="207"/>
      <c r="Y462" s="207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  <c r="BI462" s="208"/>
      <c r="BJ462" s="208"/>
      <c r="BK462" s="208"/>
      <c r="BL462" s="208"/>
      <c r="BM462" s="208"/>
      <c r="BN462" s="208"/>
      <c r="BO462" s="208"/>
      <c r="BP462" s="208"/>
      <c r="BQ462" s="208"/>
      <c r="BR462" s="208"/>
      <c r="BS462" s="208"/>
      <c r="BT462" s="208"/>
      <c r="BU462" s="208"/>
      <c r="BV462" s="208"/>
      <c r="BW462" s="208"/>
      <c r="BX462" s="208"/>
      <c r="BY462" s="208"/>
      <c r="BZ462" s="208"/>
      <c r="CA462" s="208"/>
      <c r="CB462" s="208"/>
      <c r="CC462" s="208"/>
      <c r="CD462" s="208"/>
      <c r="CE462" s="208"/>
      <c r="CF462" s="208"/>
      <c r="CG462" s="208"/>
      <c r="CH462" s="208"/>
      <c r="CI462" s="208"/>
      <c r="CJ462" s="208"/>
      <c r="CK462" s="208"/>
      <c r="CL462" s="208"/>
      <c r="CM462" s="208"/>
      <c r="CN462" s="208"/>
      <c r="CO462" s="208"/>
      <c r="CP462" s="176"/>
      <c r="DO462" s="166"/>
    </row>
    <row r="463" spans="1:119">
      <c r="A463" s="166"/>
      <c r="B463" s="175"/>
      <c r="C463" s="175"/>
      <c r="D463" s="178"/>
      <c r="E463" s="17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70"/>
      <c r="R463" s="170"/>
      <c r="S463" s="170"/>
      <c r="T463" s="170"/>
      <c r="U463" s="170"/>
      <c r="V463" s="170"/>
      <c r="W463" s="207"/>
      <c r="X463" s="207"/>
      <c r="Y463" s="207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  <c r="BI463" s="208"/>
      <c r="BJ463" s="208"/>
      <c r="BK463" s="208"/>
      <c r="BL463" s="208"/>
      <c r="BM463" s="208"/>
      <c r="BN463" s="208"/>
      <c r="BO463" s="208"/>
      <c r="BP463" s="208"/>
      <c r="BQ463" s="208"/>
      <c r="BR463" s="208"/>
      <c r="BS463" s="208"/>
      <c r="BT463" s="208"/>
      <c r="BU463" s="208"/>
      <c r="BV463" s="208"/>
      <c r="BW463" s="208"/>
      <c r="BX463" s="208"/>
      <c r="BY463" s="208"/>
      <c r="BZ463" s="208"/>
      <c r="CA463" s="208"/>
      <c r="CB463" s="208"/>
      <c r="CC463" s="208"/>
      <c r="CD463" s="208"/>
      <c r="CE463" s="208"/>
      <c r="CF463" s="208"/>
      <c r="CG463" s="208"/>
      <c r="CH463" s="208"/>
      <c r="CI463" s="208"/>
      <c r="CJ463" s="208"/>
      <c r="CK463" s="208"/>
      <c r="CL463" s="208"/>
      <c r="CM463" s="208"/>
      <c r="CN463" s="208"/>
      <c r="CO463" s="208"/>
      <c r="CP463" s="176"/>
      <c r="DO463" s="166"/>
    </row>
    <row r="464" spans="1:119">
      <c r="A464" s="166"/>
      <c r="B464" s="175"/>
      <c r="C464" s="175"/>
      <c r="D464" s="178"/>
      <c r="E464" s="17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70"/>
      <c r="R464" s="170"/>
      <c r="S464" s="170"/>
      <c r="T464" s="170"/>
      <c r="U464" s="170"/>
      <c r="V464" s="170"/>
      <c r="W464" s="207"/>
      <c r="X464" s="207"/>
      <c r="Y464" s="207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  <c r="BI464" s="208"/>
      <c r="BJ464" s="208"/>
      <c r="BK464" s="208"/>
      <c r="BL464" s="208"/>
      <c r="BM464" s="208"/>
      <c r="BN464" s="208"/>
      <c r="BO464" s="208"/>
      <c r="BP464" s="208"/>
      <c r="BQ464" s="208"/>
      <c r="BR464" s="208"/>
      <c r="BS464" s="208"/>
      <c r="BT464" s="208"/>
      <c r="BU464" s="208"/>
      <c r="BV464" s="208"/>
      <c r="BW464" s="208"/>
      <c r="BX464" s="208"/>
      <c r="BY464" s="208"/>
      <c r="BZ464" s="208"/>
      <c r="CA464" s="208"/>
      <c r="CB464" s="208"/>
      <c r="CC464" s="208"/>
      <c r="CD464" s="208"/>
      <c r="CE464" s="208"/>
      <c r="CF464" s="208"/>
      <c r="CG464" s="208"/>
      <c r="CH464" s="208"/>
      <c r="CI464" s="208"/>
      <c r="CJ464" s="208"/>
      <c r="CK464" s="208"/>
      <c r="CL464" s="208"/>
      <c r="CM464" s="208"/>
      <c r="CN464" s="208"/>
      <c r="CO464" s="208"/>
      <c r="CP464" s="176"/>
      <c r="DO464" s="166"/>
    </row>
    <row r="465" spans="1:119">
      <c r="A465" s="166"/>
      <c r="B465" s="175"/>
      <c r="C465" s="175"/>
      <c r="D465" s="178"/>
      <c r="E465" s="17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70"/>
      <c r="R465" s="170"/>
      <c r="S465" s="170"/>
      <c r="T465" s="170"/>
      <c r="U465" s="170"/>
      <c r="V465" s="170"/>
      <c r="W465" s="207"/>
      <c r="X465" s="207"/>
      <c r="Y465" s="207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  <c r="BI465" s="208"/>
      <c r="BJ465" s="208"/>
      <c r="BK465" s="208"/>
      <c r="BL465" s="208"/>
      <c r="BM465" s="208"/>
      <c r="BN465" s="208"/>
      <c r="BO465" s="208"/>
      <c r="BP465" s="208"/>
      <c r="BQ465" s="208"/>
      <c r="BR465" s="208"/>
      <c r="BS465" s="208"/>
      <c r="BT465" s="208"/>
      <c r="BU465" s="208"/>
      <c r="BV465" s="208"/>
      <c r="BW465" s="208"/>
      <c r="BX465" s="208"/>
      <c r="BY465" s="208"/>
      <c r="BZ465" s="208"/>
      <c r="CA465" s="208"/>
      <c r="CB465" s="208"/>
      <c r="CC465" s="208"/>
      <c r="CD465" s="208"/>
      <c r="CE465" s="208"/>
      <c r="CF465" s="208"/>
      <c r="CG465" s="208"/>
      <c r="CH465" s="208"/>
      <c r="CI465" s="208"/>
      <c r="CJ465" s="208"/>
      <c r="CK465" s="208"/>
      <c r="CL465" s="208"/>
      <c r="CM465" s="208"/>
      <c r="CN465" s="208"/>
      <c r="CO465" s="208"/>
      <c r="CP465" s="176"/>
      <c r="DO465" s="166"/>
    </row>
    <row r="466" spans="1:119">
      <c r="A466" s="166"/>
      <c r="B466" s="175"/>
      <c r="C466" s="175"/>
      <c r="D466" s="178"/>
      <c r="E466" s="17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70"/>
      <c r="R466" s="170"/>
      <c r="S466" s="170"/>
      <c r="T466" s="170"/>
      <c r="U466" s="170"/>
      <c r="V466" s="170"/>
      <c r="W466" s="207"/>
      <c r="X466" s="207"/>
      <c r="Y466" s="207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  <c r="BI466" s="208"/>
      <c r="BJ466" s="208"/>
      <c r="BK466" s="208"/>
      <c r="BL466" s="208"/>
      <c r="BM466" s="208"/>
      <c r="BN466" s="208"/>
      <c r="BO466" s="208"/>
      <c r="BP466" s="208"/>
      <c r="BQ466" s="208"/>
      <c r="BR466" s="208"/>
      <c r="BS466" s="208"/>
      <c r="BT466" s="208"/>
      <c r="BU466" s="208"/>
      <c r="BV466" s="208"/>
      <c r="BW466" s="208"/>
      <c r="BX466" s="208"/>
      <c r="BY466" s="208"/>
      <c r="BZ466" s="208"/>
      <c r="CA466" s="208"/>
      <c r="CB466" s="208"/>
      <c r="CC466" s="208"/>
      <c r="CD466" s="208"/>
      <c r="CE466" s="208"/>
      <c r="CF466" s="208"/>
      <c r="CG466" s="208"/>
      <c r="CH466" s="208"/>
      <c r="CI466" s="208"/>
      <c r="CJ466" s="208"/>
      <c r="CK466" s="208"/>
      <c r="CL466" s="208"/>
      <c r="CM466" s="208"/>
      <c r="CN466" s="208"/>
      <c r="CO466" s="208"/>
      <c r="CP466" s="176"/>
      <c r="DO466" s="166"/>
    </row>
    <row r="467" spans="1:119">
      <c r="A467" s="166"/>
      <c r="B467" s="175"/>
      <c r="C467" s="175"/>
      <c r="D467" s="178"/>
      <c r="E467" s="17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70"/>
      <c r="R467" s="170"/>
      <c r="S467" s="170"/>
      <c r="T467" s="170"/>
      <c r="U467" s="170"/>
      <c r="V467" s="170"/>
      <c r="W467" s="207"/>
      <c r="X467" s="207"/>
      <c r="Y467" s="207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  <c r="BI467" s="208"/>
      <c r="BJ467" s="208"/>
      <c r="BK467" s="208"/>
      <c r="BL467" s="208"/>
      <c r="BM467" s="208"/>
      <c r="BN467" s="208"/>
      <c r="BO467" s="208"/>
      <c r="BP467" s="208"/>
      <c r="BQ467" s="208"/>
      <c r="BR467" s="208"/>
      <c r="BS467" s="208"/>
      <c r="BT467" s="208"/>
      <c r="BU467" s="208"/>
      <c r="BV467" s="208"/>
      <c r="BW467" s="208"/>
      <c r="BX467" s="208"/>
      <c r="BY467" s="208"/>
      <c r="BZ467" s="208"/>
      <c r="CA467" s="208"/>
      <c r="CB467" s="208"/>
      <c r="CC467" s="208"/>
      <c r="CD467" s="208"/>
      <c r="CE467" s="208"/>
      <c r="CF467" s="208"/>
      <c r="CG467" s="208"/>
      <c r="CH467" s="208"/>
      <c r="CI467" s="208"/>
      <c r="CJ467" s="208"/>
      <c r="CK467" s="208"/>
      <c r="CL467" s="208"/>
      <c r="CM467" s="208"/>
      <c r="CN467" s="208"/>
      <c r="CO467" s="208"/>
      <c r="CP467" s="176"/>
      <c r="DO467" s="166"/>
    </row>
    <row r="468" spans="1:119">
      <c r="A468" s="166"/>
      <c r="B468" s="175"/>
      <c r="C468" s="175"/>
      <c r="D468" s="178"/>
      <c r="E468" s="17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70"/>
      <c r="R468" s="170"/>
      <c r="S468" s="170"/>
      <c r="T468" s="170"/>
      <c r="U468" s="170"/>
      <c r="V468" s="170"/>
      <c r="W468" s="207"/>
      <c r="X468" s="207"/>
      <c r="Y468" s="207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  <c r="BI468" s="208"/>
      <c r="BJ468" s="208"/>
      <c r="BK468" s="208"/>
      <c r="BL468" s="208"/>
      <c r="BM468" s="208"/>
      <c r="BN468" s="208"/>
      <c r="BO468" s="208"/>
      <c r="BP468" s="208"/>
      <c r="BQ468" s="208"/>
      <c r="BR468" s="208"/>
      <c r="BS468" s="208"/>
      <c r="BT468" s="208"/>
      <c r="BU468" s="208"/>
      <c r="BV468" s="208"/>
      <c r="BW468" s="208"/>
      <c r="BX468" s="208"/>
      <c r="BY468" s="208"/>
      <c r="BZ468" s="208"/>
      <c r="CA468" s="208"/>
      <c r="CB468" s="208"/>
      <c r="CC468" s="208"/>
      <c r="CD468" s="208"/>
      <c r="CE468" s="208"/>
      <c r="CF468" s="208"/>
      <c r="CG468" s="208"/>
      <c r="CH468" s="208"/>
      <c r="CI468" s="208"/>
      <c r="CJ468" s="208"/>
      <c r="CK468" s="208"/>
      <c r="CL468" s="208"/>
      <c r="CM468" s="208"/>
      <c r="CN468" s="208"/>
      <c r="CO468" s="208"/>
      <c r="CP468" s="176"/>
      <c r="DO468" s="166"/>
    </row>
    <row r="469" spans="1:119">
      <c r="A469" s="166"/>
      <c r="B469" s="175"/>
      <c r="C469" s="175"/>
      <c r="D469" s="178"/>
      <c r="E469" s="17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70"/>
      <c r="R469" s="170"/>
      <c r="S469" s="170"/>
      <c r="T469" s="170"/>
      <c r="U469" s="170"/>
      <c r="V469" s="170"/>
      <c r="W469" s="207"/>
      <c r="X469" s="207"/>
      <c r="Y469" s="207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  <c r="BI469" s="208"/>
      <c r="BJ469" s="208"/>
      <c r="BK469" s="208"/>
      <c r="BL469" s="208"/>
      <c r="BM469" s="208"/>
      <c r="BN469" s="208"/>
      <c r="BO469" s="208"/>
      <c r="BP469" s="208"/>
      <c r="BQ469" s="208"/>
      <c r="BR469" s="208"/>
      <c r="BS469" s="208"/>
      <c r="BT469" s="208"/>
      <c r="BU469" s="208"/>
      <c r="BV469" s="208"/>
      <c r="BW469" s="208"/>
      <c r="BX469" s="208"/>
      <c r="BY469" s="208"/>
      <c r="BZ469" s="208"/>
      <c r="CA469" s="208"/>
      <c r="CB469" s="208"/>
      <c r="CC469" s="208"/>
      <c r="CD469" s="208"/>
      <c r="CE469" s="208"/>
      <c r="CF469" s="208"/>
      <c r="CG469" s="208"/>
      <c r="CH469" s="208"/>
      <c r="CI469" s="208"/>
      <c r="CJ469" s="208"/>
      <c r="CK469" s="208"/>
      <c r="CL469" s="208"/>
      <c r="CM469" s="208"/>
      <c r="CN469" s="208"/>
      <c r="CO469" s="208"/>
      <c r="CP469" s="176"/>
      <c r="DO469" s="166"/>
    </row>
    <row r="470" spans="1:119">
      <c r="A470" s="166"/>
      <c r="B470" s="175"/>
      <c r="C470" s="175"/>
      <c r="D470" s="178"/>
      <c r="E470" s="17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70"/>
      <c r="R470" s="170"/>
      <c r="S470" s="170"/>
      <c r="T470" s="170"/>
      <c r="U470" s="170"/>
      <c r="V470" s="170"/>
      <c r="W470" s="207"/>
      <c r="X470" s="207"/>
      <c r="Y470" s="207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  <c r="BI470" s="208"/>
      <c r="BJ470" s="208"/>
      <c r="BK470" s="208"/>
      <c r="BL470" s="208"/>
      <c r="BM470" s="208"/>
      <c r="BN470" s="208"/>
      <c r="BO470" s="208"/>
      <c r="BP470" s="208"/>
      <c r="BQ470" s="208"/>
      <c r="BR470" s="208"/>
      <c r="BS470" s="208"/>
      <c r="BT470" s="208"/>
      <c r="BU470" s="208"/>
      <c r="BV470" s="208"/>
      <c r="BW470" s="208"/>
      <c r="BX470" s="208"/>
      <c r="BY470" s="208"/>
      <c r="BZ470" s="208"/>
      <c r="CA470" s="208"/>
      <c r="CB470" s="208"/>
      <c r="CC470" s="208"/>
      <c r="CD470" s="208"/>
      <c r="CE470" s="208"/>
      <c r="CF470" s="208"/>
      <c r="CG470" s="208"/>
      <c r="CH470" s="208"/>
      <c r="CI470" s="208"/>
      <c r="CJ470" s="208"/>
      <c r="CK470" s="208"/>
      <c r="CL470" s="208"/>
      <c r="CM470" s="208"/>
      <c r="CN470" s="208"/>
      <c r="CO470" s="208"/>
      <c r="CP470" s="176"/>
      <c r="DO470" s="166"/>
    </row>
    <row r="471" spans="1:119">
      <c r="A471" s="166"/>
      <c r="B471" s="175"/>
      <c r="C471" s="175"/>
      <c r="D471" s="178"/>
      <c r="E471" s="17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70"/>
      <c r="R471" s="170"/>
      <c r="S471" s="170"/>
      <c r="T471" s="170"/>
      <c r="U471" s="170"/>
      <c r="V471" s="170"/>
      <c r="W471" s="207"/>
      <c r="X471" s="207"/>
      <c r="Y471" s="207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  <c r="BI471" s="208"/>
      <c r="BJ471" s="208"/>
      <c r="BK471" s="208"/>
      <c r="BL471" s="208"/>
      <c r="BM471" s="208"/>
      <c r="BN471" s="208"/>
      <c r="BO471" s="208"/>
      <c r="BP471" s="208"/>
      <c r="BQ471" s="208"/>
      <c r="BR471" s="208"/>
      <c r="BS471" s="208"/>
      <c r="BT471" s="208"/>
      <c r="BU471" s="208"/>
      <c r="BV471" s="208"/>
      <c r="BW471" s="208"/>
      <c r="BX471" s="208"/>
      <c r="BY471" s="208"/>
      <c r="BZ471" s="208"/>
      <c r="CA471" s="208"/>
      <c r="CB471" s="208"/>
      <c r="CC471" s="208"/>
      <c r="CD471" s="208"/>
      <c r="CE471" s="208"/>
      <c r="CF471" s="208"/>
      <c r="CG471" s="208"/>
      <c r="CH471" s="208"/>
      <c r="CI471" s="208"/>
      <c r="CJ471" s="208"/>
      <c r="CK471" s="208"/>
      <c r="CL471" s="208"/>
      <c r="CM471" s="208"/>
      <c r="CN471" s="208"/>
      <c r="CO471" s="208"/>
      <c r="CP471" s="176"/>
      <c r="DO471" s="166"/>
    </row>
    <row r="472" spans="1:119">
      <c r="A472" s="166"/>
      <c r="B472" s="175"/>
      <c r="C472" s="175"/>
      <c r="D472" s="178"/>
      <c r="E472" s="17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70"/>
      <c r="R472" s="170"/>
      <c r="S472" s="170"/>
      <c r="T472" s="170"/>
      <c r="U472" s="170"/>
      <c r="V472" s="170"/>
      <c r="W472" s="207"/>
      <c r="X472" s="207"/>
      <c r="Y472" s="207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  <c r="BI472" s="208"/>
      <c r="BJ472" s="208"/>
      <c r="BK472" s="208"/>
      <c r="BL472" s="208"/>
      <c r="BM472" s="208"/>
      <c r="BN472" s="208"/>
      <c r="BO472" s="208"/>
      <c r="BP472" s="208"/>
      <c r="BQ472" s="208"/>
      <c r="BR472" s="208"/>
      <c r="BS472" s="208"/>
      <c r="BT472" s="208"/>
      <c r="BU472" s="208"/>
      <c r="BV472" s="208"/>
      <c r="BW472" s="208"/>
      <c r="BX472" s="208"/>
      <c r="BY472" s="208"/>
      <c r="BZ472" s="208"/>
      <c r="CA472" s="208"/>
      <c r="CB472" s="208"/>
      <c r="CC472" s="208"/>
      <c r="CD472" s="208"/>
      <c r="CE472" s="208"/>
      <c r="CF472" s="208"/>
      <c r="CG472" s="208"/>
      <c r="CH472" s="208"/>
      <c r="CI472" s="208"/>
      <c r="CJ472" s="208"/>
      <c r="CK472" s="208"/>
      <c r="CL472" s="208"/>
      <c r="CM472" s="208"/>
      <c r="CN472" s="208"/>
      <c r="CO472" s="208"/>
      <c r="CP472" s="176"/>
      <c r="DO472" s="166"/>
    </row>
    <row r="473" spans="1:119">
      <c r="A473" s="166"/>
      <c r="B473" s="175"/>
      <c r="C473" s="175"/>
      <c r="D473" s="178"/>
      <c r="E473" s="17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70"/>
      <c r="R473" s="170"/>
      <c r="S473" s="170"/>
      <c r="T473" s="170"/>
      <c r="U473" s="170"/>
      <c r="V473" s="170"/>
      <c r="W473" s="207"/>
      <c r="X473" s="207"/>
      <c r="Y473" s="207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  <c r="BI473" s="208"/>
      <c r="BJ473" s="208"/>
      <c r="BK473" s="208"/>
      <c r="BL473" s="208"/>
      <c r="BM473" s="208"/>
      <c r="BN473" s="208"/>
      <c r="BO473" s="208"/>
      <c r="BP473" s="208"/>
      <c r="BQ473" s="208"/>
      <c r="BR473" s="208"/>
      <c r="BS473" s="208"/>
      <c r="BT473" s="208"/>
      <c r="BU473" s="208"/>
      <c r="BV473" s="208"/>
      <c r="BW473" s="208"/>
      <c r="BX473" s="208"/>
      <c r="BY473" s="208"/>
      <c r="BZ473" s="208"/>
      <c r="CA473" s="208"/>
      <c r="CB473" s="208"/>
      <c r="CC473" s="208"/>
      <c r="CD473" s="208"/>
      <c r="CE473" s="208"/>
      <c r="CF473" s="208"/>
      <c r="CG473" s="208"/>
      <c r="CH473" s="208"/>
      <c r="CI473" s="208"/>
      <c r="CJ473" s="208"/>
      <c r="CK473" s="208"/>
      <c r="CL473" s="208"/>
      <c r="CM473" s="208"/>
      <c r="CN473" s="208"/>
      <c r="CO473" s="208"/>
      <c r="CP473" s="176"/>
      <c r="DO473" s="166"/>
    </row>
    <row r="474" spans="1:119">
      <c r="A474" s="166"/>
      <c r="B474" s="175"/>
      <c r="C474" s="175"/>
      <c r="D474" s="178"/>
      <c r="E474" s="17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70"/>
      <c r="R474" s="170"/>
      <c r="S474" s="170"/>
      <c r="T474" s="170"/>
      <c r="U474" s="170"/>
      <c r="V474" s="170"/>
      <c r="W474" s="207"/>
      <c r="X474" s="207"/>
      <c r="Y474" s="207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  <c r="BI474" s="208"/>
      <c r="BJ474" s="208"/>
      <c r="BK474" s="208"/>
      <c r="BL474" s="208"/>
      <c r="BM474" s="208"/>
      <c r="BN474" s="208"/>
      <c r="BO474" s="208"/>
      <c r="BP474" s="208"/>
      <c r="BQ474" s="208"/>
      <c r="BR474" s="208"/>
      <c r="BS474" s="208"/>
      <c r="BT474" s="208"/>
      <c r="BU474" s="208"/>
      <c r="BV474" s="208"/>
      <c r="BW474" s="208"/>
      <c r="BX474" s="208"/>
      <c r="BY474" s="208"/>
      <c r="BZ474" s="208"/>
      <c r="CA474" s="208"/>
      <c r="CB474" s="208"/>
      <c r="CC474" s="208"/>
      <c r="CD474" s="208"/>
      <c r="CE474" s="208"/>
      <c r="CF474" s="208"/>
      <c r="CG474" s="208"/>
      <c r="CH474" s="208"/>
      <c r="CI474" s="208"/>
      <c r="CJ474" s="208"/>
      <c r="CK474" s="208"/>
      <c r="CL474" s="208"/>
      <c r="CM474" s="208"/>
      <c r="CN474" s="208"/>
      <c r="CO474" s="208"/>
      <c r="CP474" s="176"/>
      <c r="DO474" s="166"/>
    </row>
    <row r="475" spans="1:119">
      <c r="A475" s="166"/>
      <c r="B475" s="175"/>
      <c r="C475" s="175"/>
      <c r="D475" s="178"/>
      <c r="E475" s="17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70"/>
      <c r="R475" s="170"/>
      <c r="S475" s="170"/>
      <c r="T475" s="170"/>
      <c r="U475" s="170"/>
      <c r="V475" s="170"/>
      <c r="W475" s="207"/>
      <c r="X475" s="207"/>
      <c r="Y475" s="207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  <c r="BI475" s="208"/>
      <c r="BJ475" s="208"/>
      <c r="BK475" s="208"/>
      <c r="BL475" s="208"/>
      <c r="BM475" s="208"/>
      <c r="BN475" s="208"/>
      <c r="BO475" s="208"/>
      <c r="BP475" s="208"/>
      <c r="BQ475" s="208"/>
      <c r="BR475" s="208"/>
      <c r="BS475" s="208"/>
      <c r="BT475" s="208"/>
      <c r="BU475" s="208"/>
      <c r="BV475" s="208"/>
      <c r="BW475" s="208"/>
      <c r="BX475" s="208"/>
      <c r="BY475" s="208"/>
      <c r="BZ475" s="208"/>
      <c r="CA475" s="208"/>
      <c r="CB475" s="208"/>
      <c r="CC475" s="208"/>
      <c r="CD475" s="208"/>
      <c r="CE475" s="208"/>
      <c r="CF475" s="208"/>
      <c r="CG475" s="208"/>
      <c r="CH475" s="208"/>
      <c r="CI475" s="208"/>
      <c r="CJ475" s="208"/>
      <c r="CK475" s="208"/>
      <c r="CL475" s="208"/>
      <c r="CM475" s="208"/>
      <c r="CN475" s="208"/>
      <c r="CO475" s="208"/>
      <c r="CP475" s="176"/>
      <c r="DO475" s="166"/>
    </row>
    <row r="476" spans="1:119">
      <c r="A476" s="166"/>
      <c r="B476" s="175"/>
      <c r="C476" s="175"/>
      <c r="D476" s="178"/>
      <c r="E476" s="17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70"/>
      <c r="R476" s="170"/>
      <c r="S476" s="170"/>
      <c r="T476" s="170"/>
      <c r="U476" s="170"/>
      <c r="V476" s="170"/>
      <c r="W476" s="207"/>
      <c r="X476" s="207"/>
      <c r="Y476" s="207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  <c r="BI476" s="208"/>
      <c r="BJ476" s="208"/>
      <c r="BK476" s="208"/>
      <c r="BL476" s="208"/>
      <c r="BM476" s="208"/>
      <c r="BN476" s="208"/>
      <c r="BO476" s="208"/>
      <c r="BP476" s="208"/>
      <c r="BQ476" s="208"/>
      <c r="BR476" s="208"/>
      <c r="BS476" s="208"/>
      <c r="BT476" s="208"/>
      <c r="BU476" s="208"/>
      <c r="BV476" s="208"/>
      <c r="BW476" s="208"/>
      <c r="BX476" s="208"/>
      <c r="BY476" s="208"/>
      <c r="BZ476" s="208"/>
      <c r="CA476" s="208"/>
      <c r="CB476" s="208"/>
      <c r="CC476" s="208"/>
      <c r="CD476" s="208"/>
      <c r="CE476" s="208"/>
      <c r="CF476" s="208"/>
      <c r="CG476" s="208"/>
      <c r="CH476" s="208"/>
      <c r="CI476" s="208"/>
      <c r="CJ476" s="208"/>
      <c r="CK476" s="208"/>
      <c r="CL476" s="208"/>
      <c r="CM476" s="208"/>
      <c r="CN476" s="208"/>
      <c r="CO476" s="208"/>
      <c r="CP476" s="176"/>
      <c r="DO476" s="166"/>
    </row>
    <row r="477" spans="1:119">
      <c r="A477" s="166"/>
      <c r="B477" s="175"/>
      <c r="C477" s="175"/>
      <c r="D477" s="178"/>
      <c r="E477" s="17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70"/>
      <c r="R477" s="170"/>
      <c r="S477" s="170"/>
      <c r="T477" s="170"/>
      <c r="U477" s="170"/>
      <c r="V477" s="170"/>
      <c r="W477" s="207"/>
      <c r="X477" s="207"/>
      <c r="Y477" s="207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  <c r="BI477" s="208"/>
      <c r="BJ477" s="208"/>
      <c r="BK477" s="208"/>
      <c r="BL477" s="208"/>
      <c r="BM477" s="208"/>
      <c r="BN477" s="208"/>
      <c r="BO477" s="208"/>
      <c r="BP477" s="208"/>
      <c r="BQ477" s="208"/>
      <c r="BR477" s="208"/>
      <c r="BS477" s="208"/>
      <c r="BT477" s="208"/>
      <c r="BU477" s="208"/>
      <c r="BV477" s="208"/>
      <c r="BW477" s="208"/>
      <c r="BX477" s="208"/>
      <c r="BY477" s="208"/>
      <c r="BZ477" s="208"/>
      <c r="CA477" s="208"/>
      <c r="CB477" s="208"/>
      <c r="CC477" s="208"/>
      <c r="CD477" s="208"/>
      <c r="CE477" s="208"/>
      <c r="CF477" s="208"/>
      <c r="CG477" s="208"/>
      <c r="CH477" s="208"/>
      <c r="CI477" s="208"/>
      <c r="CJ477" s="208"/>
      <c r="CK477" s="208"/>
      <c r="CL477" s="208"/>
      <c r="CM477" s="208"/>
      <c r="CN477" s="208"/>
      <c r="CO477" s="208"/>
      <c r="CP477" s="176"/>
      <c r="DO477" s="166"/>
    </row>
    <row r="478" spans="1:119">
      <c r="A478" s="166"/>
      <c r="B478" s="175"/>
      <c r="C478" s="175"/>
      <c r="D478" s="178"/>
      <c r="E478" s="17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70"/>
      <c r="R478" s="170"/>
      <c r="S478" s="170"/>
      <c r="T478" s="170"/>
      <c r="U478" s="170"/>
      <c r="V478" s="170"/>
      <c r="W478" s="207"/>
      <c r="X478" s="207"/>
      <c r="Y478" s="207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  <c r="BI478" s="208"/>
      <c r="BJ478" s="208"/>
      <c r="BK478" s="208"/>
      <c r="BL478" s="208"/>
      <c r="BM478" s="208"/>
      <c r="BN478" s="208"/>
      <c r="BO478" s="208"/>
      <c r="BP478" s="208"/>
      <c r="BQ478" s="208"/>
      <c r="BR478" s="208"/>
      <c r="BS478" s="208"/>
      <c r="BT478" s="208"/>
      <c r="BU478" s="208"/>
      <c r="BV478" s="208"/>
      <c r="BW478" s="208"/>
      <c r="BX478" s="208"/>
      <c r="BY478" s="208"/>
      <c r="BZ478" s="208"/>
      <c r="CA478" s="208"/>
      <c r="CB478" s="208"/>
      <c r="CC478" s="208"/>
      <c r="CD478" s="208"/>
      <c r="CE478" s="208"/>
      <c r="CF478" s="208"/>
      <c r="CG478" s="208"/>
      <c r="CH478" s="208"/>
      <c r="CI478" s="208"/>
      <c r="CJ478" s="208"/>
      <c r="CK478" s="208"/>
      <c r="CL478" s="208"/>
      <c r="CM478" s="208"/>
      <c r="CN478" s="208"/>
      <c r="CO478" s="208"/>
      <c r="CP478" s="176"/>
      <c r="DO478" s="166"/>
    </row>
    <row r="479" spans="1:119">
      <c r="A479" s="166"/>
      <c r="B479" s="175"/>
      <c r="C479" s="175"/>
      <c r="D479" s="178"/>
      <c r="E479" s="17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70"/>
      <c r="R479" s="170"/>
      <c r="S479" s="170"/>
      <c r="T479" s="170"/>
      <c r="U479" s="170"/>
      <c r="V479" s="170"/>
      <c r="W479" s="207"/>
      <c r="X479" s="207"/>
      <c r="Y479" s="207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  <c r="BI479" s="208"/>
      <c r="BJ479" s="208"/>
      <c r="BK479" s="208"/>
      <c r="BL479" s="208"/>
      <c r="BM479" s="208"/>
      <c r="BN479" s="208"/>
      <c r="BO479" s="208"/>
      <c r="BP479" s="208"/>
      <c r="BQ479" s="208"/>
      <c r="BR479" s="208"/>
      <c r="BS479" s="208"/>
      <c r="BT479" s="208"/>
      <c r="BU479" s="208"/>
      <c r="BV479" s="208"/>
      <c r="BW479" s="208"/>
      <c r="BX479" s="208"/>
      <c r="BY479" s="208"/>
      <c r="BZ479" s="208"/>
      <c r="CA479" s="208"/>
      <c r="CB479" s="208"/>
      <c r="CC479" s="208"/>
      <c r="CD479" s="208"/>
      <c r="CE479" s="208"/>
      <c r="CF479" s="208"/>
      <c r="CG479" s="208"/>
      <c r="CH479" s="208"/>
      <c r="CI479" s="208"/>
      <c r="CJ479" s="208"/>
      <c r="CK479" s="208"/>
      <c r="CL479" s="208"/>
      <c r="CM479" s="208"/>
      <c r="CN479" s="208"/>
      <c r="CO479" s="208"/>
      <c r="CP479" s="176"/>
      <c r="DO479" s="166"/>
    </row>
    <row r="480" spans="1:119">
      <c r="A480" s="166"/>
      <c r="B480" s="175"/>
      <c r="C480" s="175"/>
      <c r="D480" s="178"/>
      <c r="E480" s="17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70"/>
      <c r="R480" s="170"/>
      <c r="S480" s="170"/>
      <c r="T480" s="170"/>
      <c r="U480" s="170"/>
      <c r="V480" s="170"/>
      <c r="W480" s="207"/>
      <c r="X480" s="207"/>
      <c r="Y480" s="207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  <c r="BI480" s="208"/>
      <c r="BJ480" s="208"/>
      <c r="BK480" s="208"/>
      <c r="BL480" s="208"/>
      <c r="BM480" s="208"/>
      <c r="BN480" s="208"/>
      <c r="BO480" s="208"/>
      <c r="BP480" s="208"/>
      <c r="BQ480" s="208"/>
      <c r="BR480" s="208"/>
      <c r="BS480" s="208"/>
      <c r="BT480" s="208"/>
      <c r="BU480" s="208"/>
      <c r="BV480" s="208"/>
      <c r="BW480" s="208"/>
      <c r="BX480" s="208"/>
      <c r="BY480" s="208"/>
      <c r="BZ480" s="208"/>
      <c r="CA480" s="208"/>
      <c r="CB480" s="208"/>
      <c r="CC480" s="208"/>
      <c r="CD480" s="208"/>
      <c r="CE480" s="208"/>
      <c r="CF480" s="208"/>
      <c r="CG480" s="208"/>
      <c r="CH480" s="208"/>
      <c r="CI480" s="208"/>
      <c r="CJ480" s="208"/>
      <c r="CK480" s="208"/>
      <c r="CL480" s="208"/>
      <c r="CM480" s="208"/>
      <c r="CN480" s="208"/>
      <c r="CO480" s="208"/>
      <c r="CP480" s="176"/>
      <c r="DO480" s="166"/>
    </row>
    <row r="481" spans="1:119">
      <c r="A481" s="166"/>
      <c r="B481" s="175"/>
      <c r="C481" s="175"/>
      <c r="D481" s="178"/>
      <c r="E481" s="17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70"/>
      <c r="R481" s="170"/>
      <c r="S481" s="170"/>
      <c r="T481" s="170"/>
      <c r="U481" s="170"/>
      <c r="V481" s="170"/>
      <c r="W481" s="207"/>
      <c r="X481" s="207"/>
      <c r="Y481" s="207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  <c r="BI481" s="208"/>
      <c r="BJ481" s="208"/>
      <c r="BK481" s="208"/>
      <c r="BL481" s="208"/>
      <c r="BM481" s="208"/>
      <c r="BN481" s="208"/>
      <c r="BO481" s="208"/>
      <c r="BP481" s="208"/>
      <c r="BQ481" s="208"/>
      <c r="BR481" s="208"/>
      <c r="BS481" s="208"/>
      <c r="BT481" s="208"/>
      <c r="BU481" s="208"/>
      <c r="BV481" s="208"/>
      <c r="BW481" s="208"/>
      <c r="BX481" s="208"/>
      <c r="BY481" s="208"/>
      <c r="BZ481" s="208"/>
      <c r="CA481" s="208"/>
      <c r="CB481" s="208"/>
      <c r="CC481" s="208"/>
      <c r="CD481" s="208"/>
      <c r="CE481" s="208"/>
      <c r="CF481" s="208"/>
      <c r="CG481" s="208"/>
      <c r="CH481" s="208"/>
      <c r="CI481" s="208"/>
      <c r="CJ481" s="208"/>
      <c r="CK481" s="208"/>
      <c r="CL481" s="208"/>
      <c r="CM481" s="208"/>
      <c r="CN481" s="208"/>
      <c r="CO481" s="208"/>
      <c r="CP481" s="176"/>
      <c r="DO481" s="166"/>
    </row>
    <row r="482" spans="1:119">
      <c r="A482" s="166"/>
      <c r="B482" s="175"/>
      <c r="C482" s="175"/>
      <c r="D482" s="178"/>
      <c r="E482" s="17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70"/>
      <c r="R482" s="170"/>
      <c r="S482" s="170"/>
      <c r="T482" s="170"/>
      <c r="U482" s="170"/>
      <c r="V482" s="170"/>
      <c r="W482" s="207"/>
      <c r="X482" s="207"/>
      <c r="Y482" s="207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  <c r="BP482" s="208"/>
      <c r="BQ482" s="208"/>
      <c r="BR482" s="208"/>
      <c r="BS482" s="208"/>
      <c r="BT482" s="208"/>
      <c r="BU482" s="208"/>
      <c r="BV482" s="208"/>
      <c r="BW482" s="208"/>
      <c r="BX482" s="208"/>
      <c r="BY482" s="208"/>
      <c r="BZ482" s="208"/>
      <c r="CA482" s="208"/>
      <c r="CB482" s="208"/>
      <c r="CC482" s="208"/>
      <c r="CD482" s="208"/>
      <c r="CE482" s="208"/>
      <c r="CF482" s="208"/>
      <c r="CG482" s="208"/>
      <c r="CH482" s="208"/>
      <c r="CI482" s="208"/>
      <c r="CJ482" s="208"/>
      <c r="CK482" s="208"/>
      <c r="CL482" s="208"/>
      <c r="CM482" s="208"/>
      <c r="CN482" s="208"/>
      <c r="CO482" s="208"/>
      <c r="CP482" s="176"/>
      <c r="DO482" s="166"/>
    </row>
    <row r="483" spans="1:119">
      <c r="A483" s="166"/>
      <c r="B483" s="175"/>
      <c r="C483" s="175"/>
      <c r="D483" s="178"/>
      <c r="E483" s="17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70"/>
      <c r="R483" s="170"/>
      <c r="S483" s="170"/>
      <c r="T483" s="170"/>
      <c r="U483" s="170"/>
      <c r="V483" s="170"/>
      <c r="W483" s="207"/>
      <c r="X483" s="207"/>
      <c r="Y483" s="207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  <c r="BI483" s="208"/>
      <c r="BJ483" s="208"/>
      <c r="BK483" s="208"/>
      <c r="BL483" s="208"/>
      <c r="BM483" s="208"/>
      <c r="BN483" s="208"/>
      <c r="BO483" s="208"/>
      <c r="BP483" s="208"/>
      <c r="BQ483" s="208"/>
      <c r="BR483" s="208"/>
      <c r="BS483" s="208"/>
      <c r="BT483" s="208"/>
      <c r="BU483" s="208"/>
      <c r="BV483" s="208"/>
      <c r="BW483" s="208"/>
      <c r="BX483" s="208"/>
      <c r="BY483" s="208"/>
      <c r="BZ483" s="208"/>
      <c r="CA483" s="208"/>
      <c r="CB483" s="208"/>
      <c r="CC483" s="208"/>
      <c r="CD483" s="208"/>
      <c r="CE483" s="208"/>
      <c r="CF483" s="208"/>
      <c r="CG483" s="208"/>
      <c r="CH483" s="208"/>
      <c r="CI483" s="208"/>
      <c r="CJ483" s="208"/>
      <c r="CK483" s="208"/>
      <c r="CL483" s="208"/>
      <c r="CM483" s="208"/>
      <c r="CN483" s="208"/>
      <c r="CO483" s="208"/>
      <c r="CP483" s="176"/>
      <c r="DO483" s="166"/>
    </row>
    <row r="484" spans="1:119">
      <c r="A484" s="166"/>
      <c r="B484" s="175"/>
      <c r="C484" s="175"/>
      <c r="D484" s="178"/>
      <c r="E484" s="17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70"/>
      <c r="R484" s="170"/>
      <c r="S484" s="170"/>
      <c r="T484" s="170"/>
      <c r="U484" s="170"/>
      <c r="V484" s="170"/>
      <c r="W484" s="207"/>
      <c r="X484" s="207"/>
      <c r="Y484" s="207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  <c r="BI484" s="208"/>
      <c r="BJ484" s="208"/>
      <c r="BK484" s="208"/>
      <c r="BL484" s="208"/>
      <c r="BM484" s="208"/>
      <c r="BN484" s="208"/>
      <c r="BO484" s="208"/>
      <c r="BP484" s="208"/>
      <c r="BQ484" s="208"/>
      <c r="BR484" s="208"/>
      <c r="BS484" s="208"/>
      <c r="BT484" s="208"/>
      <c r="BU484" s="208"/>
      <c r="BV484" s="208"/>
      <c r="BW484" s="208"/>
      <c r="BX484" s="208"/>
      <c r="BY484" s="208"/>
      <c r="BZ484" s="208"/>
      <c r="CA484" s="208"/>
      <c r="CB484" s="208"/>
      <c r="CC484" s="208"/>
      <c r="CD484" s="208"/>
      <c r="CE484" s="208"/>
      <c r="CF484" s="208"/>
      <c r="CG484" s="208"/>
      <c r="CH484" s="208"/>
      <c r="CI484" s="208"/>
      <c r="CJ484" s="208"/>
      <c r="CK484" s="208"/>
      <c r="CL484" s="208"/>
      <c r="CM484" s="208"/>
      <c r="CN484" s="208"/>
      <c r="CO484" s="208"/>
      <c r="CP484" s="176"/>
      <c r="DO484" s="166"/>
    </row>
    <row r="485" spans="1:119">
      <c r="A485" s="166"/>
      <c r="B485" s="175"/>
      <c r="C485" s="175"/>
      <c r="D485" s="178"/>
      <c r="E485" s="17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70"/>
      <c r="R485" s="170"/>
      <c r="S485" s="170"/>
      <c r="T485" s="170"/>
      <c r="U485" s="170"/>
      <c r="V485" s="170"/>
      <c r="W485" s="207"/>
      <c r="X485" s="207"/>
      <c r="Y485" s="207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  <c r="BI485" s="208"/>
      <c r="BJ485" s="208"/>
      <c r="BK485" s="208"/>
      <c r="BL485" s="208"/>
      <c r="BM485" s="208"/>
      <c r="BN485" s="208"/>
      <c r="BO485" s="208"/>
      <c r="BP485" s="208"/>
      <c r="BQ485" s="208"/>
      <c r="BR485" s="208"/>
      <c r="BS485" s="208"/>
      <c r="BT485" s="208"/>
      <c r="BU485" s="208"/>
      <c r="BV485" s="208"/>
      <c r="BW485" s="208"/>
      <c r="BX485" s="208"/>
      <c r="BY485" s="208"/>
      <c r="BZ485" s="208"/>
      <c r="CA485" s="208"/>
      <c r="CB485" s="208"/>
      <c r="CC485" s="208"/>
      <c r="CD485" s="208"/>
      <c r="CE485" s="208"/>
      <c r="CF485" s="208"/>
      <c r="CG485" s="208"/>
      <c r="CH485" s="208"/>
      <c r="CI485" s="208"/>
      <c r="CJ485" s="208"/>
      <c r="CK485" s="208"/>
      <c r="CL485" s="208"/>
      <c r="CM485" s="208"/>
      <c r="CN485" s="208"/>
      <c r="CO485" s="208"/>
      <c r="CP485" s="176"/>
      <c r="DO485" s="166"/>
    </row>
    <row r="486" spans="1:119">
      <c r="A486" s="166"/>
      <c r="B486" s="175"/>
      <c r="C486" s="175"/>
      <c r="D486" s="178"/>
      <c r="E486" s="17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70"/>
      <c r="R486" s="170"/>
      <c r="S486" s="170"/>
      <c r="T486" s="170"/>
      <c r="U486" s="170"/>
      <c r="V486" s="170"/>
      <c r="W486" s="207"/>
      <c r="X486" s="207"/>
      <c r="Y486" s="207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  <c r="BI486" s="208"/>
      <c r="BJ486" s="208"/>
      <c r="BK486" s="208"/>
      <c r="BL486" s="208"/>
      <c r="BM486" s="208"/>
      <c r="BN486" s="208"/>
      <c r="BO486" s="208"/>
      <c r="BP486" s="208"/>
      <c r="BQ486" s="208"/>
      <c r="BR486" s="208"/>
      <c r="BS486" s="208"/>
      <c r="BT486" s="208"/>
      <c r="BU486" s="208"/>
      <c r="BV486" s="208"/>
      <c r="BW486" s="208"/>
      <c r="BX486" s="208"/>
      <c r="BY486" s="208"/>
      <c r="BZ486" s="208"/>
      <c r="CA486" s="208"/>
      <c r="CB486" s="208"/>
      <c r="CC486" s="208"/>
      <c r="CD486" s="208"/>
      <c r="CE486" s="208"/>
      <c r="CF486" s="208"/>
      <c r="CG486" s="208"/>
      <c r="CH486" s="208"/>
      <c r="CI486" s="208"/>
      <c r="CJ486" s="208"/>
      <c r="CK486" s="208"/>
      <c r="CL486" s="208"/>
      <c r="CM486" s="208"/>
      <c r="CN486" s="208"/>
      <c r="CO486" s="208"/>
      <c r="CP486" s="176"/>
      <c r="DO486" s="166"/>
    </row>
    <row r="487" spans="1:119">
      <c r="A487" s="166"/>
      <c r="B487" s="175"/>
      <c r="C487" s="175"/>
      <c r="D487" s="178"/>
      <c r="E487" s="17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70"/>
      <c r="R487" s="170"/>
      <c r="S487" s="170"/>
      <c r="T487" s="170"/>
      <c r="U487" s="170"/>
      <c r="V487" s="170"/>
      <c r="W487" s="207"/>
      <c r="X487" s="207"/>
      <c r="Y487" s="207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  <c r="BI487" s="208"/>
      <c r="BJ487" s="208"/>
      <c r="BK487" s="208"/>
      <c r="BL487" s="208"/>
      <c r="BM487" s="208"/>
      <c r="BN487" s="208"/>
      <c r="BO487" s="208"/>
      <c r="BP487" s="208"/>
      <c r="BQ487" s="208"/>
      <c r="BR487" s="208"/>
      <c r="BS487" s="208"/>
      <c r="BT487" s="208"/>
      <c r="BU487" s="208"/>
      <c r="BV487" s="208"/>
      <c r="BW487" s="208"/>
      <c r="BX487" s="208"/>
      <c r="BY487" s="208"/>
      <c r="BZ487" s="208"/>
      <c r="CA487" s="208"/>
      <c r="CB487" s="208"/>
      <c r="CC487" s="208"/>
      <c r="CD487" s="208"/>
      <c r="CE487" s="208"/>
      <c r="CF487" s="208"/>
      <c r="CG487" s="208"/>
      <c r="CH487" s="208"/>
      <c r="CI487" s="208"/>
      <c r="CJ487" s="208"/>
      <c r="CK487" s="208"/>
      <c r="CL487" s="208"/>
      <c r="CM487" s="208"/>
      <c r="CN487" s="208"/>
      <c r="CO487" s="208"/>
      <c r="CP487" s="176"/>
      <c r="DO487" s="166"/>
    </row>
    <row r="488" spans="1:119">
      <c r="A488" s="166"/>
      <c r="B488" s="175"/>
      <c r="C488" s="175"/>
      <c r="D488" s="178"/>
      <c r="E488" s="17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70"/>
      <c r="R488" s="170"/>
      <c r="S488" s="170"/>
      <c r="T488" s="170"/>
      <c r="U488" s="170"/>
      <c r="V488" s="170"/>
      <c r="W488" s="207"/>
      <c r="X488" s="207"/>
      <c r="Y488" s="207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  <c r="BI488" s="208"/>
      <c r="BJ488" s="208"/>
      <c r="BK488" s="208"/>
      <c r="BL488" s="208"/>
      <c r="BM488" s="208"/>
      <c r="BN488" s="208"/>
      <c r="BO488" s="208"/>
      <c r="BP488" s="208"/>
      <c r="BQ488" s="208"/>
      <c r="BR488" s="208"/>
      <c r="BS488" s="208"/>
      <c r="BT488" s="208"/>
      <c r="BU488" s="208"/>
      <c r="BV488" s="208"/>
      <c r="BW488" s="208"/>
      <c r="BX488" s="208"/>
      <c r="BY488" s="208"/>
      <c r="BZ488" s="208"/>
      <c r="CA488" s="208"/>
      <c r="CB488" s="208"/>
      <c r="CC488" s="208"/>
      <c r="CD488" s="208"/>
      <c r="CE488" s="208"/>
      <c r="CF488" s="208"/>
      <c r="CG488" s="208"/>
      <c r="CH488" s="208"/>
      <c r="CI488" s="208"/>
      <c r="CJ488" s="208"/>
      <c r="CK488" s="208"/>
      <c r="CL488" s="208"/>
      <c r="CM488" s="208"/>
      <c r="CN488" s="208"/>
      <c r="CO488" s="208"/>
      <c r="CP488" s="176"/>
      <c r="DO488" s="166"/>
    </row>
    <row r="489" spans="1:119">
      <c r="A489" s="166"/>
      <c r="B489" s="175"/>
      <c r="C489" s="175"/>
      <c r="D489" s="178"/>
      <c r="E489" s="17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70"/>
      <c r="R489" s="170"/>
      <c r="S489" s="170"/>
      <c r="T489" s="170"/>
      <c r="U489" s="170"/>
      <c r="V489" s="170"/>
      <c r="W489" s="207"/>
      <c r="X489" s="207"/>
      <c r="Y489" s="207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  <c r="BI489" s="208"/>
      <c r="BJ489" s="208"/>
      <c r="BK489" s="208"/>
      <c r="BL489" s="208"/>
      <c r="BM489" s="208"/>
      <c r="BN489" s="208"/>
      <c r="BO489" s="208"/>
      <c r="BP489" s="208"/>
      <c r="BQ489" s="208"/>
      <c r="BR489" s="208"/>
      <c r="BS489" s="208"/>
      <c r="BT489" s="208"/>
      <c r="BU489" s="208"/>
      <c r="BV489" s="208"/>
      <c r="BW489" s="208"/>
      <c r="BX489" s="208"/>
      <c r="BY489" s="208"/>
      <c r="BZ489" s="208"/>
      <c r="CA489" s="208"/>
      <c r="CB489" s="208"/>
      <c r="CC489" s="208"/>
      <c r="CD489" s="208"/>
      <c r="CE489" s="208"/>
      <c r="CF489" s="208"/>
      <c r="CG489" s="208"/>
      <c r="CH489" s="208"/>
      <c r="CI489" s="208"/>
      <c r="CJ489" s="208"/>
      <c r="CK489" s="208"/>
      <c r="CL489" s="208"/>
      <c r="CM489" s="208"/>
      <c r="CN489" s="208"/>
      <c r="CO489" s="208"/>
      <c r="CP489" s="176"/>
      <c r="DO489" s="166"/>
    </row>
    <row r="490" spans="1:119">
      <c r="A490" s="166"/>
      <c r="B490" s="175"/>
      <c r="C490" s="175"/>
      <c r="D490" s="178"/>
      <c r="E490" s="17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70"/>
      <c r="R490" s="170"/>
      <c r="S490" s="170"/>
      <c r="T490" s="170"/>
      <c r="U490" s="170"/>
      <c r="V490" s="170"/>
      <c r="W490" s="207"/>
      <c r="X490" s="207"/>
      <c r="Y490" s="207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  <c r="BI490" s="208"/>
      <c r="BJ490" s="208"/>
      <c r="BK490" s="208"/>
      <c r="BL490" s="208"/>
      <c r="BM490" s="208"/>
      <c r="BN490" s="208"/>
      <c r="BO490" s="208"/>
      <c r="BP490" s="208"/>
      <c r="BQ490" s="208"/>
      <c r="BR490" s="208"/>
      <c r="BS490" s="208"/>
      <c r="BT490" s="208"/>
      <c r="BU490" s="208"/>
      <c r="BV490" s="208"/>
      <c r="BW490" s="208"/>
      <c r="BX490" s="208"/>
      <c r="BY490" s="208"/>
      <c r="BZ490" s="208"/>
      <c r="CA490" s="208"/>
      <c r="CB490" s="208"/>
      <c r="CC490" s="208"/>
      <c r="CD490" s="208"/>
      <c r="CE490" s="208"/>
      <c r="CF490" s="208"/>
      <c r="CG490" s="208"/>
      <c r="CH490" s="208"/>
      <c r="CI490" s="208"/>
      <c r="CJ490" s="208"/>
      <c r="CK490" s="208"/>
      <c r="CL490" s="208"/>
      <c r="CM490" s="208"/>
      <c r="CN490" s="208"/>
      <c r="CO490" s="208"/>
      <c r="CP490" s="176"/>
      <c r="DO490" s="166"/>
    </row>
    <row r="491" spans="1:119">
      <c r="A491" s="166"/>
      <c r="B491" s="175"/>
      <c r="C491" s="175"/>
      <c r="D491" s="178"/>
      <c r="E491" s="17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70"/>
      <c r="R491" s="170"/>
      <c r="S491" s="170"/>
      <c r="T491" s="170"/>
      <c r="U491" s="170"/>
      <c r="V491" s="170"/>
      <c r="W491" s="207"/>
      <c r="X491" s="207"/>
      <c r="Y491" s="207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  <c r="BI491" s="208"/>
      <c r="BJ491" s="208"/>
      <c r="BK491" s="208"/>
      <c r="BL491" s="208"/>
      <c r="BM491" s="208"/>
      <c r="BN491" s="208"/>
      <c r="BO491" s="208"/>
      <c r="BP491" s="208"/>
      <c r="BQ491" s="208"/>
      <c r="BR491" s="208"/>
      <c r="BS491" s="208"/>
      <c r="BT491" s="208"/>
      <c r="BU491" s="208"/>
      <c r="BV491" s="208"/>
      <c r="BW491" s="208"/>
      <c r="BX491" s="208"/>
      <c r="BY491" s="208"/>
      <c r="BZ491" s="208"/>
      <c r="CA491" s="208"/>
      <c r="CB491" s="208"/>
      <c r="CC491" s="208"/>
      <c r="CD491" s="208"/>
      <c r="CE491" s="208"/>
      <c r="CF491" s="208"/>
      <c r="CG491" s="208"/>
      <c r="CH491" s="208"/>
      <c r="CI491" s="208"/>
      <c r="CJ491" s="208"/>
      <c r="CK491" s="208"/>
      <c r="CL491" s="208"/>
      <c r="CM491" s="208"/>
      <c r="CN491" s="208"/>
      <c r="CO491" s="208"/>
      <c r="CP491" s="176"/>
      <c r="DO491" s="166"/>
    </row>
    <row r="492" spans="1:119">
      <c r="A492" s="166"/>
      <c r="B492" s="175"/>
      <c r="C492" s="175"/>
      <c r="D492" s="178"/>
      <c r="E492" s="17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70"/>
      <c r="R492" s="170"/>
      <c r="S492" s="170"/>
      <c r="T492" s="170"/>
      <c r="U492" s="170"/>
      <c r="V492" s="170"/>
      <c r="W492" s="207"/>
      <c r="X492" s="207"/>
      <c r="Y492" s="207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  <c r="BI492" s="208"/>
      <c r="BJ492" s="208"/>
      <c r="BK492" s="208"/>
      <c r="BL492" s="208"/>
      <c r="BM492" s="208"/>
      <c r="BN492" s="208"/>
      <c r="BO492" s="208"/>
      <c r="BP492" s="208"/>
      <c r="BQ492" s="208"/>
      <c r="BR492" s="208"/>
      <c r="BS492" s="208"/>
      <c r="BT492" s="208"/>
      <c r="BU492" s="208"/>
      <c r="BV492" s="208"/>
      <c r="BW492" s="208"/>
      <c r="BX492" s="208"/>
      <c r="BY492" s="208"/>
      <c r="BZ492" s="208"/>
      <c r="CA492" s="208"/>
      <c r="CB492" s="208"/>
      <c r="CC492" s="208"/>
      <c r="CD492" s="208"/>
      <c r="CE492" s="208"/>
      <c r="CF492" s="208"/>
      <c r="CG492" s="208"/>
      <c r="CH492" s="208"/>
      <c r="CI492" s="208"/>
      <c r="CJ492" s="208"/>
      <c r="CK492" s="208"/>
      <c r="CL492" s="208"/>
      <c r="CM492" s="208"/>
      <c r="CN492" s="208"/>
      <c r="CO492" s="208"/>
      <c r="CP492" s="176"/>
      <c r="DO492" s="166"/>
    </row>
    <row r="493" spans="1:119">
      <c r="A493" s="166"/>
      <c r="B493" s="175"/>
      <c r="C493" s="175"/>
      <c r="D493" s="178"/>
      <c r="E493" s="17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70"/>
      <c r="R493" s="170"/>
      <c r="S493" s="170"/>
      <c r="T493" s="170"/>
      <c r="U493" s="170"/>
      <c r="V493" s="170"/>
      <c r="W493" s="207"/>
      <c r="X493" s="207"/>
      <c r="Y493" s="207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  <c r="BI493" s="208"/>
      <c r="BJ493" s="208"/>
      <c r="BK493" s="208"/>
      <c r="BL493" s="208"/>
      <c r="BM493" s="208"/>
      <c r="BN493" s="208"/>
      <c r="BO493" s="208"/>
      <c r="BP493" s="208"/>
      <c r="BQ493" s="208"/>
      <c r="BR493" s="208"/>
      <c r="BS493" s="208"/>
      <c r="BT493" s="208"/>
      <c r="BU493" s="208"/>
      <c r="BV493" s="208"/>
      <c r="BW493" s="208"/>
      <c r="BX493" s="208"/>
      <c r="BY493" s="208"/>
      <c r="BZ493" s="208"/>
      <c r="CA493" s="208"/>
      <c r="CB493" s="208"/>
      <c r="CC493" s="208"/>
      <c r="CD493" s="208"/>
      <c r="CE493" s="208"/>
      <c r="CF493" s="208"/>
      <c r="CG493" s="208"/>
      <c r="CH493" s="208"/>
      <c r="CI493" s="208"/>
      <c r="CJ493" s="208"/>
      <c r="CK493" s="208"/>
      <c r="CL493" s="208"/>
      <c r="CM493" s="208"/>
      <c r="CN493" s="208"/>
      <c r="CO493" s="208"/>
      <c r="CP493" s="176"/>
      <c r="DO493" s="166"/>
    </row>
    <row r="494" spans="1:119">
      <c r="A494" s="166"/>
      <c r="B494" s="175"/>
      <c r="C494" s="175"/>
      <c r="D494" s="178"/>
      <c r="E494" s="17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70"/>
      <c r="R494" s="170"/>
      <c r="S494" s="170"/>
      <c r="T494" s="170"/>
      <c r="U494" s="170"/>
      <c r="V494" s="170"/>
      <c r="W494" s="207"/>
      <c r="X494" s="207"/>
      <c r="Y494" s="207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  <c r="BI494" s="208"/>
      <c r="BJ494" s="208"/>
      <c r="BK494" s="208"/>
      <c r="BL494" s="208"/>
      <c r="BM494" s="208"/>
      <c r="BN494" s="208"/>
      <c r="BO494" s="208"/>
      <c r="BP494" s="208"/>
      <c r="BQ494" s="208"/>
      <c r="BR494" s="208"/>
      <c r="BS494" s="208"/>
      <c r="BT494" s="208"/>
      <c r="BU494" s="208"/>
      <c r="BV494" s="208"/>
      <c r="BW494" s="208"/>
      <c r="BX494" s="208"/>
      <c r="BY494" s="208"/>
      <c r="BZ494" s="208"/>
      <c r="CA494" s="208"/>
      <c r="CB494" s="208"/>
      <c r="CC494" s="208"/>
      <c r="CD494" s="208"/>
      <c r="CE494" s="208"/>
      <c r="CF494" s="208"/>
      <c r="CG494" s="208"/>
      <c r="CH494" s="208"/>
      <c r="CI494" s="208"/>
      <c r="CJ494" s="208"/>
      <c r="CK494" s="208"/>
      <c r="CL494" s="208"/>
      <c r="CM494" s="208"/>
      <c r="CN494" s="208"/>
      <c r="CO494" s="208"/>
      <c r="CP494" s="176"/>
      <c r="DO494" s="166"/>
    </row>
    <row r="495" spans="1:119">
      <c r="A495" s="166"/>
      <c r="B495" s="175"/>
      <c r="C495" s="175"/>
      <c r="D495" s="178"/>
      <c r="E495" s="17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70"/>
      <c r="R495" s="170"/>
      <c r="S495" s="170"/>
      <c r="T495" s="170"/>
      <c r="U495" s="170"/>
      <c r="V495" s="170"/>
      <c r="W495" s="207"/>
      <c r="X495" s="207"/>
      <c r="Y495" s="207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  <c r="BI495" s="208"/>
      <c r="BJ495" s="208"/>
      <c r="BK495" s="208"/>
      <c r="BL495" s="208"/>
      <c r="BM495" s="208"/>
      <c r="BN495" s="208"/>
      <c r="BO495" s="208"/>
      <c r="BP495" s="208"/>
      <c r="BQ495" s="208"/>
      <c r="BR495" s="208"/>
      <c r="BS495" s="208"/>
      <c r="BT495" s="208"/>
      <c r="BU495" s="208"/>
      <c r="BV495" s="208"/>
      <c r="BW495" s="208"/>
      <c r="BX495" s="208"/>
      <c r="BY495" s="208"/>
      <c r="BZ495" s="208"/>
      <c r="CA495" s="208"/>
      <c r="CB495" s="208"/>
      <c r="CC495" s="208"/>
      <c r="CD495" s="208"/>
      <c r="CE495" s="208"/>
      <c r="CF495" s="208"/>
      <c r="CG495" s="208"/>
      <c r="CH495" s="208"/>
      <c r="CI495" s="208"/>
      <c r="CJ495" s="208"/>
      <c r="CK495" s="208"/>
      <c r="CL495" s="208"/>
      <c r="CM495" s="208"/>
      <c r="CN495" s="208"/>
      <c r="CO495" s="208"/>
      <c r="CP495" s="176"/>
      <c r="DO495" s="166"/>
    </row>
    <row r="496" spans="1:119">
      <c r="A496" s="166"/>
      <c r="B496" s="175"/>
      <c r="C496" s="175"/>
      <c r="D496" s="178"/>
      <c r="E496" s="17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70"/>
      <c r="R496" s="170"/>
      <c r="S496" s="170"/>
      <c r="T496" s="170"/>
      <c r="U496" s="170"/>
      <c r="V496" s="170"/>
      <c r="W496" s="207"/>
      <c r="X496" s="207"/>
      <c r="Y496" s="207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  <c r="BI496" s="208"/>
      <c r="BJ496" s="208"/>
      <c r="BK496" s="208"/>
      <c r="BL496" s="208"/>
      <c r="BM496" s="208"/>
      <c r="BN496" s="208"/>
      <c r="BO496" s="208"/>
      <c r="BP496" s="208"/>
      <c r="BQ496" s="208"/>
      <c r="BR496" s="208"/>
      <c r="BS496" s="208"/>
      <c r="BT496" s="208"/>
      <c r="BU496" s="208"/>
      <c r="BV496" s="208"/>
      <c r="BW496" s="208"/>
      <c r="BX496" s="208"/>
      <c r="BY496" s="208"/>
      <c r="BZ496" s="208"/>
      <c r="CA496" s="208"/>
      <c r="CB496" s="208"/>
      <c r="CC496" s="208"/>
      <c r="CD496" s="208"/>
      <c r="CE496" s="208"/>
      <c r="CF496" s="208"/>
      <c r="CG496" s="208"/>
      <c r="CH496" s="208"/>
      <c r="CI496" s="208"/>
      <c r="CJ496" s="208"/>
      <c r="CK496" s="208"/>
      <c r="CL496" s="208"/>
      <c r="CM496" s="208"/>
      <c r="CN496" s="208"/>
      <c r="CO496" s="208"/>
      <c r="CP496" s="176"/>
      <c r="DO496" s="166"/>
    </row>
    <row r="497" spans="1:119">
      <c r="A497" s="166"/>
      <c r="B497" s="175"/>
      <c r="C497" s="175"/>
      <c r="D497" s="178"/>
      <c r="E497" s="17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70"/>
      <c r="R497" s="170"/>
      <c r="S497" s="170"/>
      <c r="T497" s="170"/>
      <c r="U497" s="170"/>
      <c r="V497" s="170"/>
      <c r="W497" s="207"/>
      <c r="X497" s="207"/>
      <c r="Y497" s="207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  <c r="BI497" s="208"/>
      <c r="BJ497" s="208"/>
      <c r="BK497" s="208"/>
      <c r="BL497" s="208"/>
      <c r="BM497" s="208"/>
      <c r="BN497" s="208"/>
      <c r="BO497" s="208"/>
      <c r="BP497" s="208"/>
      <c r="BQ497" s="208"/>
      <c r="BR497" s="208"/>
      <c r="BS497" s="208"/>
      <c r="BT497" s="208"/>
      <c r="BU497" s="208"/>
      <c r="BV497" s="208"/>
      <c r="BW497" s="208"/>
      <c r="BX497" s="208"/>
      <c r="BY497" s="208"/>
      <c r="BZ497" s="208"/>
      <c r="CA497" s="208"/>
      <c r="CB497" s="208"/>
      <c r="CC497" s="208"/>
      <c r="CD497" s="208"/>
      <c r="CE497" s="208"/>
      <c r="CF497" s="208"/>
      <c r="CG497" s="208"/>
      <c r="CH497" s="208"/>
      <c r="CI497" s="208"/>
      <c r="CJ497" s="208"/>
      <c r="CK497" s="208"/>
      <c r="CL497" s="208"/>
      <c r="CM497" s="208"/>
      <c r="CN497" s="208"/>
      <c r="CO497" s="208"/>
      <c r="CP497" s="176"/>
      <c r="DO497" s="166"/>
    </row>
    <row r="498" spans="1:119">
      <c r="A498" s="166"/>
      <c r="B498" s="175"/>
      <c r="C498" s="175"/>
      <c r="D498" s="178"/>
      <c r="E498" s="17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70"/>
      <c r="R498" s="170"/>
      <c r="S498" s="170"/>
      <c r="T498" s="170"/>
      <c r="U498" s="170"/>
      <c r="V498" s="170"/>
      <c r="W498" s="207"/>
      <c r="X498" s="207"/>
      <c r="Y498" s="207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  <c r="BI498" s="208"/>
      <c r="BJ498" s="208"/>
      <c r="BK498" s="208"/>
      <c r="BL498" s="208"/>
      <c r="BM498" s="208"/>
      <c r="BN498" s="208"/>
      <c r="BO498" s="208"/>
      <c r="BP498" s="208"/>
      <c r="BQ498" s="208"/>
      <c r="BR498" s="208"/>
      <c r="BS498" s="208"/>
      <c r="BT498" s="208"/>
      <c r="BU498" s="208"/>
      <c r="BV498" s="208"/>
      <c r="BW498" s="208"/>
      <c r="BX498" s="208"/>
      <c r="BY498" s="208"/>
      <c r="BZ498" s="208"/>
      <c r="CA498" s="208"/>
      <c r="CB498" s="208"/>
      <c r="CC498" s="208"/>
      <c r="CD498" s="208"/>
      <c r="CE498" s="208"/>
      <c r="CF498" s="208"/>
      <c r="CG498" s="208"/>
      <c r="CH498" s="208"/>
      <c r="CI498" s="208"/>
      <c r="CJ498" s="208"/>
      <c r="CK498" s="208"/>
      <c r="CL498" s="208"/>
      <c r="CM498" s="208"/>
      <c r="CN498" s="208"/>
      <c r="CO498" s="208"/>
      <c r="CP498" s="176"/>
      <c r="DO498" s="166"/>
    </row>
    <row r="499" spans="1:119">
      <c r="A499" s="166"/>
      <c r="B499" s="175"/>
      <c r="C499" s="175"/>
      <c r="D499" s="178"/>
      <c r="E499" s="17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70"/>
      <c r="R499" s="170"/>
      <c r="S499" s="170"/>
      <c r="T499" s="170"/>
      <c r="U499" s="170"/>
      <c r="V499" s="170"/>
      <c r="W499" s="207"/>
      <c r="X499" s="207"/>
      <c r="Y499" s="207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  <c r="BI499" s="208"/>
      <c r="BJ499" s="208"/>
      <c r="BK499" s="208"/>
      <c r="BL499" s="208"/>
      <c r="BM499" s="208"/>
      <c r="BN499" s="208"/>
      <c r="BO499" s="208"/>
      <c r="BP499" s="208"/>
      <c r="BQ499" s="208"/>
      <c r="BR499" s="208"/>
      <c r="BS499" s="208"/>
      <c r="BT499" s="208"/>
      <c r="BU499" s="208"/>
      <c r="BV499" s="208"/>
      <c r="BW499" s="208"/>
      <c r="BX499" s="208"/>
      <c r="BY499" s="208"/>
      <c r="BZ499" s="208"/>
      <c r="CA499" s="208"/>
      <c r="CB499" s="208"/>
      <c r="CC499" s="208"/>
      <c r="CD499" s="208"/>
      <c r="CE499" s="208"/>
      <c r="CF499" s="208"/>
      <c r="CG499" s="208"/>
      <c r="CH499" s="208"/>
      <c r="CI499" s="208"/>
      <c r="CJ499" s="208"/>
      <c r="CK499" s="208"/>
      <c r="CL499" s="208"/>
      <c r="CM499" s="208"/>
      <c r="CN499" s="208"/>
      <c r="CO499" s="208"/>
      <c r="CP499" s="176"/>
      <c r="DO499" s="166"/>
    </row>
    <row r="500" spans="1:119">
      <c r="A500" s="166"/>
      <c r="B500" s="175"/>
      <c r="C500" s="175"/>
      <c r="D500" s="178"/>
      <c r="E500" s="17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70"/>
      <c r="R500" s="170"/>
      <c r="S500" s="170"/>
      <c r="T500" s="170"/>
      <c r="U500" s="170"/>
      <c r="V500" s="170"/>
      <c r="W500" s="207"/>
      <c r="X500" s="207"/>
      <c r="Y500" s="207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  <c r="BI500" s="208"/>
      <c r="BJ500" s="208"/>
      <c r="BK500" s="208"/>
      <c r="BL500" s="208"/>
      <c r="BM500" s="208"/>
      <c r="BN500" s="208"/>
      <c r="BO500" s="208"/>
      <c r="BP500" s="208"/>
      <c r="BQ500" s="208"/>
      <c r="BR500" s="208"/>
      <c r="BS500" s="208"/>
      <c r="BT500" s="208"/>
      <c r="BU500" s="208"/>
      <c r="BV500" s="208"/>
      <c r="BW500" s="208"/>
      <c r="BX500" s="208"/>
      <c r="BY500" s="208"/>
      <c r="BZ500" s="208"/>
      <c r="CA500" s="208"/>
      <c r="CB500" s="208"/>
      <c r="CC500" s="208"/>
      <c r="CD500" s="208"/>
      <c r="CE500" s="208"/>
      <c r="CF500" s="208"/>
      <c r="CG500" s="208"/>
      <c r="CH500" s="208"/>
      <c r="CI500" s="208"/>
      <c r="CJ500" s="208"/>
      <c r="CK500" s="208"/>
      <c r="CL500" s="208"/>
      <c r="CM500" s="208"/>
      <c r="CN500" s="208"/>
      <c r="CO500" s="208"/>
      <c r="CP500" s="176"/>
      <c r="DO500" s="166"/>
    </row>
    <row r="501" spans="1:119">
      <c r="A501" s="166"/>
      <c r="B501" s="175"/>
      <c r="C501" s="175"/>
      <c r="D501" s="178"/>
      <c r="E501" s="17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70"/>
      <c r="R501" s="170"/>
      <c r="S501" s="170"/>
      <c r="T501" s="170"/>
      <c r="U501" s="170"/>
      <c r="V501" s="170"/>
      <c r="W501" s="207"/>
      <c r="X501" s="207"/>
      <c r="Y501" s="207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  <c r="BI501" s="208"/>
      <c r="BJ501" s="208"/>
      <c r="BK501" s="208"/>
      <c r="BL501" s="208"/>
      <c r="BM501" s="208"/>
      <c r="BN501" s="208"/>
      <c r="BO501" s="208"/>
      <c r="BP501" s="208"/>
      <c r="BQ501" s="208"/>
      <c r="BR501" s="208"/>
      <c r="BS501" s="208"/>
      <c r="BT501" s="208"/>
      <c r="BU501" s="208"/>
      <c r="BV501" s="208"/>
      <c r="BW501" s="208"/>
      <c r="BX501" s="208"/>
      <c r="BY501" s="208"/>
      <c r="BZ501" s="208"/>
      <c r="CA501" s="208"/>
      <c r="CB501" s="208"/>
      <c r="CC501" s="208"/>
      <c r="CD501" s="208"/>
      <c r="CE501" s="208"/>
      <c r="CF501" s="208"/>
      <c r="CG501" s="208"/>
      <c r="CH501" s="208"/>
      <c r="CI501" s="208"/>
      <c r="CJ501" s="208"/>
      <c r="CK501" s="208"/>
      <c r="CL501" s="208"/>
      <c r="CM501" s="208"/>
      <c r="CN501" s="208"/>
      <c r="CO501" s="208"/>
      <c r="CP501" s="176"/>
      <c r="DO501" s="166"/>
    </row>
    <row r="502" spans="1:119">
      <c r="A502" s="166"/>
      <c r="B502" s="175"/>
      <c r="C502" s="175"/>
      <c r="D502" s="178"/>
      <c r="E502" s="17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70"/>
      <c r="R502" s="170"/>
      <c r="S502" s="170"/>
      <c r="T502" s="170"/>
      <c r="U502" s="170"/>
      <c r="V502" s="170"/>
      <c r="W502" s="207"/>
      <c r="X502" s="207"/>
      <c r="Y502" s="207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  <c r="BI502" s="208"/>
      <c r="BJ502" s="208"/>
      <c r="BK502" s="208"/>
      <c r="BL502" s="208"/>
      <c r="BM502" s="208"/>
      <c r="BN502" s="208"/>
      <c r="BO502" s="208"/>
      <c r="BP502" s="208"/>
      <c r="BQ502" s="208"/>
      <c r="BR502" s="208"/>
      <c r="BS502" s="208"/>
      <c r="BT502" s="208"/>
      <c r="BU502" s="208"/>
      <c r="BV502" s="208"/>
      <c r="BW502" s="208"/>
      <c r="BX502" s="208"/>
      <c r="BY502" s="208"/>
      <c r="BZ502" s="208"/>
      <c r="CA502" s="208"/>
      <c r="CB502" s="208"/>
      <c r="CC502" s="208"/>
      <c r="CD502" s="208"/>
      <c r="CE502" s="208"/>
      <c r="CF502" s="208"/>
      <c r="CG502" s="208"/>
      <c r="CH502" s="208"/>
      <c r="CI502" s="208"/>
      <c r="CJ502" s="208"/>
      <c r="CK502" s="208"/>
      <c r="CL502" s="208"/>
      <c r="CM502" s="208"/>
      <c r="CN502" s="208"/>
      <c r="CO502" s="208"/>
      <c r="CP502" s="176"/>
      <c r="DO502" s="166"/>
    </row>
    <row r="503" spans="1:119">
      <c r="A503" s="166"/>
      <c r="B503" s="175"/>
      <c r="C503" s="175"/>
      <c r="D503" s="178"/>
      <c r="E503" s="17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70"/>
      <c r="R503" s="170"/>
      <c r="S503" s="170"/>
      <c r="T503" s="170"/>
      <c r="U503" s="170"/>
      <c r="V503" s="170"/>
      <c r="W503" s="207"/>
      <c r="X503" s="207"/>
      <c r="Y503" s="207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  <c r="BI503" s="208"/>
      <c r="BJ503" s="208"/>
      <c r="BK503" s="208"/>
      <c r="BL503" s="208"/>
      <c r="BM503" s="208"/>
      <c r="BN503" s="208"/>
      <c r="BO503" s="208"/>
      <c r="BP503" s="208"/>
      <c r="BQ503" s="208"/>
      <c r="BR503" s="208"/>
      <c r="BS503" s="208"/>
      <c r="BT503" s="208"/>
      <c r="BU503" s="208"/>
      <c r="BV503" s="208"/>
      <c r="BW503" s="208"/>
      <c r="BX503" s="208"/>
      <c r="BY503" s="208"/>
      <c r="BZ503" s="208"/>
      <c r="CA503" s="208"/>
      <c r="CB503" s="208"/>
      <c r="CC503" s="208"/>
      <c r="CD503" s="208"/>
      <c r="CE503" s="208"/>
      <c r="CF503" s="208"/>
      <c r="CG503" s="208"/>
      <c r="CH503" s="208"/>
      <c r="CI503" s="208"/>
      <c r="CJ503" s="208"/>
      <c r="CK503" s="208"/>
      <c r="CL503" s="208"/>
      <c r="CM503" s="208"/>
      <c r="CN503" s="208"/>
      <c r="CO503" s="208"/>
      <c r="CP503" s="176"/>
      <c r="DO503" s="166"/>
    </row>
    <row r="504" spans="1:119">
      <c r="A504" s="166"/>
      <c r="B504" s="175"/>
      <c r="C504" s="175"/>
      <c r="D504" s="178"/>
      <c r="E504" s="17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70"/>
      <c r="R504" s="170"/>
      <c r="S504" s="170"/>
      <c r="T504" s="170"/>
      <c r="U504" s="170"/>
      <c r="V504" s="170"/>
      <c r="W504" s="207"/>
      <c r="X504" s="207"/>
      <c r="Y504" s="207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  <c r="BI504" s="208"/>
      <c r="BJ504" s="208"/>
      <c r="BK504" s="208"/>
      <c r="BL504" s="208"/>
      <c r="BM504" s="208"/>
      <c r="BN504" s="208"/>
      <c r="BO504" s="208"/>
      <c r="BP504" s="208"/>
      <c r="BQ504" s="208"/>
      <c r="BR504" s="208"/>
      <c r="BS504" s="208"/>
      <c r="BT504" s="208"/>
      <c r="BU504" s="208"/>
      <c r="BV504" s="208"/>
      <c r="BW504" s="208"/>
      <c r="BX504" s="208"/>
      <c r="BY504" s="208"/>
      <c r="BZ504" s="208"/>
      <c r="CA504" s="208"/>
      <c r="CB504" s="208"/>
      <c r="CC504" s="208"/>
      <c r="CD504" s="208"/>
      <c r="CE504" s="208"/>
      <c r="CF504" s="208"/>
      <c r="CG504" s="208"/>
      <c r="CH504" s="208"/>
      <c r="CI504" s="208"/>
      <c r="CJ504" s="208"/>
      <c r="CK504" s="208"/>
      <c r="CL504" s="208"/>
      <c r="CM504" s="208"/>
      <c r="CN504" s="208"/>
      <c r="CO504" s="208"/>
      <c r="CP504" s="176"/>
      <c r="DO504" s="166"/>
    </row>
    <row r="505" spans="1:119">
      <c r="A505" s="166"/>
      <c r="B505" s="175"/>
      <c r="C505" s="175"/>
      <c r="D505" s="178"/>
      <c r="E505" s="17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70"/>
      <c r="R505" s="170"/>
      <c r="S505" s="170"/>
      <c r="T505" s="170"/>
      <c r="U505" s="170"/>
      <c r="V505" s="170"/>
      <c r="W505" s="207"/>
      <c r="X505" s="207"/>
      <c r="Y505" s="207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  <c r="BI505" s="208"/>
      <c r="BJ505" s="208"/>
      <c r="BK505" s="208"/>
      <c r="BL505" s="208"/>
      <c r="BM505" s="208"/>
      <c r="BN505" s="208"/>
      <c r="BO505" s="208"/>
      <c r="BP505" s="208"/>
      <c r="BQ505" s="208"/>
      <c r="BR505" s="208"/>
      <c r="BS505" s="208"/>
      <c r="BT505" s="208"/>
      <c r="BU505" s="208"/>
      <c r="BV505" s="208"/>
      <c r="BW505" s="208"/>
      <c r="BX505" s="208"/>
      <c r="BY505" s="208"/>
      <c r="BZ505" s="208"/>
      <c r="CA505" s="208"/>
      <c r="CB505" s="208"/>
      <c r="CC505" s="208"/>
      <c r="CD505" s="208"/>
      <c r="CE505" s="208"/>
      <c r="CF505" s="208"/>
      <c r="CG505" s="208"/>
      <c r="CH505" s="208"/>
      <c r="CI505" s="208"/>
      <c r="CJ505" s="208"/>
      <c r="CK505" s="208"/>
      <c r="CL505" s="208"/>
      <c r="CM505" s="208"/>
      <c r="CN505" s="208"/>
      <c r="CO505" s="208"/>
      <c r="CP505" s="176"/>
      <c r="DO505" s="166"/>
    </row>
    <row r="506" spans="1:119">
      <c r="A506" s="166"/>
      <c r="B506" s="175"/>
      <c r="C506" s="175"/>
      <c r="D506" s="178"/>
      <c r="E506" s="17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70"/>
      <c r="R506" s="170"/>
      <c r="S506" s="170"/>
      <c r="T506" s="170"/>
      <c r="U506" s="170"/>
      <c r="V506" s="170"/>
      <c r="W506" s="207"/>
      <c r="X506" s="207"/>
      <c r="Y506" s="207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  <c r="BI506" s="208"/>
      <c r="BJ506" s="208"/>
      <c r="BK506" s="208"/>
      <c r="BL506" s="208"/>
      <c r="BM506" s="208"/>
      <c r="BN506" s="208"/>
      <c r="BO506" s="208"/>
      <c r="BP506" s="208"/>
      <c r="BQ506" s="208"/>
      <c r="BR506" s="208"/>
      <c r="BS506" s="208"/>
      <c r="BT506" s="208"/>
      <c r="BU506" s="208"/>
      <c r="BV506" s="208"/>
      <c r="BW506" s="208"/>
      <c r="BX506" s="208"/>
      <c r="BY506" s="208"/>
      <c r="BZ506" s="208"/>
      <c r="CA506" s="208"/>
      <c r="CB506" s="208"/>
      <c r="CC506" s="208"/>
      <c r="CD506" s="208"/>
      <c r="CE506" s="208"/>
      <c r="CF506" s="208"/>
      <c r="CG506" s="208"/>
      <c r="CH506" s="208"/>
      <c r="CI506" s="208"/>
      <c r="CJ506" s="208"/>
      <c r="CK506" s="208"/>
      <c r="CL506" s="208"/>
      <c r="CM506" s="208"/>
      <c r="CN506" s="208"/>
      <c r="CO506" s="208"/>
      <c r="CP506" s="176"/>
      <c r="DO506" s="166"/>
    </row>
    <row r="507" spans="1:119">
      <c r="A507" s="166"/>
      <c r="B507" s="175"/>
      <c r="C507" s="175"/>
      <c r="D507" s="178"/>
      <c r="E507" s="17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70"/>
      <c r="R507" s="170"/>
      <c r="S507" s="170"/>
      <c r="T507" s="170"/>
      <c r="U507" s="170"/>
      <c r="V507" s="170"/>
      <c r="W507" s="207"/>
      <c r="X507" s="207"/>
      <c r="Y507" s="207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  <c r="BI507" s="208"/>
      <c r="BJ507" s="208"/>
      <c r="BK507" s="208"/>
      <c r="BL507" s="208"/>
      <c r="BM507" s="208"/>
      <c r="BN507" s="208"/>
      <c r="BO507" s="208"/>
      <c r="BP507" s="208"/>
      <c r="BQ507" s="208"/>
      <c r="BR507" s="208"/>
      <c r="BS507" s="208"/>
      <c r="BT507" s="208"/>
      <c r="BU507" s="208"/>
      <c r="BV507" s="208"/>
      <c r="BW507" s="208"/>
      <c r="BX507" s="208"/>
      <c r="BY507" s="208"/>
      <c r="BZ507" s="208"/>
      <c r="CA507" s="208"/>
      <c r="CB507" s="208"/>
      <c r="CC507" s="208"/>
      <c r="CD507" s="208"/>
      <c r="CE507" s="208"/>
      <c r="CF507" s="208"/>
      <c r="CG507" s="208"/>
      <c r="CH507" s="208"/>
      <c r="CI507" s="208"/>
      <c r="CJ507" s="208"/>
      <c r="CK507" s="208"/>
      <c r="CL507" s="208"/>
      <c r="CM507" s="208"/>
      <c r="CN507" s="208"/>
      <c r="CO507" s="208"/>
      <c r="CP507" s="176"/>
      <c r="DO507" s="166"/>
    </row>
    <row r="508" spans="1:119">
      <c r="A508" s="166"/>
      <c r="B508" s="175"/>
      <c r="C508" s="175"/>
      <c r="D508" s="178"/>
      <c r="E508" s="17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70"/>
      <c r="R508" s="170"/>
      <c r="S508" s="170"/>
      <c r="T508" s="170"/>
      <c r="U508" s="170"/>
      <c r="V508" s="170"/>
      <c r="W508" s="207"/>
      <c r="X508" s="207"/>
      <c r="Y508" s="207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  <c r="BI508" s="208"/>
      <c r="BJ508" s="208"/>
      <c r="BK508" s="208"/>
      <c r="BL508" s="208"/>
      <c r="BM508" s="208"/>
      <c r="BN508" s="208"/>
      <c r="BO508" s="208"/>
      <c r="BP508" s="208"/>
      <c r="BQ508" s="208"/>
      <c r="BR508" s="208"/>
      <c r="BS508" s="208"/>
      <c r="BT508" s="208"/>
      <c r="BU508" s="208"/>
      <c r="BV508" s="208"/>
      <c r="BW508" s="208"/>
      <c r="BX508" s="208"/>
      <c r="BY508" s="208"/>
      <c r="BZ508" s="208"/>
      <c r="CA508" s="208"/>
      <c r="CB508" s="208"/>
      <c r="CC508" s="208"/>
      <c r="CD508" s="208"/>
      <c r="CE508" s="208"/>
      <c r="CF508" s="208"/>
      <c r="CG508" s="208"/>
      <c r="CH508" s="208"/>
      <c r="CI508" s="208"/>
      <c r="CJ508" s="208"/>
      <c r="CK508" s="208"/>
      <c r="CL508" s="208"/>
      <c r="CM508" s="208"/>
      <c r="CN508" s="208"/>
      <c r="CO508" s="208"/>
      <c r="CP508" s="176"/>
      <c r="DO508" s="166"/>
    </row>
    <row r="509" spans="1:119">
      <c r="A509" s="166"/>
      <c r="B509" s="175"/>
      <c r="C509" s="175"/>
      <c r="D509" s="178"/>
      <c r="E509" s="17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70"/>
      <c r="R509" s="170"/>
      <c r="S509" s="170"/>
      <c r="T509" s="170"/>
      <c r="U509" s="170"/>
      <c r="V509" s="170"/>
      <c r="W509" s="207"/>
      <c r="X509" s="207"/>
      <c r="Y509" s="207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  <c r="BI509" s="208"/>
      <c r="BJ509" s="208"/>
      <c r="BK509" s="208"/>
      <c r="BL509" s="208"/>
      <c r="BM509" s="208"/>
      <c r="BN509" s="208"/>
      <c r="BO509" s="208"/>
      <c r="BP509" s="208"/>
      <c r="BQ509" s="208"/>
      <c r="BR509" s="208"/>
      <c r="BS509" s="208"/>
      <c r="BT509" s="208"/>
      <c r="BU509" s="208"/>
      <c r="BV509" s="208"/>
      <c r="BW509" s="208"/>
      <c r="BX509" s="208"/>
      <c r="BY509" s="208"/>
      <c r="BZ509" s="208"/>
      <c r="CA509" s="208"/>
      <c r="CB509" s="208"/>
      <c r="CC509" s="208"/>
      <c r="CD509" s="208"/>
      <c r="CE509" s="208"/>
      <c r="CF509" s="208"/>
      <c r="CG509" s="208"/>
      <c r="CH509" s="208"/>
      <c r="CI509" s="208"/>
      <c r="CJ509" s="208"/>
      <c r="CK509" s="208"/>
      <c r="CL509" s="208"/>
      <c r="CM509" s="208"/>
      <c r="CN509" s="208"/>
      <c r="CO509" s="208"/>
      <c r="CP509" s="176"/>
      <c r="DO509" s="166"/>
    </row>
    <row r="510" spans="1:119">
      <c r="A510" s="166"/>
      <c r="B510" s="175"/>
      <c r="C510" s="175"/>
      <c r="D510" s="178"/>
      <c r="E510" s="17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70"/>
      <c r="R510" s="170"/>
      <c r="S510" s="170"/>
      <c r="T510" s="170"/>
      <c r="U510" s="170"/>
      <c r="V510" s="170"/>
      <c r="W510" s="207"/>
      <c r="X510" s="207"/>
      <c r="Y510" s="207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  <c r="BI510" s="208"/>
      <c r="BJ510" s="208"/>
      <c r="BK510" s="208"/>
      <c r="BL510" s="208"/>
      <c r="BM510" s="208"/>
      <c r="BN510" s="208"/>
      <c r="BO510" s="208"/>
      <c r="BP510" s="208"/>
      <c r="BQ510" s="208"/>
      <c r="BR510" s="208"/>
      <c r="BS510" s="208"/>
      <c r="BT510" s="208"/>
      <c r="BU510" s="208"/>
      <c r="BV510" s="208"/>
      <c r="BW510" s="208"/>
      <c r="BX510" s="208"/>
      <c r="BY510" s="208"/>
      <c r="BZ510" s="208"/>
      <c r="CA510" s="208"/>
      <c r="CB510" s="208"/>
      <c r="CC510" s="208"/>
      <c r="CD510" s="208"/>
      <c r="CE510" s="208"/>
      <c r="CF510" s="208"/>
      <c r="CG510" s="208"/>
      <c r="CH510" s="208"/>
      <c r="CI510" s="208"/>
      <c r="CJ510" s="208"/>
      <c r="CK510" s="208"/>
      <c r="CL510" s="208"/>
      <c r="CM510" s="208"/>
      <c r="CN510" s="208"/>
      <c r="CO510" s="208"/>
      <c r="CP510" s="176"/>
      <c r="DO510" s="166"/>
    </row>
    <row r="511" spans="1:119">
      <c r="A511" s="166"/>
      <c r="B511" s="175"/>
      <c r="C511" s="175"/>
      <c r="D511" s="178"/>
      <c r="E511" s="17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70"/>
      <c r="R511" s="170"/>
      <c r="S511" s="170"/>
      <c r="T511" s="170"/>
      <c r="U511" s="170"/>
      <c r="V511" s="170"/>
      <c r="W511" s="207"/>
      <c r="X511" s="207"/>
      <c r="Y511" s="207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  <c r="BI511" s="208"/>
      <c r="BJ511" s="208"/>
      <c r="BK511" s="208"/>
      <c r="BL511" s="208"/>
      <c r="BM511" s="208"/>
      <c r="BN511" s="208"/>
      <c r="BO511" s="208"/>
      <c r="BP511" s="208"/>
      <c r="BQ511" s="208"/>
      <c r="BR511" s="208"/>
      <c r="BS511" s="208"/>
      <c r="BT511" s="208"/>
      <c r="BU511" s="208"/>
      <c r="BV511" s="208"/>
      <c r="BW511" s="208"/>
      <c r="BX511" s="208"/>
      <c r="BY511" s="208"/>
      <c r="BZ511" s="208"/>
      <c r="CA511" s="208"/>
      <c r="CB511" s="208"/>
      <c r="CC511" s="208"/>
      <c r="CD511" s="208"/>
      <c r="CE511" s="208"/>
      <c r="CF511" s="208"/>
      <c r="CG511" s="208"/>
      <c r="CH511" s="208"/>
      <c r="CI511" s="208"/>
      <c r="CJ511" s="208"/>
      <c r="CK511" s="208"/>
      <c r="CL511" s="208"/>
      <c r="CM511" s="208"/>
      <c r="CN511" s="208"/>
      <c r="CO511" s="208"/>
      <c r="CP511" s="176"/>
      <c r="DO511" s="166"/>
    </row>
    <row r="512" spans="1:119">
      <c r="A512" s="166"/>
      <c r="B512" s="175"/>
      <c r="C512" s="175"/>
      <c r="D512" s="178"/>
      <c r="E512" s="17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70"/>
      <c r="R512" s="170"/>
      <c r="S512" s="170"/>
      <c r="T512" s="170"/>
      <c r="U512" s="170"/>
      <c r="V512" s="170"/>
      <c r="W512" s="207"/>
      <c r="X512" s="207"/>
      <c r="Y512" s="207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208"/>
      <c r="BN512" s="208"/>
      <c r="BO512" s="208"/>
      <c r="BP512" s="208"/>
      <c r="BQ512" s="208"/>
      <c r="BR512" s="208"/>
      <c r="BS512" s="208"/>
      <c r="BT512" s="208"/>
      <c r="BU512" s="208"/>
      <c r="BV512" s="208"/>
      <c r="BW512" s="208"/>
      <c r="BX512" s="208"/>
      <c r="BY512" s="208"/>
      <c r="BZ512" s="208"/>
      <c r="CA512" s="208"/>
      <c r="CB512" s="208"/>
      <c r="CC512" s="208"/>
      <c r="CD512" s="208"/>
      <c r="CE512" s="208"/>
      <c r="CF512" s="208"/>
      <c r="CG512" s="208"/>
      <c r="CH512" s="208"/>
      <c r="CI512" s="208"/>
      <c r="CJ512" s="208"/>
      <c r="CK512" s="208"/>
      <c r="CL512" s="208"/>
      <c r="CM512" s="208"/>
      <c r="CN512" s="208"/>
      <c r="CO512" s="208"/>
      <c r="CP512" s="176"/>
      <c r="DO512" s="166"/>
    </row>
    <row r="513" spans="1:119">
      <c r="A513" s="166"/>
      <c r="B513" s="175"/>
      <c r="C513" s="175"/>
      <c r="D513" s="178"/>
      <c r="E513" s="17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70"/>
      <c r="R513" s="170"/>
      <c r="S513" s="170"/>
      <c r="T513" s="170"/>
      <c r="U513" s="170"/>
      <c r="V513" s="170"/>
      <c r="W513" s="207"/>
      <c r="X513" s="207"/>
      <c r="Y513" s="207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  <c r="BI513" s="208"/>
      <c r="BJ513" s="208"/>
      <c r="BK513" s="208"/>
      <c r="BL513" s="208"/>
      <c r="BM513" s="208"/>
      <c r="BN513" s="208"/>
      <c r="BO513" s="208"/>
      <c r="BP513" s="208"/>
      <c r="BQ513" s="208"/>
      <c r="BR513" s="208"/>
      <c r="BS513" s="208"/>
      <c r="BT513" s="208"/>
      <c r="BU513" s="208"/>
      <c r="BV513" s="208"/>
      <c r="BW513" s="208"/>
      <c r="BX513" s="208"/>
      <c r="BY513" s="208"/>
      <c r="BZ513" s="208"/>
      <c r="CA513" s="208"/>
      <c r="CB513" s="208"/>
      <c r="CC513" s="208"/>
      <c r="CD513" s="208"/>
      <c r="CE513" s="208"/>
      <c r="CF513" s="208"/>
      <c r="CG513" s="208"/>
      <c r="CH513" s="208"/>
      <c r="CI513" s="208"/>
      <c r="CJ513" s="208"/>
      <c r="CK513" s="208"/>
      <c r="CL513" s="208"/>
      <c r="CM513" s="208"/>
      <c r="CN513" s="208"/>
      <c r="CO513" s="208"/>
      <c r="CP513" s="176"/>
      <c r="DO513" s="166"/>
    </row>
    <row r="514" spans="1:119">
      <c r="A514" s="166"/>
      <c r="B514" s="175"/>
      <c r="C514" s="175"/>
      <c r="D514" s="178"/>
      <c r="E514" s="17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70"/>
      <c r="R514" s="170"/>
      <c r="S514" s="170"/>
      <c r="T514" s="170"/>
      <c r="U514" s="170"/>
      <c r="V514" s="170"/>
      <c r="W514" s="207"/>
      <c r="X514" s="207"/>
      <c r="Y514" s="207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  <c r="BI514" s="208"/>
      <c r="BJ514" s="208"/>
      <c r="BK514" s="208"/>
      <c r="BL514" s="208"/>
      <c r="BM514" s="208"/>
      <c r="BN514" s="208"/>
      <c r="BO514" s="208"/>
      <c r="BP514" s="208"/>
      <c r="BQ514" s="208"/>
      <c r="BR514" s="208"/>
      <c r="BS514" s="208"/>
      <c r="BT514" s="208"/>
      <c r="BU514" s="208"/>
      <c r="BV514" s="208"/>
      <c r="BW514" s="208"/>
      <c r="BX514" s="208"/>
      <c r="BY514" s="208"/>
      <c r="BZ514" s="208"/>
      <c r="CA514" s="208"/>
      <c r="CB514" s="208"/>
      <c r="CC514" s="208"/>
      <c r="CD514" s="208"/>
      <c r="CE514" s="208"/>
      <c r="CF514" s="208"/>
      <c r="CG514" s="208"/>
      <c r="CH514" s="208"/>
      <c r="CI514" s="208"/>
      <c r="CJ514" s="208"/>
      <c r="CK514" s="208"/>
      <c r="CL514" s="208"/>
      <c r="CM514" s="208"/>
      <c r="CN514" s="208"/>
      <c r="CO514" s="208"/>
      <c r="CP514" s="176"/>
      <c r="DO514" s="166"/>
    </row>
    <row r="515" spans="1:119">
      <c r="A515" s="166"/>
      <c r="B515" s="175"/>
      <c r="C515" s="175"/>
      <c r="D515" s="178"/>
      <c r="E515" s="17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70"/>
      <c r="R515" s="170"/>
      <c r="S515" s="170"/>
      <c r="T515" s="170"/>
      <c r="U515" s="170"/>
      <c r="V515" s="170"/>
      <c r="W515" s="207"/>
      <c r="X515" s="207"/>
      <c r="Y515" s="207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  <c r="BI515" s="208"/>
      <c r="BJ515" s="208"/>
      <c r="BK515" s="208"/>
      <c r="BL515" s="208"/>
      <c r="BM515" s="208"/>
      <c r="BN515" s="208"/>
      <c r="BO515" s="208"/>
      <c r="BP515" s="208"/>
      <c r="BQ515" s="208"/>
      <c r="BR515" s="208"/>
      <c r="BS515" s="208"/>
      <c r="BT515" s="208"/>
      <c r="BU515" s="208"/>
      <c r="BV515" s="208"/>
      <c r="BW515" s="208"/>
      <c r="BX515" s="208"/>
      <c r="BY515" s="208"/>
      <c r="BZ515" s="208"/>
      <c r="CA515" s="208"/>
      <c r="CB515" s="208"/>
      <c r="CC515" s="208"/>
      <c r="CD515" s="208"/>
      <c r="CE515" s="208"/>
      <c r="CF515" s="208"/>
      <c r="CG515" s="208"/>
      <c r="CH515" s="208"/>
      <c r="CI515" s="208"/>
      <c r="CJ515" s="208"/>
      <c r="CK515" s="208"/>
      <c r="CL515" s="208"/>
      <c r="CM515" s="208"/>
      <c r="CN515" s="208"/>
      <c r="CO515" s="208"/>
      <c r="CP515" s="176"/>
      <c r="DO515" s="166"/>
    </row>
    <row r="516" spans="1:119">
      <c r="A516" s="166"/>
      <c r="B516" s="175"/>
      <c r="C516" s="175"/>
      <c r="D516" s="178"/>
      <c r="E516" s="17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70"/>
      <c r="R516" s="170"/>
      <c r="S516" s="170"/>
      <c r="T516" s="170"/>
      <c r="U516" s="170"/>
      <c r="V516" s="170"/>
      <c r="W516" s="207"/>
      <c r="X516" s="207"/>
      <c r="Y516" s="207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  <c r="BI516" s="208"/>
      <c r="BJ516" s="208"/>
      <c r="BK516" s="208"/>
      <c r="BL516" s="208"/>
      <c r="BM516" s="208"/>
      <c r="BN516" s="208"/>
      <c r="BO516" s="208"/>
      <c r="BP516" s="208"/>
      <c r="BQ516" s="208"/>
      <c r="BR516" s="208"/>
      <c r="BS516" s="208"/>
      <c r="BT516" s="208"/>
      <c r="BU516" s="208"/>
      <c r="BV516" s="208"/>
      <c r="BW516" s="208"/>
      <c r="BX516" s="208"/>
      <c r="BY516" s="208"/>
      <c r="BZ516" s="208"/>
      <c r="CA516" s="208"/>
      <c r="CB516" s="208"/>
      <c r="CC516" s="208"/>
      <c r="CD516" s="208"/>
      <c r="CE516" s="208"/>
      <c r="CF516" s="208"/>
      <c r="CG516" s="208"/>
      <c r="CH516" s="208"/>
      <c r="CI516" s="208"/>
      <c r="CJ516" s="208"/>
      <c r="CK516" s="208"/>
      <c r="CL516" s="208"/>
      <c r="CM516" s="208"/>
      <c r="CN516" s="208"/>
      <c r="CO516" s="208"/>
      <c r="CP516" s="176"/>
      <c r="DO516" s="166"/>
    </row>
    <row r="517" spans="1:119">
      <c r="A517" s="166"/>
      <c r="B517" s="175"/>
      <c r="C517" s="175"/>
      <c r="D517" s="178"/>
      <c r="E517" s="17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70"/>
      <c r="R517" s="170"/>
      <c r="S517" s="170"/>
      <c r="T517" s="170"/>
      <c r="U517" s="170"/>
      <c r="V517" s="170"/>
      <c r="W517" s="207"/>
      <c r="X517" s="207"/>
      <c r="Y517" s="207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  <c r="BI517" s="208"/>
      <c r="BJ517" s="208"/>
      <c r="BK517" s="208"/>
      <c r="BL517" s="208"/>
      <c r="BM517" s="208"/>
      <c r="BN517" s="208"/>
      <c r="BO517" s="208"/>
      <c r="BP517" s="208"/>
      <c r="BQ517" s="208"/>
      <c r="BR517" s="208"/>
      <c r="BS517" s="208"/>
      <c r="BT517" s="208"/>
      <c r="BU517" s="208"/>
      <c r="BV517" s="208"/>
      <c r="BW517" s="208"/>
      <c r="BX517" s="208"/>
      <c r="BY517" s="208"/>
      <c r="BZ517" s="208"/>
      <c r="CA517" s="208"/>
      <c r="CB517" s="208"/>
      <c r="CC517" s="208"/>
      <c r="CD517" s="208"/>
      <c r="CE517" s="208"/>
      <c r="CF517" s="208"/>
      <c r="CG517" s="208"/>
      <c r="CH517" s="208"/>
      <c r="CI517" s="208"/>
      <c r="CJ517" s="208"/>
      <c r="CK517" s="208"/>
      <c r="CL517" s="208"/>
      <c r="CM517" s="208"/>
      <c r="CN517" s="208"/>
      <c r="CO517" s="208"/>
      <c r="CP517" s="176"/>
      <c r="DO517" s="166"/>
    </row>
    <row r="518" spans="1:119">
      <c r="A518" s="166"/>
      <c r="B518" s="175"/>
      <c r="C518" s="175"/>
      <c r="D518" s="178"/>
      <c r="E518" s="17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70"/>
      <c r="R518" s="170"/>
      <c r="S518" s="170"/>
      <c r="T518" s="170"/>
      <c r="U518" s="170"/>
      <c r="V518" s="170"/>
      <c r="W518" s="207"/>
      <c r="X518" s="207"/>
      <c r="Y518" s="207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  <c r="BI518" s="208"/>
      <c r="BJ518" s="208"/>
      <c r="BK518" s="208"/>
      <c r="BL518" s="208"/>
      <c r="BM518" s="208"/>
      <c r="BN518" s="208"/>
      <c r="BO518" s="208"/>
      <c r="BP518" s="208"/>
      <c r="BQ518" s="208"/>
      <c r="BR518" s="208"/>
      <c r="BS518" s="208"/>
      <c r="BT518" s="208"/>
      <c r="BU518" s="208"/>
      <c r="BV518" s="208"/>
      <c r="BW518" s="208"/>
      <c r="BX518" s="208"/>
      <c r="BY518" s="208"/>
      <c r="BZ518" s="208"/>
      <c r="CA518" s="208"/>
      <c r="CB518" s="208"/>
      <c r="CC518" s="208"/>
      <c r="CD518" s="208"/>
      <c r="CE518" s="208"/>
      <c r="CF518" s="208"/>
      <c r="CG518" s="208"/>
      <c r="CH518" s="208"/>
      <c r="CI518" s="208"/>
      <c r="CJ518" s="208"/>
      <c r="CK518" s="208"/>
      <c r="CL518" s="208"/>
      <c r="CM518" s="208"/>
      <c r="CN518" s="208"/>
      <c r="CO518" s="208"/>
      <c r="CP518" s="176"/>
      <c r="DO518" s="166"/>
    </row>
    <row r="519" spans="1:119">
      <c r="A519" s="166"/>
      <c r="B519" s="175"/>
      <c r="C519" s="175"/>
      <c r="D519" s="178"/>
      <c r="E519" s="17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70"/>
      <c r="R519" s="170"/>
      <c r="S519" s="170"/>
      <c r="T519" s="170"/>
      <c r="U519" s="170"/>
      <c r="V519" s="170"/>
      <c r="W519" s="207"/>
      <c r="X519" s="207"/>
      <c r="Y519" s="207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  <c r="BI519" s="208"/>
      <c r="BJ519" s="208"/>
      <c r="BK519" s="208"/>
      <c r="BL519" s="208"/>
      <c r="BM519" s="208"/>
      <c r="BN519" s="208"/>
      <c r="BO519" s="208"/>
      <c r="BP519" s="208"/>
      <c r="BQ519" s="208"/>
      <c r="BR519" s="208"/>
      <c r="BS519" s="208"/>
      <c r="BT519" s="208"/>
      <c r="BU519" s="208"/>
      <c r="BV519" s="208"/>
      <c r="BW519" s="208"/>
      <c r="BX519" s="208"/>
      <c r="BY519" s="208"/>
      <c r="BZ519" s="208"/>
      <c r="CA519" s="208"/>
      <c r="CB519" s="208"/>
      <c r="CC519" s="208"/>
      <c r="CD519" s="208"/>
      <c r="CE519" s="208"/>
      <c r="CF519" s="208"/>
      <c r="CG519" s="208"/>
      <c r="CH519" s="208"/>
      <c r="CI519" s="208"/>
      <c r="CJ519" s="208"/>
      <c r="CK519" s="208"/>
      <c r="CL519" s="208"/>
      <c r="CM519" s="208"/>
      <c r="CN519" s="208"/>
      <c r="CO519" s="208"/>
      <c r="CP519" s="176"/>
      <c r="DO519" s="166"/>
    </row>
    <row r="520" spans="1:119">
      <c r="A520" s="166"/>
      <c r="B520" s="175"/>
      <c r="C520" s="175"/>
      <c r="D520" s="178"/>
      <c r="E520" s="17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70"/>
      <c r="R520" s="170"/>
      <c r="S520" s="170"/>
      <c r="T520" s="170"/>
      <c r="U520" s="170"/>
      <c r="V520" s="170"/>
      <c r="W520" s="207"/>
      <c r="X520" s="207"/>
      <c r="Y520" s="207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  <c r="BI520" s="208"/>
      <c r="BJ520" s="208"/>
      <c r="BK520" s="208"/>
      <c r="BL520" s="208"/>
      <c r="BM520" s="208"/>
      <c r="BN520" s="208"/>
      <c r="BO520" s="208"/>
      <c r="BP520" s="208"/>
      <c r="BQ520" s="208"/>
      <c r="BR520" s="208"/>
      <c r="BS520" s="208"/>
      <c r="BT520" s="208"/>
      <c r="BU520" s="208"/>
      <c r="BV520" s="208"/>
      <c r="BW520" s="208"/>
      <c r="BX520" s="208"/>
      <c r="BY520" s="208"/>
      <c r="BZ520" s="208"/>
      <c r="CA520" s="208"/>
      <c r="CB520" s="208"/>
      <c r="CC520" s="208"/>
      <c r="CD520" s="208"/>
      <c r="CE520" s="208"/>
      <c r="CF520" s="208"/>
      <c r="CG520" s="208"/>
      <c r="CH520" s="208"/>
      <c r="CI520" s="208"/>
      <c r="CJ520" s="208"/>
      <c r="CK520" s="208"/>
      <c r="CL520" s="208"/>
      <c r="CM520" s="208"/>
      <c r="CN520" s="208"/>
      <c r="CO520" s="208"/>
      <c r="CP520" s="176"/>
      <c r="DO520" s="166"/>
    </row>
    <row r="521" spans="1:119">
      <c r="A521" s="166"/>
      <c r="B521" s="175"/>
      <c r="C521" s="175"/>
      <c r="D521" s="178"/>
      <c r="E521" s="17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70"/>
      <c r="R521" s="170"/>
      <c r="S521" s="170"/>
      <c r="T521" s="170"/>
      <c r="U521" s="170"/>
      <c r="V521" s="170"/>
      <c r="W521" s="207"/>
      <c r="X521" s="207"/>
      <c r="Y521" s="207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  <c r="BI521" s="208"/>
      <c r="BJ521" s="208"/>
      <c r="BK521" s="208"/>
      <c r="BL521" s="208"/>
      <c r="BM521" s="208"/>
      <c r="BN521" s="208"/>
      <c r="BO521" s="208"/>
      <c r="BP521" s="208"/>
      <c r="BQ521" s="208"/>
      <c r="BR521" s="208"/>
      <c r="BS521" s="208"/>
      <c r="BT521" s="208"/>
      <c r="BU521" s="208"/>
      <c r="BV521" s="208"/>
      <c r="BW521" s="208"/>
      <c r="BX521" s="208"/>
      <c r="BY521" s="208"/>
      <c r="BZ521" s="208"/>
      <c r="CA521" s="208"/>
      <c r="CB521" s="208"/>
      <c r="CC521" s="208"/>
      <c r="CD521" s="208"/>
      <c r="CE521" s="208"/>
      <c r="CF521" s="208"/>
      <c r="CG521" s="208"/>
      <c r="CH521" s="208"/>
      <c r="CI521" s="208"/>
      <c r="CJ521" s="208"/>
      <c r="CK521" s="208"/>
      <c r="CL521" s="208"/>
      <c r="CM521" s="208"/>
      <c r="CN521" s="208"/>
      <c r="CO521" s="208"/>
      <c r="CP521" s="176"/>
      <c r="DO521" s="166"/>
    </row>
    <row r="522" spans="1:119">
      <c r="A522" s="166"/>
      <c r="B522" s="175"/>
      <c r="C522" s="175"/>
      <c r="D522" s="178"/>
      <c r="E522" s="17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70"/>
      <c r="R522" s="170"/>
      <c r="S522" s="170"/>
      <c r="T522" s="170"/>
      <c r="U522" s="170"/>
      <c r="V522" s="170"/>
      <c r="W522" s="207"/>
      <c r="X522" s="207"/>
      <c r="Y522" s="207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  <c r="BI522" s="208"/>
      <c r="BJ522" s="208"/>
      <c r="BK522" s="208"/>
      <c r="BL522" s="208"/>
      <c r="BM522" s="208"/>
      <c r="BN522" s="208"/>
      <c r="BO522" s="208"/>
      <c r="BP522" s="208"/>
      <c r="BQ522" s="208"/>
      <c r="BR522" s="208"/>
      <c r="BS522" s="208"/>
      <c r="BT522" s="208"/>
      <c r="BU522" s="208"/>
      <c r="BV522" s="208"/>
      <c r="BW522" s="208"/>
      <c r="BX522" s="208"/>
      <c r="BY522" s="208"/>
      <c r="BZ522" s="208"/>
      <c r="CA522" s="208"/>
      <c r="CB522" s="208"/>
      <c r="CC522" s="208"/>
      <c r="CD522" s="208"/>
      <c r="CE522" s="208"/>
      <c r="CF522" s="208"/>
      <c r="CG522" s="208"/>
      <c r="CH522" s="208"/>
      <c r="CI522" s="208"/>
      <c r="CJ522" s="208"/>
      <c r="CK522" s="208"/>
      <c r="CL522" s="208"/>
      <c r="CM522" s="208"/>
      <c r="CN522" s="208"/>
      <c r="CO522" s="208"/>
      <c r="CP522" s="176"/>
      <c r="DO522" s="166"/>
    </row>
    <row r="523" spans="1:119">
      <c r="A523" s="166"/>
      <c r="B523" s="175"/>
      <c r="C523" s="175"/>
      <c r="D523" s="178"/>
      <c r="E523" s="17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70"/>
      <c r="R523" s="170"/>
      <c r="S523" s="170"/>
      <c r="T523" s="170"/>
      <c r="U523" s="170"/>
      <c r="V523" s="170"/>
      <c r="W523" s="207"/>
      <c r="X523" s="207"/>
      <c r="Y523" s="207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  <c r="BI523" s="208"/>
      <c r="BJ523" s="208"/>
      <c r="BK523" s="208"/>
      <c r="BL523" s="208"/>
      <c r="BM523" s="208"/>
      <c r="BN523" s="208"/>
      <c r="BO523" s="208"/>
      <c r="BP523" s="208"/>
      <c r="BQ523" s="208"/>
      <c r="BR523" s="208"/>
      <c r="BS523" s="208"/>
      <c r="BT523" s="208"/>
      <c r="BU523" s="208"/>
      <c r="BV523" s="208"/>
      <c r="BW523" s="208"/>
      <c r="BX523" s="208"/>
      <c r="BY523" s="208"/>
      <c r="BZ523" s="208"/>
      <c r="CA523" s="208"/>
      <c r="CB523" s="208"/>
      <c r="CC523" s="208"/>
      <c r="CD523" s="208"/>
      <c r="CE523" s="208"/>
      <c r="CF523" s="208"/>
      <c r="CG523" s="208"/>
      <c r="CH523" s="208"/>
      <c r="CI523" s="208"/>
      <c r="CJ523" s="208"/>
      <c r="CK523" s="208"/>
      <c r="CL523" s="208"/>
      <c r="CM523" s="208"/>
      <c r="CN523" s="208"/>
      <c r="CO523" s="208"/>
      <c r="CP523" s="176"/>
      <c r="DO523" s="166"/>
    </row>
    <row r="524" spans="1:119">
      <c r="A524" s="166"/>
      <c r="B524" s="175"/>
      <c r="C524" s="175"/>
      <c r="D524" s="178"/>
      <c r="E524" s="17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70"/>
      <c r="R524" s="170"/>
      <c r="S524" s="170"/>
      <c r="T524" s="170"/>
      <c r="U524" s="170"/>
      <c r="V524" s="170"/>
      <c r="W524" s="207"/>
      <c r="X524" s="207"/>
      <c r="Y524" s="207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  <c r="BI524" s="208"/>
      <c r="BJ524" s="208"/>
      <c r="BK524" s="208"/>
      <c r="BL524" s="208"/>
      <c r="BM524" s="208"/>
      <c r="BN524" s="208"/>
      <c r="BO524" s="208"/>
      <c r="BP524" s="208"/>
      <c r="BQ524" s="208"/>
      <c r="BR524" s="208"/>
      <c r="BS524" s="208"/>
      <c r="BT524" s="208"/>
      <c r="BU524" s="208"/>
      <c r="BV524" s="208"/>
      <c r="BW524" s="208"/>
      <c r="BX524" s="208"/>
      <c r="BY524" s="208"/>
      <c r="BZ524" s="208"/>
      <c r="CA524" s="208"/>
      <c r="CB524" s="208"/>
      <c r="CC524" s="208"/>
      <c r="CD524" s="208"/>
      <c r="CE524" s="208"/>
      <c r="CF524" s="208"/>
      <c r="CG524" s="208"/>
      <c r="CH524" s="208"/>
      <c r="CI524" s="208"/>
      <c r="CJ524" s="208"/>
      <c r="CK524" s="208"/>
      <c r="CL524" s="208"/>
      <c r="CM524" s="208"/>
      <c r="CN524" s="208"/>
      <c r="CO524" s="208"/>
      <c r="CP524" s="176"/>
      <c r="DO524" s="166"/>
    </row>
    <row r="525" spans="1:119">
      <c r="A525" s="166"/>
      <c r="B525" s="175"/>
      <c r="C525" s="175"/>
      <c r="D525" s="178"/>
      <c r="E525" s="17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70"/>
      <c r="R525" s="170"/>
      <c r="S525" s="170"/>
      <c r="T525" s="170"/>
      <c r="U525" s="170"/>
      <c r="V525" s="170"/>
      <c r="W525" s="207"/>
      <c r="X525" s="207"/>
      <c r="Y525" s="207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  <c r="BI525" s="208"/>
      <c r="BJ525" s="208"/>
      <c r="BK525" s="208"/>
      <c r="BL525" s="208"/>
      <c r="BM525" s="208"/>
      <c r="BN525" s="208"/>
      <c r="BO525" s="208"/>
      <c r="BP525" s="208"/>
      <c r="BQ525" s="208"/>
      <c r="BR525" s="208"/>
      <c r="BS525" s="208"/>
      <c r="BT525" s="208"/>
      <c r="BU525" s="208"/>
      <c r="BV525" s="208"/>
      <c r="BW525" s="208"/>
      <c r="BX525" s="208"/>
      <c r="BY525" s="208"/>
      <c r="BZ525" s="208"/>
      <c r="CA525" s="208"/>
      <c r="CB525" s="208"/>
      <c r="CC525" s="208"/>
      <c r="CD525" s="208"/>
      <c r="CE525" s="208"/>
      <c r="CF525" s="208"/>
      <c r="CG525" s="208"/>
      <c r="CH525" s="208"/>
      <c r="CI525" s="208"/>
      <c r="CJ525" s="208"/>
      <c r="CK525" s="208"/>
      <c r="CL525" s="208"/>
      <c r="CM525" s="208"/>
      <c r="CN525" s="208"/>
      <c r="CO525" s="208"/>
      <c r="CP525" s="176"/>
      <c r="DO525" s="166"/>
    </row>
    <row r="526" spans="1:119">
      <c r="A526" s="166"/>
      <c r="B526" s="175"/>
      <c r="C526" s="175"/>
      <c r="D526" s="178"/>
      <c r="E526" s="17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70"/>
      <c r="R526" s="170"/>
      <c r="S526" s="170"/>
      <c r="T526" s="170"/>
      <c r="U526" s="170"/>
      <c r="V526" s="170"/>
      <c r="W526" s="207"/>
      <c r="X526" s="207"/>
      <c r="Y526" s="207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  <c r="BI526" s="208"/>
      <c r="BJ526" s="208"/>
      <c r="BK526" s="208"/>
      <c r="BL526" s="208"/>
      <c r="BM526" s="208"/>
      <c r="BN526" s="208"/>
      <c r="BO526" s="208"/>
      <c r="BP526" s="208"/>
      <c r="BQ526" s="208"/>
      <c r="BR526" s="208"/>
      <c r="BS526" s="208"/>
      <c r="BT526" s="208"/>
      <c r="BU526" s="208"/>
      <c r="BV526" s="208"/>
      <c r="BW526" s="208"/>
      <c r="BX526" s="208"/>
      <c r="BY526" s="208"/>
      <c r="BZ526" s="208"/>
      <c r="CA526" s="208"/>
      <c r="CB526" s="208"/>
      <c r="CC526" s="208"/>
      <c r="CD526" s="208"/>
      <c r="CE526" s="208"/>
      <c r="CF526" s="208"/>
      <c r="CG526" s="208"/>
      <c r="CH526" s="208"/>
      <c r="CI526" s="208"/>
      <c r="CJ526" s="208"/>
      <c r="CK526" s="208"/>
      <c r="CL526" s="208"/>
      <c r="CM526" s="208"/>
      <c r="CN526" s="208"/>
      <c r="CO526" s="208"/>
      <c r="CP526" s="176"/>
      <c r="DO526" s="166"/>
    </row>
    <row r="527" spans="1:119">
      <c r="A527" s="166"/>
      <c r="B527" s="175"/>
      <c r="C527" s="175"/>
      <c r="D527" s="178"/>
      <c r="E527" s="17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70"/>
      <c r="R527" s="170"/>
      <c r="S527" s="170"/>
      <c r="T527" s="170"/>
      <c r="U527" s="170"/>
      <c r="V527" s="170"/>
      <c r="W527" s="207"/>
      <c r="X527" s="207"/>
      <c r="Y527" s="207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  <c r="BI527" s="208"/>
      <c r="BJ527" s="208"/>
      <c r="BK527" s="208"/>
      <c r="BL527" s="208"/>
      <c r="BM527" s="208"/>
      <c r="BN527" s="208"/>
      <c r="BO527" s="208"/>
      <c r="BP527" s="208"/>
      <c r="BQ527" s="208"/>
      <c r="BR527" s="208"/>
      <c r="BS527" s="208"/>
      <c r="BT527" s="208"/>
      <c r="BU527" s="208"/>
      <c r="BV527" s="208"/>
      <c r="BW527" s="208"/>
      <c r="BX527" s="208"/>
      <c r="BY527" s="208"/>
      <c r="BZ527" s="208"/>
      <c r="CA527" s="208"/>
      <c r="CB527" s="208"/>
      <c r="CC527" s="208"/>
      <c r="CD527" s="208"/>
      <c r="CE527" s="208"/>
      <c r="CF527" s="208"/>
      <c r="CG527" s="208"/>
      <c r="CH527" s="208"/>
      <c r="CI527" s="208"/>
      <c r="CJ527" s="208"/>
      <c r="CK527" s="208"/>
      <c r="CL527" s="208"/>
      <c r="CM527" s="208"/>
      <c r="CN527" s="208"/>
      <c r="CO527" s="208"/>
      <c r="CP527" s="176"/>
      <c r="DO527" s="166"/>
    </row>
    <row r="528" spans="1:119">
      <c r="A528" s="166"/>
      <c r="B528" s="175"/>
      <c r="C528" s="175"/>
      <c r="D528" s="178"/>
      <c r="E528" s="17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70"/>
      <c r="R528" s="170"/>
      <c r="S528" s="170"/>
      <c r="T528" s="170"/>
      <c r="U528" s="170"/>
      <c r="V528" s="170"/>
      <c r="W528" s="207"/>
      <c r="X528" s="207"/>
      <c r="Y528" s="207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  <c r="BI528" s="208"/>
      <c r="BJ528" s="208"/>
      <c r="BK528" s="208"/>
      <c r="BL528" s="208"/>
      <c r="BM528" s="208"/>
      <c r="BN528" s="208"/>
      <c r="BO528" s="208"/>
      <c r="BP528" s="208"/>
      <c r="BQ528" s="208"/>
      <c r="BR528" s="208"/>
      <c r="BS528" s="208"/>
      <c r="BT528" s="208"/>
      <c r="BU528" s="208"/>
      <c r="BV528" s="208"/>
      <c r="BW528" s="208"/>
      <c r="BX528" s="208"/>
      <c r="BY528" s="208"/>
      <c r="BZ528" s="208"/>
      <c r="CA528" s="208"/>
      <c r="CB528" s="208"/>
      <c r="CC528" s="208"/>
      <c r="CD528" s="208"/>
      <c r="CE528" s="208"/>
      <c r="CF528" s="208"/>
      <c r="CG528" s="208"/>
      <c r="CH528" s="208"/>
      <c r="CI528" s="208"/>
      <c r="CJ528" s="208"/>
      <c r="CK528" s="208"/>
      <c r="CL528" s="208"/>
      <c r="CM528" s="208"/>
      <c r="CN528" s="208"/>
      <c r="CO528" s="208"/>
      <c r="CP528" s="176"/>
      <c r="DO528" s="166"/>
    </row>
    <row r="529" spans="1:119">
      <c r="A529" s="166"/>
      <c r="B529" s="175"/>
      <c r="C529" s="175"/>
      <c r="D529" s="178"/>
      <c r="E529" s="17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70"/>
      <c r="R529" s="170"/>
      <c r="S529" s="170"/>
      <c r="T529" s="170"/>
      <c r="U529" s="170"/>
      <c r="V529" s="170"/>
      <c r="W529" s="207"/>
      <c r="X529" s="207"/>
      <c r="Y529" s="207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  <c r="BI529" s="208"/>
      <c r="BJ529" s="208"/>
      <c r="BK529" s="208"/>
      <c r="BL529" s="208"/>
      <c r="BM529" s="208"/>
      <c r="BN529" s="208"/>
      <c r="BO529" s="208"/>
      <c r="BP529" s="208"/>
      <c r="BQ529" s="208"/>
      <c r="BR529" s="208"/>
      <c r="BS529" s="208"/>
      <c r="BT529" s="208"/>
      <c r="BU529" s="208"/>
      <c r="BV529" s="208"/>
      <c r="BW529" s="208"/>
      <c r="BX529" s="208"/>
      <c r="BY529" s="208"/>
      <c r="BZ529" s="208"/>
      <c r="CA529" s="208"/>
      <c r="CB529" s="208"/>
      <c r="CC529" s="208"/>
      <c r="CD529" s="208"/>
      <c r="CE529" s="208"/>
      <c r="CF529" s="208"/>
      <c r="CG529" s="208"/>
      <c r="CH529" s="208"/>
      <c r="CI529" s="208"/>
      <c r="CJ529" s="208"/>
      <c r="CK529" s="208"/>
      <c r="CL529" s="208"/>
      <c r="CM529" s="208"/>
      <c r="CN529" s="208"/>
      <c r="CO529" s="208"/>
      <c r="CP529" s="176"/>
      <c r="DO529" s="166"/>
    </row>
    <row r="530" spans="1:119">
      <c r="A530" s="166"/>
      <c r="B530" s="175"/>
      <c r="C530" s="175"/>
      <c r="D530" s="178"/>
      <c r="E530" s="17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70"/>
      <c r="R530" s="170"/>
      <c r="S530" s="170"/>
      <c r="T530" s="170"/>
      <c r="U530" s="170"/>
      <c r="V530" s="170"/>
      <c r="W530" s="207"/>
      <c r="X530" s="207"/>
      <c r="Y530" s="207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  <c r="BI530" s="208"/>
      <c r="BJ530" s="208"/>
      <c r="BK530" s="208"/>
      <c r="BL530" s="208"/>
      <c r="BM530" s="208"/>
      <c r="BN530" s="208"/>
      <c r="BO530" s="208"/>
      <c r="BP530" s="208"/>
      <c r="BQ530" s="208"/>
      <c r="BR530" s="208"/>
      <c r="BS530" s="208"/>
      <c r="BT530" s="208"/>
      <c r="BU530" s="208"/>
      <c r="BV530" s="208"/>
      <c r="BW530" s="208"/>
      <c r="BX530" s="208"/>
      <c r="BY530" s="208"/>
      <c r="BZ530" s="208"/>
      <c r="CA530" s="208"/>
      <c r="CB530" s="208"/>
      <c r="CC530" s="208"/>
      <c r="CD530" s="208"/>
      <c r="CE530" s="208"/>
      <c r="CF530" s="208"/>
      <c r="CG530" s="208"/>
      <c r="CH530" s="208"/>
      <c r="CI530" s="208"/>
      <c r="CJ530" s="208"/>
      <c r="CK530" s="208"/>
      <c r="CL530" s="208"/>
      <c r="CM530" s="208"/>
      <c r="CN530" s="208"/>
      <c r="CO530" s="208"/>
      <c r="CP530" s="176"/>
      <c r="DO530" s="166"/>
    </row>
    <row r="531" spans="1:119">
      <c r="A531" s="166"/>
      <c r="B531" s="175"/>
      <c r="C531" s="175"/>
      <c r="D531" s="178"/>
      <c r="E531" s="17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70"/>
      <c r="R531" s="170"/>
      <c r="S531" s="170"/>
      <c r="T531" s="170"/>
      <c r="U531" s="170"/>
      <c r="V531" s="170"/>
      <c r="W531" s="207"/>
      <c r="X531" s="207"/>
      <c r="Y531" s="207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  <c r="BI531" s="208"/>
      <c r="BJ531" s="208"/>
      <c r="BK531" s="208"/>
      <c r="BL531" s="208"/>
      <c r="BM531" s="208"/>
      <c r="BN531" s="208"/>
      <c r="BO531" s="208"/>
      <c r="BP531" s="208"/>
      <c r="BQ531" s="208"/>
      <c r="BR531" s="208"/>
      <c r="BS531" s="208"/>
      <c r="BT531" s="208"/>
      <c r="BU531" s="208"/>
      <c r="BV531" s="208"/>
      <c r="BW531" s="208"/>
      <c r="BX531" s="208"/>
      <c r="BY531" s="208"/>
      <c r="BZ531" s="208"/>
      <c r="CA531" s="208"/>
      <c r="CB531" s="208"/>
      <c r="CC531" s="208"/>
      <c r="CD531" s="208"/>
      <c r="CE531" s="208"/>
      <c r="CF531" s="208"/>
      <c r="CG531" s="208"/>
      <c r="CH531" s="208"/>
      <c r="CI531" s="208"/>
      <c r="CJ531" s="208"/>
      <c r="CK531" s="208"/>
      <c r="CL531" s="208"/>
      <c r="CM531" s="208"/>
      <c r="CN531" s="208"/>
      <c r="CO531" s="208"/>
      <c r="CP531" s="176"/>
      <c r="DO531" s="166"/>
    </row>
    <row r="532" spans="1:119">
      <c r="A532" s="166"/>
      <c r="B532" s="175"/>
      <c r="C532" s="175"/>
      <c r="D532" s="178"/>
      <c r="E532" s="17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70"/>
      <c r="R532" s="170"/>
      <c r="S532" s="170"/>
      <c r="T532" s="170"/>
      <c r="U532" s="170"/>
      <c r="V532" s="170"/>
      <c r="W532" s="207"/>
      <c r="X532" s="207"/>
      <c r="Y532" s="207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  <c r="BI532" s="208"/>
      <c r="BJ532" s="208"/>
      <c r="BK532" s="208"/>
      <c r="BL532" s="208"/>
      <c r="BM532" s="208"/>
      <c r="BN532" s="208"/>
      <c r="BO532" s="208"/>
      <c r="BP532" s="208"/>
      <c r="BQ532" s="208"/>
      <c r="BR532" s="208"/>
      <c r="BS532" s="208"/>
      <c r="BT532" s="208"/>
      <c r="BU532" s="208"/>
      <c r="BV532" s="208"/>
      <c r="BW532" s="208"/>
      <c r="BX532" s="208"/>
      <c r="BY532" s="208"/>
      <c r="BZ532" s="208"/>
      <c r="CA532" s="208"/>
      <c r="CB532" s="208"/>
      <c r="CC532" s="208"/>
      <c r="CD532" s="208"/>
      <c r="CE532" s="208"/>
      <c r="CF532" s="208"/>
      <c r="CG532" s="208"/>
      <c r="CH532" s="208"/>
      <c r="CI532" s="208"/>
      <c r="CJ532" s="208"/>
      <c r="CK532" s="208"/>
      <c r="CL532" s="208"/>
      <c r="CM532" s="208"/>
      <c r="CN532" s="208"/>
      <c r="CO532" s="208"/>
      <c r="CP532" s="176"/>
      <c r="DO532" s="166"/>
    </row>
    <row r="533" spans="1:119">
      <c r="A533" s="166"/>
      <c r="B533" s="175"/>
      <c r="C533" s="175"/>
      <c r="D533" s="178"/>
      <c r="E533" s="17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70"/>
      <c r="R533" s="170"/>
      <c r="S533" s="170"/>
      <c r="T533" s="170"/>
      <c r="U533" s="170"/>
      <c r="V533" s="170"/>
      <c r="W533" s="207"/>
      <c r="X533" s="207"/>
      <c r="Y533" s="207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  <c r="BI533" s="208"/>
      <c r="BJ533" s="208"/>
      <c r="BK533" s="208"/>
      <c r="BL533" s="208"/>
      <c r="BM533" s="208"/>
      <c r="BN533" s="208"/>
      <c r="BO533" s="208"/>
      <c r="BP533" s="208"/>
      <c r="BQ533" s="208"/>
      <c r="BR533" s="208"/>
      <c r="BS533" s="208"/>
      <c r="BT533" s="208"/>
      <c r="BU533" s="208"/>
      <c r="BV533" s="208"/>
      <c r="BW533" s="208"/>
      <c r="BX533" s="208"/>
      <c r="BY533" s="208"/>
      <c r="BZ533" s="208"/>
      <c r="CA533" s="208"/>
      <c r="CB533" s="208"/>
      <c r="CC533" s="208"/>
      <c r="CD533" s="208"/>
      <c r="CE533" s="208"/>
      <c r="CF533" s="208"/>
      <c r="CG533" s="208"/>
      <c r="CH533" s="208"/>
      <c r="CI533" s="208"/>
      <c r="CJ533" s="208"/>
      <c r="CK533" s="208"/>
      <c r="CL533" s="208"/>
      <c r="CM533" s="208"/>
      <c r="CN533" s="208"/>
      <c r="CO533" s="208"/>
      <c r="CP533" s="176"/>
      <c r="DO533" s="166"/>
    </row>
    <row r="534" spans="1:119">
      <c r="A534" s="166"/>
      <c r="B534" s="175"/>
      <c r="C534" s="175"/>
      <c r="D534" s="178"/>
      <c r="E534" s="17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70"/>
      <c r="R534" s="170"/>
      <c r="S534" s="170"/>
      <c r="T534" s="170"/>
      <c r="U534" s="170"/>
      <c r="V534" s="170"/>
      <c r="W534" s="207"/>
      <c r="X534" s="207"/>
      <c r="Y534" s="207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  <c r="BI534" s="208"/>
      <c r="BJ534" s="208"/>
      <c r="BK534" s="208"/>
      <c r="BL534" s="208"/>
      <c r="BM534" s="208"/>
      <c r="BN534" s="208"/>
      <c r="BO534" s="208"/>
      <c r="BP534" s="208"/>
      <c r="BQ534" s="208"/>
      <c r="BR534" s="208"/>
      <c r="BS534" s="208"/>
      <c r="BT534" s="208"/>
      <c r="BU534" s="208"/>
      <c r="BV534" s="208"/>
      <c r="BW534" s="208"/>
      <c r="BX534" s="208"/>
      <c r="BY534" s="208"/>
      <c r="BZ534" s="208"/>
      <c r="CA534" s="208"/>
      <c r="CB534" s="208"/>
      <c r="CC534" s="208"/>
      <c r="CD534" s="208"/>
      <c r="CE534" s="208"/>
      <c r="CF534" s="208"/>
      <c r="CG534" s="208"/>
      <c r="CH534" s="208"/>
      <c r="CI534" s="208"/>
      <c r="CJ534" s="208"/>
      <c r="CK534" s="208"/>
      <c r="CL534" s="208"/>
      <c r="CM534" s="208"/>
      <c r="CN534" s="208"/>
      <c r="CO534" s="208"/>
      <c r="CP534" s="176"/>
      <c r="DO534" s="166"/>
    </row>
    <row r="535" spans="1:119">
      <c r="A535" s="166"/>
      <c r="B535" s="175"/>
      <c r="C535" s="175"/>
      <c r="D535" s="178"/>
      <c r="E535" s="17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70"/>
      <c r="R535" s="170"/>
      <c r="S535" s="170"/>
      <c r="T535" s="170"/>
      <c r="U535" s="170"/>
      <c r="V535" s="170"/>
      <c r="W535" s="207"/>
      <c r="X535" s="207"/>
      <c r="Y535" s="207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  <c r="BI535" s="208"/>
      <c r="BJ535" s="208"/>
      <c r="BK535" s="208"/>
      <c r="BL535" s="208"/>
      <c r="BM535" s="208"/>
      <c r="BN535" s="208"/>
      <c r="BO535" s="208"/>
      <c r="BP535" s="208"/>
      <c r="BQ535" s="208"/>
      <c r="BR535" s="208"/>
      <c r="BS535" s="208"/>
      <c r="BT535" s="208"/>
      <c r="BU535" s="208"/>
      <c r="BV535" s="208"/>
      <c r="BW535" s="208"/>
      <c r="BX535" s="208"/>
      <c r="BY535" s="208"/>
      <c r="BZ535" s="208"/>
      <c r="CA535" s="208"/>
      <c r="CB535" s="208"/>
      <c r="CC535" s="208"/>
      <c r="CD535" s="208"/>
      <c r="CE535" s="208"/>
      <c r="CF535" s="208"/>
      <c r="CG535" s="208"/>
      <c r="CH535" s="208"/>
      <c r="CI535" s="208"/>
      <c r="CJ535" s="208"/>
      <c r="CK535" s="208"/>
      <c r="CL535" s="208"/>
      <c r="CM535" s="208"/>
      <c r="CN535" s="208"/>
      <c r="CO535" s="208"/>
      <c r="CP535" s="176"/>
      <c r="DO535" s="166"/>
    </row>
    <row r="536" spans="1:119">
      <c r="A536" s="166"/>
      <c r="B536" s="175"/>
      <c r="C536" s="175"/>
      <c r="D536" s="178"/>
      <c r="E536" s="17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70"/>
      <c r="R536" s="170"/>
      <c r="S536" s="170"/>
      <c r="T536" s="170"/>
      <c r="U536" s="170"/>
      <c r="V536" s="170"/>
      <c r="W536" s="207"/>
      <c r="X536" s="207"/>
      <c r="Y536" s="207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  <c r="BI536" s="208"/>
      <c r="BJ536" s="208"/>
      <c r="BK536" s="208"/>
      <c r="BL536" s="208"/>
      <c r="BM536" s="208"/>
      <c r="BN536" s="208"/>
      <c r="BO536" s="208"/>
      <c r="BP536" s="208"/>
      <c r="BQ536" s="208"/>
      <c r="BR536" s="208"/>
      <c r="BS536" s="208"/>
      <c r="BT536" s="208"/>
      <c r="BU536" s="208"/>
      <c r="BV536" s="208"/>
      <c r="BW536" s="208"/>
      <c r="BX536" s="208"/>
      <c r="BY536" s="208"/>
      <c r="BZ536" s="208"/>
      <c r="CA536" s="208"/>
      <c r="CB536" s="208"/>
      <c r="CC536" s="208"/>
      <c r="CD536" s="208"/>
      <c r="CE536" s="208"/>
      <c r="CF536" s="208"/>
      <c r="CG536" s="208"/>
      <c r="CH536" s="208"/>
      <c r="CI536" s="208"/>
      <c r="CJ536" s="208"/>
      <c r="CK536" s="208"/>
      <c r="CL536" s="208"/>
      <c r="CM536" s="208"/>
      <c r="CN536" s="208"/>
      <c r="CO536" s="208"/>
      <c r="CP536" s="176"/>
      <c r="DO536" s="166"/>
    </row>
    <row r="537" spans="1:119">
      <c r="A537" s="166"/>
      <c r="B537" s="175"/>
      <c r="C537" s="175"/>
      <c r="D537" s="178"/>
      <c r="E537" s="17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70"/>
      <c r="R537" s="170"/>
      <c r="S537" s="170"/>
      <c r="T537" s="170"/>
      <c r="U537" s="170"/>
      <c r="V537" s="170"/>
      <c r="W537" s="207"/>
      <c r="X537" s="207"/>
      <c r="Y537" s="207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  <c r="BI537" s="208"/>
      <c r="BJ537" s="208"/>
      <c r="BK537" s="208"/>
      <c r="BL537" s="208"/>
      <c r="BM537" s="208"/>
      <c r="BN537" s="208"/>
      <c r="BO537" s="208"/>
      <c r="BP537" s="208"/>
      <c r="BQ537" s="208"/>
      <c r="BR537" s="208"/>
      <c r="BS537" s="208"/>
      <c r="BT537" s="208"/>
      <c r="BU537" s="208"/>
      <c r="BV537" s="208"/>
      <c r="BW537" s="208"/>
      <c r="BX537" s="208"/>
      <c r="BY537" s="208"/>
      <c r="BZ537" s="208"/>
      <c r="CA537" s="208"/>
      <c r="CB537" s="208"/>
      <c r="CC537" s="208"/>
      <c r="CD537" s="208"/>
      <c r="CE537" s="208"/>
      <c r="CF537" s="208"/>
      <c r="CG537" s="208"/>
      <c r="CH537" s="208"/>
      <c r="CI537" s="208"/>
      <c r="CJ537" s="208"/>
      <c r="CK537" s="208"/>
      <c r="CL537" s="208"/>
      <c r="CM537" s="208"/>
      <c r="CN537" s="208"/>
      <c r="CO537" s="208"/>
      <c r="CP537" s="176"/>
      <c r="DO537" s="166"/>
    </row>
    <row r="538" spans="1:119">
      <c r="A538" s="166"/>
      <c r="B538" s="175"/>
      <c r="C538" s="175"/>
      <c r="D538" s="178"/>
      <c r="E538" s="17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70"/>
      <c r="R538" s="170"/>
      <c r="S538" s="170"/>
      <c r="T538" s="170"/>
      <c r="U538" s="170"/>
      <c r="V538" s="170"/>
      <c r="W538" s="207"/>
      <c r="X538" s="207"/>
      <c r="Y538" s="207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  <c r="BI538" s="208"/>
      <c r="BJ538" s="208"/>
      <c r="BK538" s="208"/>
      <c r="BL538" s="208"/>
      <c r="BM538" s="208"/>
      <c r="BN538" s="208"/>
      <c r="BO538" s="208"/>
      <c r="BP538" s="208"/>
      <c r="BQ538" s="208"/>
      <c r="BR538" s="208"/>
      <c r="BS538" s="208"/>
      <c r="BT538" s="208"/>
      <c r="BU538" s="208"/>
      <c r="BV538" s="208"/>
      <c r="BW538" s="208"/>
      <c r="BX538" s="208"/>
      <c r="BY538" s="208"/>
      <c r="BZ538" s="208"/>
      <c r="CA538" s="208"/>
      <c r="CB538" s="208"/>
      <c r="CC538" s="208"/>
      <c r="CD538" s="208"/>
      <c r="CE538" s="208"/>
      <c r="CF538" s="208"/>
      <c r="CG538" s="208"/>
      <c r="CH538" s="208"/>
      <c r="CI538" s="208"/>
      <c r="CJ538" s="208"/>
      <c r="CK538" s="208"/>
      <c r="CL538" s="208"/>
      <c r="CM538" s="208"/>
      <c r="CN538" s="208"/>
      <c r="CO538" s="208"/>
      <c r="CP538" s="176"/>
      <c r="DO538" s="166"/>
    </row>
    <row r="539" spans="1:119">
      <c r="A539" s="166"/>
      <c r="B539" s="175"/>
      <c r="C539" s="175"/>
      <c r="D539" s="178"/>
      <c r="E539" s="17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70"/>
      <c r="R539" s="170"/>
      <c r="S539" s="170"/>
      <c r="T539" s="170"/>
      <c r="U539" s="170"/>
      <c r="V539" s="170"/>
      <c r="W539" s="207"/>
      <c r="X539" s="207"/>
      <c r="Y539" s="207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  <c r="BI539" s="208"/>
      <c r="BJ539" s="208"/>
      <c r="BK539" s="208"/>
      <c r="BL539" s="208"/>
      <c r="BM539" s="208"/>
      <c r="BN539" s="208"/>
      <c r="BO539" s="208"/>
      <c r="BP539" s="208"/>
      <c r="BQ539" s="208"/>
      <c r="BR539" s="208"/>
      <c r="BS539" s="208"/>
      <c r="BT539" s="208"/>
      <c r="BU539" s="208"/>
      <c r="BV539" s="208"/>
      <c r="BW539" s="208"/>
      <c r="BX539" s="208"/>
      <c r="BY539" s="208"/>
      <c r="BZ539" s="208"/>
      <c r="CA539" s="208"/>
      <c r="CB539" s="208"/>
      <c r="CC539" s="208"/>
      <c r="CD539" s="208"/>
      <c r="CE539" s="208"/>
      <c r="CF539" s="208"/>
      <c r="CG539" s="208"/>
      <c r="CH539" s="208"/>
      <c r="CI539" s="208"/>
      <c r="CJ539" s="208"/>
      <c r="CK539" s="208"/>
      <c r="CL539" s="208"/>
      <c r="CM539" s="208"/>
      <c r="CN539" s="208"/>
      <c r="CO539" s="208"/>
      <c r="CP539" s="176"/>
      <c r="DO539" s="166"/>
    </row>
    <row r="540" spans="1:119">
      <c r="A540" s="166"/>
      <c r="B540" s="175"/>
      <c r="C540" s="175"/>
      <c r="D540" s="178"/>
      <c r="E540" s="17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70"/>
      <c r="R540" s="170"/>
      <c r="S540" s="170"/>
      <c r="T540" s="170"/>
      <c r="U540" s="170"/>
      <c r="V540" s="170"/>
      <c r="W540" s="207"/>
      <c r="X540" s="207"/>
      <c r="Y540" s="207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  <c r="BI540" s="208"/>
      <c r="BJ540" s="208"/>
      <c r="BK540" s="208"/>
      <c r="BL540" s="208"/>
      <c r="BM540" s="208"/>
      <c r="BN540" s="208"/>
      <c r="BO540" s="208"/>
      <c r="BP540" s="208"/>
      <c r="BQ540" s="208"/>
      <c r="BR540" s="208"/>
      <c r="BS540" s="208"/>
      <c r="BT540" s="208"/>
      <c r="BU540" s="208"/>
      <c r="BV540" s="208"/>
      <c r="BW540" s="208"/>
      <c r="BX540" s="208"/>
      <c r="BY540" s="208"/>
      <c r="BZ540" s="208"/>
      <c r="CA540" s="208"/>
      <c r="CB540" s="208"/>
      <c r="CC540" s="208"/>
      <c r="CD540" s="208"/>
      <c r="CE540" s="208"/>
      <c r="CF540" s="208"/>
      <c r="CG540" s="208"/>
      <c r="CH540" s="208"/>
      <c r="CI540" s="208"/>
      <c r="CJ540" s="208"/>
      <c r="CK540" s="208"/>
      <c r="CL540" s="208"/>
      <c r="CM540" s="208"/>
      <c r="CN540" s="208"/>
      <c r="CO540" s="208"/>
      <c r="CP540" s="176"/>
      <c r="DO540" s="166"/>
    </row>
    <row r="541" spans="1:119">
      <c r="A541" s="166"/>
      <c r="B541" s="175"/>
      <c r="C541" s="175"/>
      <c r="D541" s="178"/>
      <c r="E541" s="17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70"/>
      <c r="R541" s="170"/>
      <c r="S541" s="170"/>
      <c r="T541" s="170"/>
      <c r="U541" s="170"/>
      <c r="V541" s="170"/>
      <c r="W541" s="207"/>
      <c r="X541" s="207"/>
      <c r="Y541" s="207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  <c r="BI541" s="208"/>
      <c r="BJ541" s="208"/>
      <c r="BK541" s="208"/>
      <c r="BL541" s="208"/>
      <c r="BM541" s="208"/>
      <c r="BN541" s="208"/>
      <c r="BO541" s="208"/>
      <c r="BP541" s="208"/>
      <c r="BQ541" s="208"/>
      <c r="BR541" s="208"/>
      <c r="BS541" s="208"/>
      <c r="BT541" s="208"/>
      <c r="BU541" s="208"/>
      <c r="BV541" s="208"/>
      <c r="BW541" s="208"/>
      <c r="BX541" s="208"/>
      <c r="BY541" s="208"/>
      <c r="BZ541" s="208"/>
      <c r="CA541" s="208"/>
      <c r="CB541" s="208"/>
      <c r="CC541" s="208"/>
      <c r="CD541" s="208"/>
      <c r="CE541" s="208"/>
      <c r="CF541" s="208"/>
      <c r="CG541" s="208"/>
      <c r="CH541" s="208"/>
      <c r="CI541" s="208"/>
      <c r="CJ541" s="208"/>
      <c r="CK541" s="208"/>
      <c r="CL541" s="208"/>
      <c r="CM541" s="208"/>
      <c r="CN541" s="208"/>
      <c r="CO541" s="208"/>
      <c r="CP541" s="176"/>
      <c r="DO541" s="166"/>
    </row>
    <row r="542" spans="1:119">
      <c r="A542" s="166"/>
      <c r="B542" s="175"/>
      <c r="C542" s="175"/>
      <c r="D542" s="178"/>
      <c r="E542" s="17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70"/>
      <c r="R542" s="170"/>
      <c r="S542" s="170"/>
      <c r="T542" s="170"/>
      <c r="U542" s="170"/>
      <c r="V542" s="170"/>
      <c r="W542" s="207"/>
      <c r="X542" s="207"/>
      <c r="Y542" s="207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8"/>
      <c r="CG542" s="208"/>
      <c r="CH542" s="208"/>
      <c r="CI542" s="208"/>
      <c r="CJ542" s="208"/>
      <c r="CK542" s="208"/>
      <c r="CL542" s="208"/>
      <c r="CM542" s="208"/>
      <c r="CN542" s="208"/>
      <c r="CO542" s="208"/>
      <c r="CP542" s="176"/>
      <c r="DO542" s="166"/>
    </row>
    <row r="543" spans="1:119">
      <c r="A543" s="166"/>
      <c r="B543" s="175"/>
      <c r="C543" s="175"/>
      <c r="D543" s="178"/>
      <c r="E543" s="17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70"/>
      <c r="R543" s="170"/>
      <c r="S543" s="170"/>
      <c r="T543" s="170"/>
      <c r="U543" s="170"/>
      <c r="V543" s="170"/>
      <c r="W543" s="207"/>
      <c r="X543" s="207"/>
      <c r="Y543" s="207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8"/>
      <c r="BL543" s="208"/>
      <c r="BM543" s="208"/>
      <c r="BN543" s="208"/>
      <c r="BO543" s="208"/>
      <c r="BP543" s="208"/>
      <c r="BQ543" s="208"/>
      <c r="BR543" s="208"/>
      <c r="BS543" s="208"/>
      <c r="BT543" s="208"/>
      <c r="BU543" s="208"/>
      <c r="BV543" s="208"/>
      <c r="BW543" s="208"/>
      <c r="BX543" s="208"/>
      <c r="BY543" s="208"/>
      <c r="BZ543" s="208"/>
      <c r="CA543" s="208"/>
      <c r="CB543" s="208"/>
      <c r="CC543" s="208"/>
      <c r="CD543" s="208"/>
      <c r="CE543" s="208"/>
      <c r="CF543" s="208"/>
      <c r="CG543" s="208"/>
      <c r="CH543" s="208"/>
      <c r="CI543" s="208"/>
      <c r="CJ543" s="208"/>
      <c r="CK543" s="208"/>
      <c r="CL543" s="208"/>
      <c r="CM543" s="208"/>
      <c r="CN543" s="208"/>
      <c r="CO543" s="208"/>
      <c r="CP543" s="176"/>
      <c r="DO543" s="166"/>
    </row>
    <row r="544" spans="1:119">
      <c r="A544" s="166"/>
      <c r="B544" s="175"/>
      <c r="C544" s="175"/>
      <c r="D544" s="178"/>
      <c r="E544" s="17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70"/>
      <c r="R544" s="170"/>
      <c r="S544" s="170"/>
      <c r="T544" s="170"/>
      <c r="U544" s="170"/>
      <c r="V544" s="170"/>
      <c r="W544" s="207"/>
      <c r="X544" s="207"/>
      <c r="Y544" s="207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8"/>
      <c r="BL544" s="208"/>
      <c r="BM544" s="208"/>
      <c r="BN544" s="208"/>
      <c r="BO544" s="208"/>
      <c r="BP544" s="208"/>
      <c r="BQ544" s="208"/>
      <c r="BR544" s="208"/>
      <c r="BS544" s="208"/>
      <c r="BT544" s="208"/>
      <c r="BU544" s="208"/>
      <c r="BV544" s="208"/>
      <c r="BW544" s="208"/>
      <c r="BX544" s="208"/>
      <c r="BY544" s="208"/>
      <c r="BZ544" s="208"/>
      <c r="CA544" s="208"/>
      <c r="CB544" s="208"/>
      <c r="CC544" s="208"/>
      <c r="CD544" s="208"/>
      <c r="CE544" s="208"/>
      <c r="CF544" s="208"/>
      <c r="CG544" s="208"/>
      <c r="CH544" s="208"/>
      <c r="CI544" s="208"/>
      <c r="CJ544" s="208"/>
      <c r="CK544" s="208"/>
      <c r="CL544" s="208"/>
      <c r="CM544" s="208"/>
      <c r="CN544" s="208"/>
      <c r="CO544" s="208"/>
      <c r="CP544" s="176"/>
      <c r="DO544" s="166"/>
    </row>
    <row r="545" spans="1:119">
      <c r="A545" s="166"/>
      <c r="B545" s="175"/>
      <c r="C545" s="175"/>
      <c r="D545" s="178"/>
      <c r="E545" s="17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70"/>
      <c r="R545" s="170"/>
      <c r="S545" s="170"/>
      <c r="T545" s="170"/>
      <c r="U545" s="170"/>
      <c r="V545" s="170"/>
      <c r="W545" s="207"/>
      <c r="X545" s="207"/>
      <c r="Y545" s="207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8"/>
      <c r="BL545" s="208"/>
      <c r="BM545" s="208"/>
      <c r="BN545" s="208"/>
      <c r="BO545" s="208"/>
      <c r="BP545" s="208"/>
      <c r="BQ545" s="208"/>
      <c r="BR545" s="208"/>
      <c r="BS545" s="208"/>
      <c r="BT545" s="208"/>
      <c r="BU545" s="208"/>
      <c r="BV545" s="208"/>
      <c r="BW545" s="208"/>
      <c r="BX545" s="208"/>
      <c r="BY545" s="208"/>
      <c r="BZ545" s="208"/>
      <c r="CA545" s="208"/>
      <c r="CB545" s="208"/>
      <c r="CC545" s="208"/>
      <c r="CD545" s="208"/>
      <c r="CE545" s="208"/>
      <c r="CF545" s="208"/>
      <c r="CG545" s="208"/>
      <c r="CH545" s="208"/>
      <c r="CI545" s="208"/>
      <c r="CJ545" s="208"/>
      <c r="CK545" s="208"/>
      <c r="CL545" s="208"/>
      <c r="CM545" s="208"/>
      <c r="CN545" s="208"/>
      <c r="CO545" s="208"/>
      <c r="CP545" s="176"/>
      <c r="DO545" s="166"/>
    </row>
    <row r="546" spans="1:119">
      <c r="A546" s="166"/>
      <c r="B546" s="175"/>
      <c r="C546" s="175"/>
      <c r="D546" s="178"/>
      <c r="E546" s="17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70"/>
      <c r="R546" s="170"/>
      <c r="S546" s="170"/>
      <c r="T546" s="170"/>
      <c r="U546" s="170"/>
      <c r="V546" s="170"/>
      <c r="W546" s="207"/>
      <c r="X546" s="207"/>
      <c r="Y546" s="207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8"/>
      <c r="BY546" s="208"/>
      <c r="BZ546" s="208"/>
      <c r="CA546" s="208"/>
      <c r="CB546" s="208"/>
      <c r="CC546" s="208"/>
      <c r="CD546" s="208"/>
      <c r="CE546" s="208"/>
      <c r="CF546" s="208"/>
      <c r="CG546" s="208"/>
      <c r="CH546" s="208"/>
      <c r="CI546" s="208"/>
      <c r="CJ546" s="208"/>
      <c r="CK546" s="208"/>
      <c r="CL546" s="208"/>
      <c r="CM546" s="208"/>
      <c r="CN546" s="208"/>
      <c r="CO546" s="208"/>
      <c r="CP546" s="176"/>
      <c r="DO546" s="166"/>
    </row>
    <row r="547" spans="1:119">
      <c r="A547" s="166"/>
      <c r="B547" s="175"/>
      <c r="C547" s="175"/>
      <c r="D547" s="178"/>
      <c r="E547" s="17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70"/>
      <c r="R547" s="170"/>
      <c r="S547" s="170"/>
      <c r="T547" s="170"/>
      <c r="U547" s="170"/>
      <c r="V547" s="170"/>
      <c r="W547" s="207"/>
      <c r="X547" s="207"/>
      <c r="Y547" s="207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  <c r="BP547" s="208"/>
      <c r="BQ547" s="208"/>
      <c r="BR547" s="208"/>
      <c r="BS547" s="208"/>
      <c r="BT547" s="208"/>
      <c r="BU547" s="208"/>
      <c r="BV547" s="208"/>
      <c r="BW547" s="208"/>
      <c r="BX547" s="208"/>
      <c r="BY547" s="208"/>
      <c r="BZ547" s="208"/>
      <c r="CA547" s="208"/>
      <c r="CB547" s="208"/>
      <c r="CC547" s="208"/>
      <c r="CD547" s="208"/>
      <c r="CE547" s="208"/>
      <c r="CF547" s="208"/>
      <c r="CG547" s="208"/>
      <c r="CH547" s="208"/>
      <c r="CI547" s="208"/>
      <c r="CJ547" s="208"/>
      <c r="CK547" s="208"/>
      <c r="CL547" s="208"/>
      <c r="CM547" s="208"/>
      <c r="CN547" s="208"/>
      <c r="CO547" s="208"/>
      <c r="CP547" s="176"/>
      <c r="DO547" s="166"/>
    </row>
    <row r="548" spans="1:119">
      <c r="A548" s="166"/>
      <c r="B548" s="175"/>
      <c r="C548" s="175"/>
      <c r="D548" s="178"/>
      <c r="E548" s="17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70"/>
      <c r="R548" s="170"/>
      <c r="S548" s="170"/>
      <c r="T548" s="170"/>
      <c r="U548" s="170"/>
      <c r="V548" s="170"/>
      <c r="W548" s="207"/>
      <c r="X548" s="207"/>
      <c r="Y548" s="207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  <c r="BP548" s="208"/>
      <c r="BQ548" s="208"/>
      <c r="BR548" s="208"/>
      <c r="BS548" s="208"/>
      <c r="BT548" s="208"/>
      <c r="BU548" s="208"/>
      <c r="BV548" s="208"/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8"/>
      <c r="CG548" s="208"/>
      <c r="CH548" s="208"/>
      <c r="CI548" s="208"/>
      <c r="CJ548" s="208"/>
      <c r="CK548" s="208"/>
      <c r="CL548" s="208"/>
      <c r="CM548" s="208"/>
      <c r="CN548" s="208"/>
      <c r="CO548" s="208"/>
      <c r="CP548" s="176"/>
      <c r="DO548" s="166"/>
    </row>
    <row r="549" spans="1:119">
      <c r="A549" s="166"/>
      <c r="B549" s="175"/>
      <c r="C549" s="175"/>
      <c r="D549" s="178"/>
      <c r="E549" s="17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70"/>
      <c r="R549" s="170"/>
      <c r="S549" s="170"/>
      <c r="T549" s="170"/>
      <c r="U549" s="170"/>
      <c r="V549" s="170"/>
      <c r="W549" s="207"/>
      <c r="X549" s="207"/>
      <c r="Y549" s="207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  <c r="BP549" s="208"/>
      <c r="BQ549" s="208"/>
      <c r="BR549" s="208"/>
      <c r="BS549" s="208"/>
      <c r="BT549" s="208"/>
      <c r="BU549" s="208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8"/>
      <c r="CG549" s="208"/>
      <c r="CH549" s="208"/>
      <c r="CI549" s="208"/>
      <c r="CJ549" s="208"/>
      <c r="CK549" s="208"/>
      <c r="CL549" s="208"/>
      <c r="CM549" s="208"/>
      <c r="CN549" s="208"/>
      <c r="CO549" s="208"/>
      <c r="CP549" s="176"/>
      <c r="DO549" s="166"/>
    </row>
    <row r="550" spans="1:119">
      <c r="A550" s="166"/>
      <c r="B550" s="175"/>
      <c r="C550" s="175"/>
      <c r="D550" s="178"/>
      <c r="E550" s="17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70"/>
      <c r="R550" s="170"/>
      <c r="S550" s="170"/>
      <c r="T550" s="170"/>
      <c r="U550" s="170"/>
      <c r="V550" s="170"/>
      <c r="W550" s="207"/>
      <c r="X550" s="207"/>
      <c r="Y550" s="207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  <c r="BP550" s="208"/>
      <c r="BQ550" s="208"/>
      <c r="BR550" s="208"/>
      <c r="BS550" s="208"/>
      <c r="BT550" s="208"/>
      <c r="BU550" s="208"/>
      <c r="BV550" s="208"/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8"/>
      <c r="CG550" s="208"/>
      <c r="CH550" s="208"/>
      <c r="CI550" s="208"/>
      <c r="CJ550" s="208"/>
      <c r="CK550" s="208"/>
      <c r="CL550" s="208"/>
      <c r="CM550" s="208"/>
      <c r="CN550" s="208"/>
      <c r="CO550" s="208"/>
      <c r="CP550" s="176"/>
      <c r="DO550" s="166"/>
    </row>
    <row r="551" spans="1:119">
      <c r="A551" s="166"/>
      <c r="B551" s="175"/>
      <c r="C551" s="175"/>
      <c r="D551" s="178"/>
      <c r="E551" s="17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70"/>
      <c r="R551" s="170"/>
      <c r="S551" s="170"/>
      <c r="T551" s="170"/>
      <c r="U551" s="170"/>
      <c r="V551" s="170"/>
      <c r="W551" s="207"/>
      <c r="X551" s="207"/>
      <c r="Y551" s="207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  <c r="BP551" s="208"/>
      <c r="BQ551" s="208"/>
      <c r="BR551" s="208"/>
      <c r="BS551" s="208"/>
      <c r="BT551" s="208"/>
      <c r="BU551" s="208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8"/>
      <c r="CG551" s="208"/>
      <c r="CH551" s="208"/>
      <c r="CI551" s="208"/>
      <c r="CJ551" s="208"/>
      <c r="CK551" s="208"/>
      <c r="CL551" s="208"/>
      <c r="CM551" s="208"/>
      <c r="CN551" s="208"/>
      <c r="CO551" s="208"/>
      <c r="CP551" s="176"/>
      <c r="DO551" s="166"/>
    </row>
    <row r="552" spans="1:119">
      <c r="A552" s="166"/>
      <c r="B552" s="175"/>
      <c r="C552" s="175"/>
      <c r="D552" s="178"/>
      <c r="E552" s="17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70"/>
      <c r="R552" s="170"/>
      <c r="S552" s="170"/>
      <c r="T552" s="170"/>
      <c r="U552" s="170"/>
      <c r="V552" s="170"/>
      <c r="W552" s="207"/>
      <c r="X552" s="207"/>
      <c r="Y552" s="207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  <c r="BP552" s="208"/>
      <c r="BQ552" s="208"/>
      <c r="BR552" s="208"/>
      <c r="BS552" s="208"/>
      <c r="BT552" s="208"/>
      <c r="BU552" s="208"/>
      <c r="BV552" s="208"/>
      <c r="BW552" s="208"/>
      <c r="BX552" s="208"/>
      <c r="BY552" s="208"/>
      <c r="BZ552" s="208"/>
      <c r="CA552" s="208"/>
      <c r="CB552" s="208"/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176"/>
      <c r="DO552" s="166"/>
    </row>
    <row r="553" spans="1:119">
      <c r="A553" s="166"/>
      <c r="B553" s="175"/>
      <c r="C553" s="175"/>
      <c r="D553" s="178"/>
      <c r="E553" s="17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70"/>
      <c r="R553" s="170"/>
      <c r="S553" s="170"/>
      <c r="T553" s="170"/>
      <c r="U553" s="170"/>
      <c r="V553" s="170"/>
      <c r="W553" s="207"/>
      <c r="X553" s="207"/>
      <c r="Y553" s="207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  <c r="BI553" s="208"/>
      <c r="BJ553" s="208"/>
      <c r="BK553" s="208"/>
      <c r="BL553" s="208"/>
      <c r="BM553" s="208"/>
      <c r="BN553" s="208"/>
      <c r="BO553" s="208"/>
      <c r="BP553" s="208"/>
      <c r="BQ553" s="208"/>
      <c r="BR553" s="208"/>
      <c r="BS553" s="208"/>
      <c r="BT553" s="208"/>
      <c r="BU553" s="208"/>
      <c r="BV553" s="208"/>
      <c r="BW553" s="208"/>
      <c r="BX553" s="208"/>
      <c r="BY553" s="208"/>
      <c r="BZ553" s="208"/>
      <c r="CA553" s="208"/>
      <c r="CB553" s="208"/>
      <c r="CC553" s="208"/>
      <c r="CD553" s="208"/>
      <c r="CE553" s="208"/>
      <c r="CF553" s="208"/>
      <c r="CG553" s="208"/>
      <c r="CH553" s="208"/>
      <c r="CI553" s="208"/>
      <c r="CJ553" s="208"/>
      <c r="CK553" s="208"/>
      <c r="CL553" s="208"/>
      <c r="CM553" s="208"/>
      <c r="CN553" s="208"/>
      <c r="CO553" s="208"/>
      <c r="CP553" s="176"/>
      <c r="DO553" s="166"/>
    </row>
    <row r="554" spans="1:119">
      <c r="A554" s="166"/>
      <c r="B554" s="175"/>
      <c r="C554" s="175"/>
      <c r="D554" s="178"/>
      <c r="E554" s="17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70"/>
      <c r="R554" s="170"/>
      <c r="S554" s="170"/>
      <c r="T554" s="170"/>
      <c r="U554" s="170"/>
      <c r="V554" s="170"/>
      <c r="W554" s="207"/>
      <c r="X554" s="207"/>
      <c r="Y554" s="207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  <c r="BP554" s="208"/>
      <c r="BQ554" s="208"/>
      <c r="BR554" s="208"/>
      <c r="BS554" s="208"/>
      <c r="BT554" s="208"/>
      <c r="BU554" s="208"/>
      <c r="BV554" s="208"/>
      <c r="BW554" s="208"/>
      <c r="BX554" s="208"/>
      <c r="BY554" s="208"/>
      <c r="BZ554" s="208"/>
      <c r="CA554" s="208"/>
      <c r="CB554" s="208"/>
      <c r="CC554" s="208"/>
      <c r="CD554" s="208"/>
      <c r="CE554" s="208"/>
      <c r="CF554" s="208"/>
      <c r="CG554" s="208"/>
      <c r="CH554" s="208"/>
      <c r="CI554" s="208"/>
      <c r="CJ554" s="208"/>
      <c r="CK554" s="208"/>
      <c r="CL554" s="208"/>
      <c r="CM554" s="208"/>
      <c r="CN554" s="208"/>
      <c r="CO554" s="208"/>
      <c r="CP554" s="176"/>
      <c r="DO554" s="166"/>
    </row>
    <row r="555" spans="1:119">
      <c r="A555" s="166"/>
      <c r="B555" s="175"/>
      <c r="C555" s="175"/>
      <c r="D555" s="178"/>
      <c r="E555" s="17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70"/>
      <c r="R555" s="170"/>
      <c r="S555" s="170"/>
      <c r="T555" s="170"/>
      <c r="U555" s="170"/>
      <c r="V555" s="170"/>
      <c r="W555" s="207"/>
      <c r="X555" s="207"/>
      <c r="Y555" s="207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08"/>
      <c r="AU555" s="208"/>
      <c r="AV555" s="208"/>
      <c r="AW555" s="208"/>
      <c r="AX555" s="208"/>
      <c r="AY555" s="208"/>
      <c r="AZ555" s="208"/>
      <c r="BA555" s="208"/>
      <c r="BB555" s="208"/>
      <c r="BC555" s="208"/>
      <c r="BD555" s="208"/>
      <c r="BE555" s="208"/>
      <c r="BF555" s="208"/>
      <c r="BG555" s="208"/>
      <c r="BH555" s="208"/>
      <c r="BI555" s="208"/>
      <c r="BJ555" s="208"/>
      <c r="BK555" s="208"/>
      <c r="BL555" s="208"/>
      <c r="BM555" s="208"/>
      <c r="BN555" s="208"/>
      <c r="BO555" s="208"/>
      <c r="BP555" s="208"/>
      <c r="BQ555" s="208"/>
      <c r="BR555" s="208"/>
      <c r="BS555" s="208"/>
      <c r="BT555" s="208"/>
      <c r="BU555" s="208"/>
      <c r="BV555" s="208"/>
      <c r="BW555" s="208"/>
      <c r="BX555" s="208"/>
      <c r="BY555" s="208"/>
      <c r="BZ555" s="208"/>
      <c r="CA555" s="208"/>
      <c r="CB555" s="208"/>
      <c r="CC555" s="208"/>
      <c r="CD555" s="208"/>
      <c r="CE555" s="208"/>
      <c r="CF555" s="208"/>
      <c r="CG555" s="208"/>
      <c r="CH555" s="208"/>
      <c r="CI555" s="208"/>
      <c r="CJ555" s="208"/>
      <c r="CK555" s="208"/>
      <c r="CL555" s="208"/>
      <c r="CM555" s="208"/>
      <c r="CN555" s="208"/>
      <c r="CO555" s="208"/>
      <c r="CP555" s="176"/>
      <c r="DO555" s="166"/>
    </row>
    <row r="556" spans="1:119">
      <c r="A556" s="166"/>
      <c r="B556" s="175"/>
      <c r="C556" s="175"/>
      <c r="D556" s="178"/>
      <c r="E556" s="17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70"/>
      <c r="R556" s="170"/>
      <c r="S556" s="170"/>
      <c r="T556" s="170"/>
      <c r="U556" s="170"/>
      <c r="V556" s="170"/>
      <c r="W556" s="207"/>
      <c r="X556" s="207"/>
      <c r="Y556" s="207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  <c r="BI556" s="208"/>
      <c r="BJ556" s="208"/>
      <c r="BK556" s="208"/>
      <c r="BL556" s="208"/>
      <c r="BM556" s="208"/>
      <c r="BN556" s="208"/>
      <c r="BO556" s="208"/>
      <c r="BP556" s="208"/>
      <c r="BQ556" s="208"/>
      <c r="BR556" s="208"/>
      <c r="BS556" s="208"/>
      <c r="BT556" s="208"/>
      <c r="BU556" s="208"/>
      <c r="BV556" s="208"/>
      <c r="BW556" s="208"/>
      <c r="BX556" s="208"/>
      <c r="BY556" s="208"/>
      <c r="BZ556" s="208"/>
      <c r="CA556" s="208"/>
      <c r="CB556" s="208"/>
      <c r="CC556" s="208"/>
      <c r="CD556" s="208"/>
      <c r="CE556" s="208"/>
      <c r="CF556" s="208"/>
      <c r="CG556" s="208"/>
      <c r="CH556" s="208"/>
      <c r="CI556" s="208"/>
      <c r="CJ556" s="208"/>
      <c r="CK556" s="208"/>
      <c r="CL556" s="208"/>
      <c r="CM556" s="208"/>
      <c r="CN556" s="208"/>
      <c r="CO556" s="208"/>
      <c r="CP556" s="176"/>
      <c r="DO556" s="166"/>
    </row>
    <row r="557" spans="1:119">
      <c r="A557" s="166"/>
      <c r="B557" s="175"/>
      <c r="C557" s="175"/>
      <c r="D557" s="178"/>
      <c r="E557" s="17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70"/>
      <c r="R557" s="170"/>
      <c r="S557" s="170"/>
      <c r="T557" s="170"/>
      <c r="U557" s="170"/>
      <c r="V557" s="170"/>
      <c r="W557" s="207"/>
      <c r="X557" s="207"/>
      <c r="Y557" s="207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  <c r="BI557" s="208"/>
      <c r="BJ557" s="208"/>
      <c r="BK557" s="208"/>
      <c r="BL557" s="208"/>
      <c r="BM557" s="208"/>
      <c r="BN557" s="208"/>
      <c r="BO557" s="208"/>
      <c r="BP557" s="208"/>
      <c r="BQ557" s="208"/>
      <c r="BR557" s="208"/>
      <c r="BS557" s="208"/>
      <c r="BT557" s="208"/>
      <c r="BU557" s="208"/>
      <c r="BV557" s="208"/>
      <c r="BW557" s="208"/>
      <c r="BX557" s="208"/>
      <c r="BY557" s="208"/>
      <c r="BZ557" s="208"/>
      <c r="CA557" s="208"/>
      <c r="CB557" s="208"/>
      <c r="CC557" s="208"/>
      <c r="CD557" s="208"/>
      <c r="CE557" s="208"/>
      <c r="CF557" s="208"/>
      <c r="CG557" s="208"/>
      <c r="CH557" s="208"/>
      <c r="CI557" s="208"/>
      <c r="CJ557" s="208"/>
      <c r="CK557" s="208"/>
      <c r="CL557" s="208"/>
      <c r="CM557" s="208"/>
      <c r="CN557" s="208"/>
      <c r="CO557" s="208"/>
      <c r="CP557" s="176"/>
      <c r="DO557" s="166"/>
    </row>
    <row r="558" spans="1:119">
      <c r="A558" s="166"/>
      <c r="B558" s="175"/>
      <c r="C558" s="175"/>
      <c r="D558" s="178"/>
      <c r="E558" s="17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70"/>
      <c r="R558" s="170"/>
      <c r="S558" s="170"/>
      <c r="T558" s="170"/>
      <c r="U558" s="170"/>
      <c r="V558" s="170"/>
      <c r="W558" s="207"/>
      <c r="X558" s="207"/>
      <c r="Y558" s="207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  <c r="CM558" s="208"/>
      <c r="CN558" s="208"/>
      <c r="CO558" s="208"/>
      <c r="CP558" s="176"/>
      <c r="DO558" s="166"/>
    </row>
    <row r="559" spans="1:119">
      <c r="A559" s="166"/>
      <c r="B559" s="175"/>
      <c r="C559" s="175"/>
      <c r="D559" s="178"/>
      <c r="E559" s="17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70"/>
      <c r="R559" s="170"/>
      <c r="S559" s="170"/>
      <c r="T559" s="170"/>
      <c r="U559" s="170"/>
      <c r="V559" s="170"/>
      <c r="W559" s="207"/>
      <c r="X559" s="207"/>
      <c r="Y559" s="207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  <c r="BP559" s="208"/>
      <c r="BQ559" s="208"/>
      <c r="BR559" s="208"/>
      <c r="BS559" s="208"/>
      <c r="BT559" s="208"/>
      <c r="BU559" s="208"/>
      <c r="BV559" s="208"/>
      <c r="BW559" s="208"/>
      <c r="BX559" s="208"/>
      <c r="BY559" s="208"/>
      <c r="BZ559" s="208"/>
      <c r="CA559" s="208"/>
      <c r="CB559" s="208"/>
      <c r="CC559" s="208"/>
      <c r="CD559" s="208"/>
      <c r="CE559" s="208"/>
      <c r="CF559" s="208"/>
      <c r="CG559" s="208"/>
      <c r="CH559" s="208"/>
      <c r="CI559" s="208"/>
      <c r="CJ559" s="208"/>
      <c r="CK559" s="208"/>
      <c r="CL559" s="208"/>
      <c r="CM559" s="208"/>
      <c r="CN559" s="208"/>
      <c r="CO559" s="208"/>
      <c r="CP559" s="176"/>
      <c r="DO559" s="166"/>
    </row>
    <row r="560" spans="1:119">
      <c r="A560" s="166"/>
      <c r="B560" s="175"/>
      <c r="C560" s="175"/>
      <c r="D560" s="178"/>
      <c r="E560" s="17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70"/>
      <c r="R560" s="170"/>
      <c r="S560" s="170"/>
      <c r="T560" s="170"/>
      <c r="U560" s="170"/>
      <c r="V560" s="170"/>
      <c r="W560" s="207"/>
      <c r="X560" s="207"/>
      <c r="Y560" s="207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  <c r="BP560" s="208"/>
      <c r="BQ560" s="208"/>
      <c r="BR560" s="208"/>
      <c r="BS560" s="208"/>
      <c r="BT560" s="208"/>
      <c r="BU560" s="208"/>
      <c r="BV560" s="208"/>
      <c r="BW560" s="208"/>
      <c r="BX560" s="208"/>
      <c r="BY560" s="208"/>
      <c r="BZ560" s="208"/>
      <c r="CA560" s="208"/>
      <c r="CB560" s="208"/>
      <c r="CC560" s="208"/>
      <c r="CD560" s="208"/>
      <c r="CE560" s="208"/>
      <c r="CF560" s="208"/>
      <c r="CG560" s="208"/>
      <c r="CH560" s="208"/>
      <c r="CI560" s="208"/>
      <c r="CJ560" s="208"/>
      <c r="CK560" s="208"/>
      <c r="CL560" s="208"/>
      <c r="CM560" s="208"/>
      <c r="CN560" s="208"/>
      <c r="CO560" s="208"/>
      <c r="CP560" s="176"/>
      <c r="DO560" s="166"/>
    </row>
    <row r="561" spans="1:119">
      <c r="A561" s="166"/>
      <c r="B561" s="175"/>
      <c r="C561" s="175"/>
      <c r="D561" s="178"/>
      <c r="E561" s="17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70"/>
      <c r="R561" s="170"/>
      <c r="S561" s="170"/>
      <c r="T561" s="170"/>
      <c r="U561" s="170"/>
      <c r="V561" s="170"/>
      <c r="W561" s="207"/>
      <c r="X561" s="207"/>
      <c r="Y561" s="207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  <c r="BP561" s="208"/>
      <c r="BQ561" s="208"/>
      <c r="BR561" s="208"/>
      <c r="BS561" s="208"/>
      <c r="BT561" s="208"/>
      <c r="BU561" s="208"/>
      <c r="BV561" s="208"/>
      <c r="BW561" s="208"/>
      <c r="BX561" s="208"/>
      <c r="BY561" s="208"/>
      <c r="BZ561" s="208"/>
      <c r="CA561" s="208"/>
      <c r="CB561" s="208"/>
      <c r="CC561" s="208"/>
      <c r="CD561" s="208"/>
      <c r="CE561" s="208"/>
      <c r="CF561" s="208"/>
      <c r="CG561" s="208"/>
      <c r="CH561" s="208"/>
      <c r="CI561" s="208"/>
      <c r="CJ561" s="208"/>
      <c r="CK561" s="208"/>
      <c r="CL561" s="208"/>
      <c r="CM561" s="208"/>
      <c r="CN561" s="208"/>
      <c r="CO561" s="208"/>
      <c r="CP561" s="176"/>
      <c r="DO561" s="166"/>
    </row>
    <row r="562" spans="1:119">
      <c r="A562" s="166"/>
      <c r="B562" s="175"/>
      <c r="C562" s="175"/>
      <c r="D562" s="178"/>
      <c r="E562" s="17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70"/>
      <c r="R562" s="170"/>
      <c r="S562" s="170"/>
      <c r="T562" s="170"/>
      <c r="U562" s="170"/>
      <c r="V562" s="170"/>
      <c r="W562" s="207"/>
      <c r="X562" s="207"/>
      <c r="Y562" s="207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  <c r="BP562" s="208"/>
      <c r="BQ562" s="208"/>
      <c r="BR562" s="208"/>
      <c r="BS562" s="208"/>
      <c r="BT562" s="208"/>
      <c r="BU562" s="208"/>
      <c r="BV562" s="208"/>
      <c r="BW562" s="208"/>
      <c r="BX562" s="208"/>
      <c r="BY562" s="208"/>
      <c r="BZ562" s="208"/>
      <c r="CA562" s="208"/>
      <c r="CB562" s="208"/>
      <c r="CC562" s="208"/>
      <c r="CD562" s="208"/>
      <c r="CE562" s="208"/>
      <c r="CF562" s="208"/>
      <c r="CG562" s="208"/>
      <c r="CH562" s="208"/>
      <c r="CI562" s="208"/>
      <c r="CJ562" s="208"/>
      <c r="CK562" s="208"/>
      <c r="CL562" s="208"/>
      <c r="CM562" s="208"/>
      <c r="CN562" s="208"/>
      <c r="CO562" s="208"/>
      <c r="CP562" s="176"/>
      <c r="DO562" s="166"/>
    </row>
    <row r="563" spans="1:119">
      <c r="A563" s="166"/>
      <c r="B563" s="175"/>
      <c r="C563" s="175"/>
      <c r="D563" s="178"/>
      <c r="E563" s="17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70"/>
      <c r="R563" s="170"/>
      <c r="S563" s="170"/>
      <c r="T563" s="170"/>
      <c r="U563" s="170"/>
      <c r="V563" s="170"/>
      <c r="W563" s="207"/>
      <c r="X563" s="207"/>
      <c r="Y563" s="207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/>
      <c r="BW563" s="208"/>
      <c r="BX563" s="208"/>
      <c r="BY563" s="208"/>
      <c r="BZ563" s="208"/>
      <c r="CA563" s="208"/>
      <c r="CB563" s="208"/>
      <c r="CC563" s="208"/>
      <c r="CD563" s="208"/>
      <c r="CE563" s="208"/>
      <c r="CF563" s="208"/>
      <c r="CG563" s="208"/>
      <c r="CH563" s="208"/>
      <c r="CI563" s="208"/>
      <c r="CJ563" s="208"/>
      <c r="CK563" s="208"/>
      <c r="CL563" s="208"/>
      <c r="CM563" s="208"/>
      <c r="CN563" s="208"/>
      <c r="CO563" s="208"/>
      <c r="CP563" s="176"/>
      <c r="DO563" s="166"/>
    </row>
    <row r="564" spans="1:119">
      <c r="A564" s="166"/>
      <c r="B564" s="175"/>
      <c r="C564" s="175"/>
      <c r="D564" s="178"/>
      <c r="E564" s="17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70"/>
      <c r="R564" s="170"/>
      <c r="S564" s="170"/>
      <c r="T564" s="170"/>
      <c r="U564" s="170"/>
      <c r="V564" s="170"/>
      <c r="W564" s="207"/>
      <c r="X564" s="207"/>
      <c r="Y564" s="207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8"/>
      <c r="BY564" s="208"/>
      <c r="BZ564" s="208"/>
      <c r="CA564" s="208"/>
      <c r="CB564" s="208"/>
      <c r="CC564" s="208"/>
      <c r="CD564" s="208"/>
      <c r="CE564" s="208"/>
      <c r="CF564" s="208"/>
      <c r="CG564" s="208"/>
      <c r="CH564" s="208"/>
      <c r="CI564" s="208"/>
      <c r="CJ564" s="208"/>
      <c r="CK564" s="208"/>
      <c r="CL564" s="208"/>
      <c r="CM564" s="208"/>
      <c r="CN564" s="208"/>
      <c r="CO564" s="208"/>
      <c r="CP564" s="176"/>
      <c r="DO564" s="166"/>
    </row>
    <row r="565" spans="1:119">
      <c r="A565" s="166"/>
      <c r="B565" s="175"/>
      <c r="C565" s="175"/>
      <c r="D565" s="178"/>
      <c r="E565" s="17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70"/>
      <c r="R565" s="170"/>
      <c r="S565" s="170"/>
      <c r="T565" s="170"/>
      <c r="U565" s="170"/>
      <c r="V565" s="170"/>
      <c r="W565" s="207"/>
      <c r="X565" s="207"/>
      <c r="Y565" s="207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  <c r="BP565" s="208"/>
      <c r="BQ565" s="208"/>
      <c r="BR565" s="208"/>
      <c r="BS565" s="208"/>
      <c r="BT565" s="208"/>
      <c r="BU565" s="208"/>
      <c r="BV565" s="208"/>
      <c r="BW565" s="208"/>
      <c r="BX565" s="208"/>
      <c r="BY565" s="208"/>
      <c r="BZ565" s="208"/>
      <c r="CA565" s="208"/>
      <c r="CB565" s="208"/>
      <c r="CC565" s="208"/>
      <c r="CD565" s="208"/>
      <c r="CE565" s="208"/>
      <c r="CF565" s="208"/>
      <c r="CG565" s="208"/>
      <c r="CH565" s="208"/>
      <c r="CI565" s="208"/>
      <c r="CJ565" s="208"/>
      <c r="CK565" s="208"/>
      <c r="CL565" s="208"/>
      <c r="CM565" s="208"/>
      <c r="CN565" s="208"/>
      <c r="CO565" s="208"/>
      <c r="CP565" s="176"/>
      <c r="DO565" s="166"/>
    </row>
    <row r="566" spans="1:119">
      <c r="A566" s="166"/>
      <c r="B566" s="175"/>
      <c r="C566" s="175"/>
      <c r="D566" s="178"/>
      <c r="E566" s="17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70"/>
      <c r="R566" s="170"/>
      <c r="S566" s="170"/>
      <c r="T566" s="170"/>
      <c r="U566" s="170"/>
      <c r="V566" s="170"/>
      <c r="W566" s="207"/>
      <c r="X566" s="207"/>
      <c r="Y566" s="207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  <c r="BP566" s="208"/>
      <c r="BQ566" s="208"/>
      <c r="BR566" s="208"/>
      <c r="BS566" s="208"/>
      <c r="BT566" s="208"/>
      <c r="BU566" s="208"/>
      <c r="BV566" s="208"/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8"/>
      <c r="CG566" s="208"/>
      <c r="CH566" s="208"/>
      <c r="CI566" s="208"/>
      <c r="CJ566" s="208"/>
      <c r="CK566" s="208"/>
      <c r="CL566" s="208"/>
      <c r="CM566" s="208"/>
      <c r="CN566" s="208"/>
      <c r="CO566" s="208"/>
      <c r="CP566" s="176"/>
      <c r="DO566" s="166"/>
    </row>
    <row r="567" spans="1:119">
      <c r="A567" s="166"/>
      <c r="B567" s="175"/>
      <c r="C567" s="175"/>
      <c r="D567" s="178"/>
      <c r="E567" s="17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70"/>
      <c r="R567" s="170"/>
      <c r="S567" s="170"/>
      <c r="T567" s="170"/>
      <c r="U567" s="170"/>
      <c r="V567" s="170"/>
      <c r="W567" s="207"/>
      <c r="X567" s="207"/>
      <c r="Y567" s="207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  <c r="BP567" s="208"/>
      <c r="BQ567" s="208"/>
      <c r="BR567" s="208"/>
      <c r="BS567" s="208"/>
      <c r="BT567" s="208"/>
      <c r="BU567" s="208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8"/>
      <c r="CG567" s="208"/>
      <c r="CH567" s="208"/>
      <c r="CI567" s="208"/>
      <c r="CJ567" s="208"/>
      <c r="CK567" s="208"/>
      <c r="CL567" s="208"/>
      <c r="CM567" s="208"/>
      <c r="CN567" s="208"/>
      <c r="CO567" s="208"/>
      <c r="CP567" s="176"/>
      <c r="DO567" s="166"/>
    </row>
    <row r="568" spans="1:119">
      <c r="A568" s="166"/>
      <c r="B568" s="175"/>
      <c r="C568" s="175"/>
      <c r="D568" s="178"/>
      <c r="E568" s="17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70"/>
      <c r="R568" s="170"/>
      <c r="S568" s="170"/>
      <c r="T568" s="170"/>
      <c r="U568" s="170"/>
      <c r="V568" s="170"/>
      <c r="W568" s="207"/>
      <c r="X568" s="207"/>
      <c r="Y568" s="207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  <c r="BP568" s="208"/>
      <c r="BQ568" s="208"/>
      <c r="BR568" s="208"/>
      <c r="BS568" s="208"/>
      <c r="BT568" s="208"/>
      <c r="BU568" s="208"/>
      <c r="BV568" s="208"/>
      <c r="BW568" s="208"/>
      <c r="BX568" s="208"/>
      <c r="BY568" s="208"/>
      <c r="BZ568" s="208"/>
      <c r="CA568" s="208"/>
      <c r="CB568" s="208"/>
      <c r="CC568" s="208"/>
      <c r="CD568" s="208"/>
      <c r="CE568" s="208"/>
      <c r="CF568" s="208"/>
      <c r="CG568" s="208"/>
      <c r="CH568" s="208"/>
      <c r="CI568" s="208"/>
      <c r="CJ568" s="208"/>
      <c r="CK568" s="208"/>
      <c r="CL568" s="208"/>
      <c r="CM568" s="208"/>
      <c r="CN568" s="208"/>
      <c r="CO568" s="208"/>
      <c r="CP568" s="176"/>
      <c r="DO568" s="166"/>
    </row>
    <row r="569" spans="1:119">
      <c r="A569" s="166"/>
      <c r="B569" s="175"/>
      <c r="C569" s="175"/>
      <c r="D569" s="178"/>
      <c r="E569" s="17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70"/>
      <c r="R569" s="170"/>
      <c r="S569" s="170"/>
      <c r="T569" s="170"/>
      <c r="U569" s="170"/>
      <c r="V569" s="170"/>
      <c r="W569" s="207"/>
      <c r="X569" s="207"/>
      <c r="Y569" s="207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/>
      <c r="BW569" s="208"/>
      <c r="BX569" s="208"/>
      <c r="BY569" s="208"/>
      <c r="BZ569" s="208"/>
      <c r="CA569" s="208"/>
      <c r="CB569" s="208"/>
      <c r="CC569" s="208"/>
      <c r="CD569" s="208"/>
      <c r="CE569" s="208"/>
      <c r="CF569" s="208"/>
      <c r="CG569" s="208"/>
      <c r="CH569" s="208"/>
      <c r="CI569" s="208"/>
      <c r="CJ569" s="208"/>
      <c r="CK569" s="208"/>
      <c r="CL569" s="208"/>
      <c r="CM569" s="208"/>
      <c r="CN569" s="208"/>
      <c r="CO569" s="208"/>
      <c r="CP569" s="176"/>
      <c r="DO569" s="166"/>
    </row>
    <row r="570" spans="1:119">
      <c r="A570" s="166"/>
      <c r="B570" s="175"/>
      <c r="C570" s="175"/>
      <c r="D570" s="178"/>
      <c r="E570" s="17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70"/>
      <c r="R570" s="170"/>
      <c r="S570" s="170"/>
      <c r="T570" s="170"/>
      <c r="U570" s="170"/>
      <c r="V570" s="170"/>
      <c r="W570" s="207"/>
      <c r="X570" s="207"/>
      <c r="Y570" s="207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8"/>
      <c r="CC570" s="208"/>
      <c r="CD570" s="208"/>
      <c r="CE570" s="208"/>
      <c r="CF570" s="208"/>
      <c r="CG570" s="208"/>
      <c r="CH570" s="208"/>
      <c r="CI570" s="208"/>
      <c r="CJ570" s="208"/>
      <c r="CK570" s="208"/>
      <c r="CL570" s="208"/>
      <c r="CM570" s="208"/>
      <c r="CN570" s="208"/>
      <c r="CO570" s="208"/>
      <c r="CP570" s="176"/>
      <c r="DO570" s="166"/>
    </row>
    <row r="571" spans="1:119">
      <c r="A571" s="166"/>
      <c r="B571" s="175"/>
      <c r="C571" s="175"/>
      <c r="D571" s="178"/>
      <c r="E571" s="17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70"/>
      <c r="R571" s="170"/>
      <c r="S571" s="170"/>
      <c r="T571" s="170"/>
      <c r="U571" s="170"/>
      <c r="V571" s="170"/>
      <c r="W571" s="207"/>
      <c r="X571" s="207"/>
      <c r="Y571" s="207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  <c r="BI571" s="208"/>
      <c r="BJ571" s="208"/>
      <c r="BK571" s="208"/>
      <c r="BL571" s="208"/>
      <c r="BM571" s="208"/>
      <c r="BN571" s="208"/>
      <c r="BO571" s="208"/>
      <c r="BP571" s="208"/>
      <c r="BQ571" s="208"/>
      <c r="BR571" s="208"/>
      <c r="BS571" s="208"/>
      <c r="BT571" s="208"/>
      <c r="BU571" s="208"/>
      <c r="BV571" s="208"/>
      <c r="BW571" s="208"/>
      <c r="BX571" s="208"/>
      <c r="BY571" s="208"/>
      <c r="BZ571" s="208"/>
      <c r="CA571" s="208"/>
      <c r="CB571" s="208"/>
      <c r="CC571" s="208"/>
      <c r="CD571" s="208"/>
      <c r="CE571" s="208"/>
      <c r="CF571" s="208"/>
      <c r="CG571" s="208"/>
      <c r="CH571" s="208"/>
      <c r="CI571" s="208"/>
      <c r="CJ571" s="208"/>
      <c r="CK571" s="208"/>
      <c r="CL571" s="208"/>
      <c r="CM571" s="208"/>
      <c r="CN571" s="208"/>
      <c r="CO571" s="208"/>
      <c r="CP571" s="176"/>
      <c r="DO571" s="166"/>
    </row>
    <row r="572" spans="1:119">
      <c r="A572" s="166"/>
      <c r="B572" s="175"/>
      <c r="C572" s="175"/>
      <c r="D572" s="178"/>
      <c r="E572" s="17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70"/>
      <c r="R572" s="170"/>
      <c r="S572" s="170"/>
      <c r="T572" s="170"/>
      <c r="U572" s="170"/>
      <c r="V572" s="170"/>
      <c r="W572" s="207"/>
      <c r="X572" s="207"/>
      <c r="Y572" s="207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  <c r="BI572" s="208"/>
      <c r="BJ572" s="208"/>
      <c r="BK572" s="208"/>
      <c r="BL572" s="208"/>
      <c r="BM572" s="208"/>
      <c r="BN572" s="208"/>
      <c r="BO572" s="208"/>
      <c r="BP572" s="208"/>
      <c r="BQ572" s="208"/>
      <c r="BR572" s="208"/>
      <c r="BS572" s="208"/>
      <c r="BT572" s="208"/>
      <c r="BU572" s="208"/>
      <c r="BV572" s="208"/>
      <c r="BW572" s="208"/>
      <c r="BX572" s="208"/>
      <c r="BY572" s="208"/>
      <c r="BZ572" s="208"/>
      <c r="CA572" s="208"/>
      <c r="CB572" s="208"/>
      <c r="CC572" s="208"/>
      <c r="CD572" s="208"/>
      <c r="CE572" s="208"/>
      <c r="CF572" s="208"/>
      <c r="CG572" s="208"/>
      <c r="CH572" s="208"/>
      <c r="CI572" s="208"/>
      <c r="CJ572" s="208"/>
      <c r="CK572" s="208"/>
      <c r="CL572" s="208"/>
      <c r="CM572" s="208"/>
      <c r="CN572" s="208"/>
      <c r="CO572" s="208"/>
      <c r="CP572" s="176"/>
      <c r="DO572" s="166"/>
    </row>
    <row r="573" spans="1:119">
      <c r="A573" s="166"/>
      <c r="B573" s="175"/>
      <c r="C573" s="175"/>
      <c r="D573" s="178"/>
      <c r="E573" s="17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70"/>
      <c r="R573" s="170"/>
      <c r="S573" s="170"/>
      <c r="T573" s="170"/>
      <c r="U573" s="170"/>
      <c r="V573" s="170"/>
      <c r="W573" s="207"/>
      <c r="X573" s="207"/>
      <c r="Y573" s="207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  <c r="BI573" s="208"/>
      <c r="BJ573" s="208"/>
      <c r="BK573" s="208"/>
      <c r="BL573" s="208"/>
      <c r="BM573" s="208"/>
      <c r="BN573" s="208"/>
      <c r="BO573" s="208"/>
      <c r="BP573" s="208"/>
      <c r="BQ573" s="208"/>
      <c r="BR573" s="208"/>
      <c r="BS573" s="208"/>
      <c r="BT573" s="208"/>
      <c r="BU573" s="208"/>
      <c r="BV573" s="208"/>
      <c r="BW573" s="208"/>
      <c r="BX573" s="208"/>
      <c r="BY573" s="208"/>
      <c r="BZ573" s="208"/>
      <c r="CA573" s="208"/>
      <c r="CB573" s="208"/>
      <c r="CC573" s="208"/>
      <c r="CD573" s="208"/>
      <c r="CE573" s="208"/>
      <c r="CF573" s="208"/>
      <c r="CG573" s="208"/>
      <c r="CH573" s="208"/>
      <c r="CI573" s="208"/>
      <c r="CJ573" s="208"/>
      <c r="CK573" s="208"/>
      <c r="CL573" s="208"/>
      <c r="CM573" s="208"/>
      <c r="CN573" s="208"/>
      <c r="CO573" s="208"/>
      <c r="CP573" s="176"/>
      <c r="DO573" s="166"/>
    </row>
    <row r="574" spans="1:119">
      <c r="A574" s="166"/>
      <c r="B574" s="175"/>
      <c r="C574" s="175"/>
      <c r="D574" s="178"/>
      <c r="E574" s="17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70"/>
      <c r="R574" s="170"/>
      <c r="S574" s="170"/>
      <c r="T574" s="170"/>
      <c r="U574" s="170"/>
      <c r="V574" s="170"/>
      <c r="W574" s="207"/>
      <c r="X574" s="207"/>
      <c r="Y574" s="207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  <c r="BI574" s="208"/>
      <c r="BJ574" s="208"/>
      <c r="BK574" s="208"/>
      <c r="BL574" s="208"/>
      <c r="BM574" s="208"/>
      <c r="BN574" s="208"/>
      <c r="BO574" s="208"/>
      <c r="BP574" s="208"/>
      <c r="BQ574" s="208"/>
      <c r="BR574" s="208"/>
      <c r="BS574" s="208"/>
      <c r="BT574" s="208"/>
      <c r="BU574" s="208"/>
      <c r="BV574" s="208"/>
      <c r="BW574" s="208"/>
      <c r="BX574" s="208"/>
      <c r="BY574" s="208"/>
      <c r="BZ574" s="208"/>
      <c r="CA574" s="208"/>
      <c r="CB574" s="208"/>
      <c r="CC574" s="208"/>
      <c r="CD574" s="208"/>
      <c r="CE574" s="208"/>
      <c r="CF574" s="208"/>
      <c r="CG574" s="208"/>
      <c r="CH574" s="208"/>
      <c r="CI574" s="208"/>
      <c r="CJ574" s="208"/>
      <c r="CK574" s="208"/>
      <c r="CL574" s="208"/>
      <c r="CM574" s="208"/>
      <c r="CN574" s="208"/>
      <c r="CO574" s="208"/>
      <c r="CP574" s="176"/>
      <c r="DO574" s="166"/>
    </row>
    <row r="575" spans="1:119">
      <c r="A575" s="166"/>
      <c r="B575" s="175"/>
      <c r="C575" s="175"/>
      <c r="D575" s="178"/>
      <c r="E575" s="17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70"/>
      <c r="R575" s="170"/>
      <c r="S575" s="170"/>
      <c r="T575" s="170"/>
      <c r="U575" s="170"/>
      <c r="V575" s="170"/>
      <c r="W575" s="207"/>
      <c r="X575" s="207"/>
      <c r="Y575" s="207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  <c r="BP575" s="208"/>
      <c r="BQ575" s="208"/>
      <c r="BR575" s="208"/>
      <c r="BS575" s="208"/>
      <c r="BT575" s="208"/>
      <c r="BU575" s="208"/>
      <c r="BV575" s="208"/>
      <c r="BW575" s="208"/>
      <c r="BX575" s="208"/>
      <c r="BY575" s="208"/>
      <c r="BZ575" s="208"/>
      <c r="CA575" s="208"/>
      <c r="CB575" s="208"/>
      <c r="CC575" s="208"/>
      <c r="CD575" s="208"/>
      <c r="CE575" s="208"/>
      <c r="CF575" s="208"/>
      <c r="CG575" s="208"/>
      <c r="CH575" s="208"/>
      <c r="CI575" s="208"/>
      <c r="CJ575" s="208"/>
      <c r="CK575" s="208"/>
      <c r="CL575" s="208"/>
      <c r="CM575" s="208"/>
      <c r="CN575" s="208"/>
      <c r="CO575" s="208"/>
      <c r="CP575" s="176"/>
      <c r="DO575" s="166"/>
    </row>
    <row r="576" spans="1:119">
      <c r="A576" s="166"/>
      <c r="B576" s="175"/>
      <c r="C576" s="175"/>
      <c r="D576" s="178"/>
      <c r="E576" s="17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70"/>
      <c r="R576" s="170"/>
      <c r="S576" s="170"/>
      <c r="T576" s="170"/>
      <c r="U576" s="170"/>
      <c r="V576" s="170"/>
      <c r="W576" s="207"/>
      <c r="X576" s="207"/>
      <c r="Y576" s="207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  <c r="BP576" s="208"/>
      <c r="BQ576" s="208"/>
      <c r="BR576" s="208"/>
      <c r="BS576" s="208"/>
      <c r="BT576" s="208"/>
      <c r="BU576" s="208"/>
      <c r="BV576" s="208"/>
      <c r="BW576" s="208"/>
      <c r="BX576" s="208"/>
      <c r="BY576" s="208"/>
      <c r="BZ576" s="208"/>
      <c r="CA576" s="208"/>
      <c r="CB576" s="208"/>
      <c r="CC576" s="208"/>
      <c r="CD576" s="208"/>
      <c r="CE576" s="208"/>
      <c r="CF576" s="208"/>
      <c r="CG576" s="208"/>
      <c r="CH576" s="208"/>
      <c r="CI576" s="208"/>
      <c r="CJ576" s="208"/>
      <c r="CK576" s="208"/>
      <c r="CL576" s="208"/>
      <c r="CM576" s="208"/>
      <c r="CN576" s="208"/>
      <c r="CO576" s="208"/>
      <c r="CP576" s="176"/>
      <c r="DO576" s="166"/>
    </row>
    <row r="577" spans="1:119">
      <c r="A577" s="166"/>
      <c r="B577" s="175"/>
      <c r="C577" s="175"/>
      <c r="D577" s="178"/>
      <c r="E577" s="17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70"/>
      <c r="R577" s="170"/>
      <c r="S577" s="170"/>
      <c r="T577" s="170"/>
      <c r="U577" s="170"/>
      <c r="V577" s="170"/>
      <c r="W577" s="207"/>
      <c r="X577" s="207"/>
      <c r="Y577" s="207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  <c r="BP577" s="208"/>
      <c r="BQ577" s="208"/>
      <c r="BR577" s="208"/>
      <c r="BS577" s="208"/>
      <c r="BT577" s="208"/>
      <c r="BU577" s="208"/>
      <c r="BV577" s="208"/>
      <c r="BW577" s="208"/>
      <c r="BX577" s="208"/>
      <c r="BY577" s="208"/>
      <c r="BZ577" s="208"/>
      <c r="CA577" s="208"/>
      <c r="CB577" s="208"/>
      <c r="CC577" s="208"/>
      <c r="CD577" s="208"/>
      <c r="CE577" s="208"/>
      <c r="CF577" s="208"/>
      <c r="CG577" s="208"/>
      <c r="CH577" s="208"/>
      <c r="CI577" s="208"/>
      <c r="CJ577" s="208"/>
      <c r="CK577" s="208"/>
      <c r="CL577" s="208"/>
      <c r="CM577" s="208"/>
      <c r="CN577" s="208"/>
      <c r="CO577" s="208"/>
      <c r="CP577" s="176"/>
      <c r="DO577" s="166"/>
    </row>
    <row r="578" spans="1:119">
      <c r="A578" s="166"/>
      <c r="B578" s="175"/>
      <c r="C578" s="175"/>
      <c r="D578" s="178"/>
      <c r="E578" s="17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70"/>
      <c r="R578" s="170"/>
      <c r="S578" s="170"/>
      <c r="T578" s="170"/>
      <c r="U578" s="170"/>
      <c r="V578" s="170"/>
      <c r="W578" s="207"/>
      <c r="X578" s="207"/>
      <c r="Y578" s="207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  <c r="BI578" s="208"/>
      <c r="BJ578" s="208"/>
      <c r="BK578" s="208"/>
      <c r="BL578" s="208"/>
      <c r="BM578" s="208"/>
      <c r="BN578" s="208"/>
      <c r="BO578" s="208"/>
      <c r="BP578" s="208"/>
      <c r="BQ578" s="208"/>
      <c r="BR578" s="208"/>
      <c r="BS578" s="208"/>
      <c r="BT578" s="208"/>
      <c r="BU578" s="208"/>
      <c r="BV578" s="208"/>
      <c r="BW578" s="208"/>
      <c r="BX578" s="208"/>
      <c r="BY578" s="208"/>
      <c r="BZ578" s="208"/>
      <c r="CA578" s="208"/>
      <c r="CB578" s="208"/>
      <c r="CC578" s="208"/>
      <c r="CD578" s="208"/>
      <c r="CE578" s="208"/>
      <c r="CF578" s="208"/>
      <c r="CG578" s="208"/>
      <c r="CH578" s="208"/>
      <c r="CI578" s="208"/>
      <c r="CJ578" s="208"/>
      <c r="CK578" s="208"/>
      <c r="CL578" s="208"/>
      <c r="CM578" s="208"/>
      <c r="CN578" s="208"/>
      <c r="CO578" s="208"/>
      <c r="CP578" s="176"/>
      <c r="DO578" s="166"/>
    </row>
    <row r="579" spans="1:119">
      <c r="A579" s="166"/>
      <c r="B579" s="175"/>
      <c r="C579" s="175"/>
      <c r="D579" s="178"/>
      <c r="E579" s="17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70"/>
      <c r="R579" s="170"/>
      <c r="S579" s="170"/>
      <c r="T579" s="170"/>
      <c r="U579" s="170"/>
      <c r="V579" s="170"/>
      <c r="W579" s="207"/>
      <c r="X579" s="207"/>
      <c r="Y579" s="207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  <c r="BI579" s="208"/>
      <c r="BJ579" s="208"/>
      <c r="BK579" s="208"/>
      <c r="BL579" s="208"/>
      <c r="BM579" s="208"/>
      <c r="BN579" s="208"/>
      <c r="BO579" s="208"/>
      <c r="BP579" s="208"/>
      <c r="BQ579" s="208"/>
      <c r="BR579" s="208"/>
      <c r="BS579" s="208"/>
      <c r="BT579" s="208"/>
      <c r="BU579" s="208"/>
      <c r="BV579" s="208"/>
      <c r="BW579" s="208"/>
      <c r="BX579" s="208"/>
      <c r="BY579" s="208"/>
      <c r="BZ579" s="208"/>
      <c r="CA579" s="208"/>
      <c r="CB579" s="208"/>
      <c r="CC579" s="208"/>
      <c r="CD579" s="208"/>
      <c r="CE579" s="208"/>
      <c r="CF579" s="208"/>
      <c r="CG579" s="208"/>
      <c r="CH579" s="208"/>
      <c r="CI579" s="208"/>
      <c r="CJ579" s="208"/>
      <c r="CK579" s="208"/>
      <c r="CL579" s="208"/>
      <c r="CM579" s="208"/>
      <c r="CN579" s="208"/>
      <c r="CO579" s="208"/>
      <c r="CP579" s="176"/>
      <c r="DO579" s="166"/>
    </row>
    <row r="580" spans="1:119">
      <c r="A580" s="166"/>
      <c r="B580" s="175"/>
      <c r="C580" s="175"/>
      <c r="D580" s="178"/>
      <c r="E580" s="17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70"/>
      <c r="R580" s="170"/>
      <c r="S580" s="170"/>
      <c r="T580" s="170"/>
      <c r="U580" s="170"/>
      <c r="V580" s="170"/>
      <c r="W580" s="207"/>
      <c r="X580" s="207"/>
      <c r="Y580" s="207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8"/>
      <c r="BY580" s="208"/>
      <c r="BZ580" s="208"/>
      <c r="CA580" s="208"/>
      <c r="CB580" s="208"/>
      <c r="CC580" s="208"/>
      <c r="CD580" s="208"/>
      <c r="CE580" s="208"/>
      <c r="CF580" s="208"/>
      <c r="CG580" s="208"/>
      <c r="CH580" s="208"/>
      <c r="CI580" s="208"/>
      <c r="CJ580" s="208"/>
      <c r="CK580" s="208"/>
      <c r="CL580" s="208"/>
      <c r="CM580" s="208"/>
      <c r="CN580" s="208"/>
      <c r="CO580" s="208"/>
      <c r="CP580" s="176"/>
      <c r="DO580" s="166"/>
    </row>
    <row r="581" spans="1:119">
      <c r="A581" s="166"/>
      <c r="B581" s="175"/>
      <c r="C581" s="175"/>
      <c r="D581" s="178"/>
      <c r="E581" s="17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70"/>
      <c r="R581" s="170"/>
      <c r="S581" s="170"/>
      <c r="T581" s="170"/>
      <c r="U581" s="170"/>
      <c r="V581" s="170"/>
      <c r="W581" s="207"/>
      <c r="X581" s="207"/>
      <c r="Y581" s="207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  <c r="BI581" s="208"/>
      <c r="BJ581" s="208"/>
      <c r="BK581" s="208"/>
      <c r="BL581" s="208"/>
      <c r="BM581" s="208"/>
      <c r="BN581" s="208"/>
      <c r="BO581" s="208"/>
      <c r="BP581" s="208"/>
      <c r="BQ581" s="208"/>
      <c r="BR581" s="208"/>
      <c r="BS581" s="208"/>
      <c r="BT581" s="208"/>
      <c r="BU581" s="208"/>
      <c r="BV581" s="208"/>
      <c r="BW581" s="208"/>
      <c r="BX581" s="208"/>
      <c r="BY581" s="208"/>
      <c r="BZ581" s="208"/>
      <c r="CA581" s="208"/>
      <c r="CB581" s="208"/>
      <c r="CC581" s="208"/>
      <c r="CD581" s="208"/>
      <c r="CE581" s="208"/>
      <c r="CF581" s="208"/>
      <c r="CG581" s="208"/>
      <c r="CH581" s="208"/>
      <c r="CI581" s="208"/>
      <c r="CJ581" s="208"/>
      <c r="CK581" s="208"/>
      <c r="CL581" s="208"/>
      <c r="CM581" s="208"/>
      <c r="CN581" s="208"/>
      <c r="CO581" s="208"/>
      <c r="CP581" s="176"/>
      <c r="DO581" s="166"/>
    </row>
    <row r="582" spans="1:119">
      <c r="A582" s="166"/>
      <c r="B582" s="175"/>
      <c r="C582" s="175"/>
      <c r="D582" s="178"/>
      <c r="E582" s="17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70"/>
      <c r="R582" s="170"/>
      <c r="S582" s="170"/>
      <c r="T582" s="170"/>
      <c r="U582" s="170"/>
      <c r="V582" s="170"/>
      <c r="W582" s="207"/>
      <c r="X582" s="207"/>
      <c r="Y582" s="207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  <c r="BI582" s="208"/>
      <c r="BJ582" s="208"/>
      <c r="BK582" s="208"/>
      <c r="BL582" s="208"/>
      <c r="BM582" s="208"/>
      <c r="BN582" s="208"/>
      <c r="BO582" s="208"/>
      <c r="BP582" s="208"/>
      <c r="BQ582" s="208"/>
      <c r="BR582" s="208"/>
      <c r="BS582" s="208"/>
      <c r="BT582" s="208"/>
      <c r="BU582" s="208"/>
      <c r="BV582" s="208"/>
      <c r="BW582" s="208"/>
      <c r="BX582" s="208"/>
      <c r="BY582" s="208"/>
      <c r="BZ582" s="208"/>
      <c r="CA582" s="208"/>
      <c r="CB582" s="208"/>
      <c r="CC582" s="208"/>
      <c r="CD582" s="208"/>
      <c r="CE582" s="208"/>
      <c r="CF582" s="208"/>
      <c r="CG582" s="208"/>
      <c r="CH582" s="208"/>
      <c r="CI582" s="208"/>
      <c r="CJ582" s="208"/>
      <c r="CK582" s="208"/>
      <c r="CL582" s="208"/>
      <c r="CM582" s="208"/>
      <c r="CN582" s="208"/>
      <c r="CO582" s="208"/>
      <c r="CP582" s="176"/>
      <c r="DO582" s="166"/>
    </row>
    <row r="583" spans="1:119">
      <c r="A583" s="166"/>
      <c r="B583" s="175"/>
      <c r="C583" s="175"/>
      <c r="D583" s="178"/>
      <c r="E583" s="17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70"/>
      <c r="R583" s="170"/>
      <c r="S583" s="170"/>
      <c r="T583" s="170"/>
      <c r="U583" s="170"/>
      <c r="V583" s="170"/>
      <c r="W583" s="207"/>
      <c r="X583" s="207"/>
      <c r="Y583" s="207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  <c r="BI583" s="208"/>
      <c r="BJ583" s="208"/>
      <c r="BK583" s="208"/>
      <c r="BL583" s="208"/>
      <c r="BM583" s="208"/>
      <c r="BN583" s="208"/>
      <c r="BO583" s="208"/>
      <c r="BP583" s="208"/>
      <c r="BQ583" s="208"/>
      <c r="BR583" s="208"/>
      <c r="BS583" s="208"/>
      <c r="BT583" s="208"/>
      <c r="BU583" s="208"/>
      <c r="BV583" s="208"/>
      <c r="BW583" s="208"/>
      <c r="BX583" s="208"/>
      <c r="BY583" s="208"/>
      <c r="BZ583" s="208"/>
      <c r="CA583" s="208"/>
      <c r="CB583" s="208"/>
      <c r="CC583" s="208"/>
      <c r="CD583" s="208"/>
      <c r="CE583" s="208"/>
      <c r="CF583" s="208"/>
      <c r="CG583" s="208"/>
      <c r="CH583" s="208"/>
      <c r="CI583" s="208"/>
      <c r="CJ583" s="208"/>
      <c r="CK583" s="208"/>
      <c r="CL583" s="208"/>
      <c r="CM583" s="208"/>
      <c r="CN583" s="208"/>
      <c r="CO583" s="208"/>
      <c r="CP583" s="176"/>
      <c r="DO583" s="166"/>
    </row>
    <row r="584" spans="1:119">
      <c r="A584" s="166"/>
      <c r="B584" s="175"/>
      <c r="C584" s="175"/>
      <c r="D584" s="178"/>
      <c r="E584" s="17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70"/>
      <c r="R584" s="170"/>
      <c r="S584" s="170"/>
      <c r="T584" s="170"/>
      <c r="U584" s="170"/>
      <c r="V584" s="170"/>
      <c r="W584" s="207"/>
      <c r="X584" s="207"/>
      <c r="Y584" s="207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  <c r="BI584" s="208"/>
      <c r="BJ584" s="208"/>
      <c r="BK584" s="208"/>
      <c r="BL584" s="208"/>
      <c r="BM584" s="208"/>
      <c r="BN584" s="208"/>
      <c r="BO584" s="208"/>
      <c r="BP584" s="208"/>
      <c r="BQ584" s="208"/>
      <c r="BR584" s="208"/>
      <c r="BS584" s="208"/>
      <c r="BT584" s="208"/>
      <c r="BU584" s="208"/>
      <c r="BV584" s="208"/>
      <c r="BW584" s="208"/>
      <c r="BX584" s="208"/>
      <c r="BY584" s="208"/>
      <c r="BZ584" s="208"/>
      <c r="CA584" s="208"/>
      <c r="CB584" s="208"/>
      <c r="CC584" s="208"/>
      <c r="CD584" s="208"/>
      <c r="CE584" s="208"/>
      <c r="CF584" s="208"/>
      <c r="CG584" s="208"/>
      <c r="CH584" s="208"/>
      <c r="CI584" s="208"/>
      <c r="CJ584" s="208"/>
      <c r="CK584" s="208"/>
      <c r="CL584" s="208"/>
      <c r="CM584" s="208"/>
      <c r="CN584" s="208"/>
      <c r="CO584" s="208"/>
      <c r="CP584" s="176"/>
      <c r="DO584" s="166"/>
    </row>
    <row r="585" spans="1:119">
      <c r="A585" s="166"/>
      <c r="B585" s="175"/>
      <c r="C585" s="175"/>
      <c r="D585" s="178"/>
      <c r="E585" s="17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70"/>
      <c r="R585" s="170"/>
      <c r="S585" s="170"/>
      <c r="T585" s="170"/>
      <c r="U585" s="170"/>
      <c r="V585" s="170"/>
      <c r="W585" s="207"/>
      <c r="X585" s="207"/>
      <c r="Y585" s="207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  <c r="BI585" s="208"/>
      <c r="BJ585" s="208"/>
      <c r="BK585" s="208"/>
      <c r="BL585" s="208"/>
      <c r="BM585" s="208"/>
      <c r="BN585" s="208"/>
      <c r="BO585" s="208"/>
      <c r="BP585" s="208"/>
      <c r="BQ585" s="208"/>
      <c r="BR585" s="208"/>
      <c r="BS585" s="208"/>
      <c r="BT585" s="208"/>
      <c r="BU585" s="208"/>
      <c r="BV585" s="208"/>
      <c r="BW585" s="208"/>
      <c r="BX585" s="208"/>
      <c r="BY585" s="208"/>
      <c r="BZ585" s="208"/>
      <c r="CA585" s="208"/>
      <c r="CB585" s="208"/>
      <c r="CC585" s="208"/>
      <c r="CD585" s="208"/>
      <c r="CE585" s="208"/>
      <c r="CF585" s="208"/>
      <c r="CG585" s="208"/>
      <c r="CH585" s="208"/>
      <c r="CI585" s="208"/>
      <c r="CJ585" s="208"/>
      <c r="CK585" s="208"/>
      <c r="CL585" s="208"/>
      <c r="CM585" s="208"/>
      <c r="CN585" s="208"/>
      <c r="CO585" s="208"/>
      <c r="CP585" s="176"/>
      <c r="DO585" s="166"/>
    </row>
    <row r="586" spans="1:119">
      <c r="A586" s="166"/>
      <c r="B586" s="175"/>
      <c r="C586" s="175"/>
      <c r="D586" s="178"/>
      <c r="E586" s="17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70"/>
      <c r="R586" s="170"/>
      <c r="S586" s="170"/>
      <c r="T586" s="170"/>
      <c r="U586" s="170"/>
      <c r="V586" s="170"/>
      <c r="W586" s="207"/>
      <c r="X586" s="207"/>
      <c r="Y586" s="207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8"/>
      <c r="BY586" s="208"/>
      <c r="BZ586" s="208"/>
      <c r="CA586" s="208"/>
      <c r="CB586" s="208"/>
      <c r="CC586" s="208"/>
      <c r="CD586" s="208"/>
      <c r="CE586" s="208"/>
      <c r="CF586" s="208"/>
      <c r="CG586" s="208"/>
      <c r="CH586" s="208"/>
      <c r="CI586" s="208"/>
      <c r="CJ586" s="208"/>
      <c r="CK586" s="208"/>
      <c r="CL586" s="208"/>
      <c r="CM586" s="208"/>
      <c r="CN586" s="208"/>
      <c r="CO586" s="208"/>
      <c r="CP586" s="176"/>
      <c r="DO586" s="166"/>
    </row>
    <row r="587" spans="1:119">
      <c r="A587" s="166"/>
      <c r="B587" s="175"/>
      <c r="C587" s="175"/>
      <c r="D587" s="178"/>
      <c r="E587" s="17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70"/>
      <c r="R587" s="170"/>
      <c r="S587" s="170"/>
      <c r="T587" s="170"/>
      <c r="U587" s="170"/>
      <c r="V587" s="170"/>
      <c r="W587" s="207"/>
      <c r="X587" s="207"/>
      <c r="Y587" s="207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  <c r="BI587" s="208"/>
      <c r="BJ587" s="208"/>
      <c r="BK587" s="208"/>
      <c r="BL587" s="208"/>
      <c r="BM587" s="208"/>
      <c r="BN587" s="208"/>
      <c r="BO587" s="208"/>
      <c r="BP587" s="208"/>
      <c r="BQ587" s="208"/>
      <c r="BR587" s="208"/>
      <c r="BS587" s="208"/>
      <c r="BT587" s="208"/>
      <c r="BU587" s="208"/>
      <c r="BV587" s="208"/>
      <c r="BW587" s="208"/>
      <c r="BX587" s="208"/>
      <c r="BY587" s="208"/>
      <c r="BZ587" s="208"/>
      <c r="CA587" s="208"/>
      <c r="CB587" s="208"/>
      <c r="CC587" s="208"/>
      <c r="CD587" s="208"/>
      <c r="CE587" s="208"/>
      <c r="CF587" s="208"/>
      <c r="CG587" s="208"/>
      <c r="CH587" s="208"/>
      <c r="CI587" s="208"/>
      <c r="CJ587" s="208"/>
      <c r="CK587" s="208"/>
      <c r="CL587" s="208"/>
      <c r="CM587" s="208"/>
      <c r="CN587" s="208"/>
      <c r="CO587" s="208"/>
      <c r="CP587" s="176"/>
      <c r="DO587" s="166"/>
    </row>
    <row r="588" spans="1:119">
      <c r="A588" s="166"/>
      <c r="B588" s="175"/>
      <c r="C588" s="175"/>
      <c r="D588" s="178"/>
      <c r="E588" s="17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70"/>
      <c r="R588" s="170"/>
      <c r="S588" s="170"/>
      <c r="T588" s="170"/>
      <c r="U588" s="170"/>
      <c r="V588" s="170"/>
      <c r="W588" s="207"/>
      <c r="X588" s="207"/>
      <c r="Y588" s="207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  <c r="BP588" s="208"/>
      <c r="BQ588" s="208"/>
      <c r="BR588" s="208"/>
      <c r="BS588" s="208"/>
      <c r="BT588" s="208"/>
      <c r="BU588" s="208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8"/>
      <c r="CG588" s="208"/>
      <c r="CH588" s="208"/>
      <c r="CI588" s="208"/>
      <c r="CJ588" s="208"/>
      <c r="CK588" s="208"/>
      <c r="CL588" s="208"/>
      <c r="CM588" s="208"/>
      <c r="CN588" s="208"/>
      <c r="CO588" s="208"/>
      <c r="CP588" s="176"/>
      <c r="DO588" s="166"/>
    </row>
    <row r="589" spans="1:119">
      <c r="A589" s="166"/>
      <c r="B589" s="175"/>
      <c r="C589" s="175"/>
      <c r="D589" s="178"/>
      <c r="E589" s="17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70"/>
      <c r="R589" s="170"/>
      <c r="S589" s="170"/>
      <c r="T589" s="170"/>
      <c r="U589" s="170"/>
      <c r="V589" s="170"/>
      <c r="W589" s="207"/>
      <c r="X589" s="207"/>
      <c r="Y589" s="207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  <c r="BI589" s="208"/>
      <c r="BJ589" s="208"/>
      <c r="BK589" s="208"/>
      <c r="BL589" s="208"/>
      <c r="BM589" s="208"/>
      <c r="BN589" s="208"/>
      <c r="BO589" s="208"/>
      <c r="BP589" s="208"/>
      <c r="BQ589" s="208"/>
      <c r="BR589" s="208"/>
      <c r="BS589" s="208"/>
      <c r="BT589" s="208"/>
      <c r="BU589" s="208"/>
      <c r="BV589" s="208"/>
      <c r="BW589" s="208"/>
      <c r="BX589" s="208"/>
      <c r="BY589" s="208"/>
      <c r="BZ589" s="208"/>
      <c r="CA589" s="208"/>
      <c r="CB589" s="208"/>
      <c r="CC589" s="208"/>
      <c r="CD589" s="208"/>
      <c r="CE589" s="208"/>
      <c r="CF589" s="208"/>
      <c r="CG589" s="208"/>
      <c r="CH589" s="208"/>
      <c r="CI589" s="208"/>
      <c r="CJ589" s="208"/>
      <c r="CK589" s="208"/>
      <c r="CL589" s="208"/>
      <c r="CM589" s="208"/>
      <c r="CN589" s="208"/>
      <c r="CO589" s="208"/>
      <c r="CP589" s="176"/>
      <c r="DO589" s="166"/>
    </row>
    <row r="590" spans="1:119">
      <c r="A590" s="166"/>
      <c r="B590" s="175"/>
      <c r="C590" s="175"/>
      <c r="D590" s="178"/>
      <c r="E590" s="17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70"/>
      <c r="R590" s="170"/>
      <c r="S590" s="170"/>
      <c r="T590" s="170"/>
      <c r="U590" s="170"/>
      <c r="V590" s="170"/>
      <c r="W590" s="207"/>
      <c r="X590" s="207"/>
      <c r="Y590" s="207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  <c r="BI590" s="208"/>
      <c r="BJ590" s="208"/>
      <c r="BK590" s="208"/>
      <c r="BL590" s="208"/>
      <c r="BM590" s="208"/>
      <c r="BN590" s="208"/>
      <c r="BO590" s="208"/>
      <c r="BP590" s="208"/>
      <c r="BQ590" s="208"/>
      <c r="BR590" s="208"/>
      <c r="BS590" s="208"/>
      <c r="BT590" s="208"/>
      <c r="BU590" s="208"/>
      <c r="BV590" s="208"/>
      <c r="BW590" s="208"/>
      <c r="BX590" s="208"/>
      <c r="BY590" s="208"/>
      <c r="BZ590" s="208"/>
      <c r="CA590" s="208"/>
      <c r="CB590" s="208"/>
      <c r="CC590" s="208"/>
      <c r="CD590" s="208"/>
      <c r="CE590" s="208"/>
      <c r="CF590" s="208"/>
      <c r="CG590" s="208"/>
      <c r="CH590" s="208"/>
      <c r="CI590" s="208"/>
      <c r="CJ590" s="208"/>
      <c r="CK590" s="208"/>
      <c r="CL590" s="208"/>
      <c r="CM590" s="208"/>
      <c r="CN590" s="208"/>
      <c r="CO590" s="208"/>
      <c r="CP590" s="176"/>
      <c r="DO590" s="166"/>
    </row>
    <row r="591" spans="1:119">
      <c r="A591" s="166"/>
      <c r="B591" s="175"/>
      <c r="C591" s="175"/>
      <c r="D591" s="178"/>
      <c r="E591" s="17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70"/>
      <c r="R591" s="170"/>
      <c r="S591" s="170"/>
      <c r="T591" s="170"/>
      <c r="U591" s="170"/>
      <c r="V591" s="170"/>
      <c r="W591" s="207"/>
      <c r="X591" s="207"/>
      <c r="Y591" s="207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  <c r="BI591" s="208"/>
      <c r="BJ591" s="208"/>
      <c r="BK591" s="208"/>
      <c r="BL591" s="208"/>
      <c r="BM591" s="208"/>
      <c r="BN591" s="208"/>
      <c r="BO591" s="208"/>
      <c r="BP591" s="208"/>
      <c r="BQ591" s="208"/>
      <c r="BR591" s="208"/>
      <c r="BS591" s="208"/>
      <c r="BT591" s="208"/>
      <c r="BU591" s="208"/>
      <c r="BV591" s="208"/>
      <c r="BW591" s="208"/>
      <c r="BX591" s="208"/>
      <c r="BY591" s="208"/>
      <c r="BZ591" s="208"/>
      <c r="CA591" s="208"/>
      <c r="CB591" s="208"/>
      <c r="CC591" s="208"/>
      <c r="CD591" s="208"/>
      <c r="CE591" s="208"/>
      <c r="CF591" s="208"/>
      <c r="CG591" s="208"/>
      <c r="CH591" s="208"/>
      <c r="CI591" s="208"/>
      <c r="CJ591" s="208"/>
      <c r="CK591" s="208"/>
      <c r="CL591" s="208"/>
      <c r="CM591" s="208"/>
      <c r="CN591" s="208"/>
      <c r="CO591" s="208"/>
      <c r="CP591" s="176"/>
      <c r="DO591" s="166"/>
    </row>
    <row r="592" spans="1:119">
      <c r="A592" s="166"/>
      <c r="B592" s="175"/>
      <c r="C592" s="175"/>
      <c r="D592" s="178"/>
      <c r="E592" s="17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70"/>
      <c r="R592" s="170"/>
      <c r="S592" s="170"/>
      <c r="T592" s="170"/>
      <c r="U592" s="170"/>
      <c r="V592" s="170"/>
      <c r="W592" s="207"/>
      <c r="X592" s="207"/>
      <c r="Y592" s="207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  <c r="BI592" s="208"/>
      <c r="BJ592" s="208"/>
      <c r="BK592" s="208"/>
      <c r="BL592" s="208"/>
      <c r="BM592" s="208"/>
      <c r="BN592" s="208"/>
      <c r="BO592" s="208"/>
      <c r="BP592" s="208"/>
      <c r="BQ592" s="208"/>
      <c r="BR592" s="208"/>
      <c r="BS592" s="208"/>
      <c r="BT592" s="208"/>
      <c r="BU592" s="208"/>
      <c r="BV592" s="208"/>
      <c r="BW592" s="208"/>
      <c r="BX592" s="208"/>
      <c r="BY592" s="208"/>
      <c r="BZ592" s="208"/>
      <c r="CA592" s="208"/>
      <c r="CB592" s="208"/>
      <c r="CC592" s="208"/>
      <c r="CD592" s="208"/>
      <c r="CE592" s="208"/>
      <c r="CF592" s="208"/>
      <c r="CG592" s="208"/>
      <c r="CH592" s="208"/>
      <c r="CI592" s="208"/>
      <c r="CJ592" s="208"/>
      <c r="CK592" s="208"/>
      <c r="CL592" s="208"/>
      <c r="CM592" s="208"/>
      <c r="CN592" s="208"/>
      <c r="CO592" s="208"/>
      <c r="CP592" s="176"/>
      <c r="DO592" s="166"/>
    </row>
    <row r="593" spans="1:119">
      <c r="A593" s="166"/>
      <c r="B593" s="175"/>
      <c r="C593" s="175"/>
      <c r="D593" s="178"/>
      <c r="E593" s="17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70"/>
      <c r="R593" s="170"/>
      <c r="S593" s="170"/>
      <c r="T593" s="170"/>
      <c r="U593" s="170"/>
      <c r="V593" s="170"/>
      <c r="W593" s="207"/>
      <c r="X593" s="207"/>
      <c r="Y593" s="207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  <c r="BI593" s="208"/>
      <c r="BJ593" s="208"/>
      <c r="BK593" s="208"/>
      <c r="BL593" s="208"/>
      <c r="BM593" s="208"/>
      <c r="BN593" s="208"/>
      <c r="BO593" s="208"/>
      <c r="BP593" s="208"/>
      <c r="BQ593" s="208"/>
      <c r="BR593" s="208"/>
      <c r="BS593" s="208"/>
      <c r="BT593" s="208"/>
      <c r="BU593" s="208"/>
      <c r="BV593" s="208"/>
      <c r="BW593" s="208"/>
      <c r="BX593" s="208"/>
      <c r="BY593" s="208"/>
      <c r="BZ593" s="208"/>
      <c r="CA593" s="208"/>
      <c r="CB593" s="208"/>
      <c r="CC593" s="208"/>
      <c r="CD593" s="208"/>
      <c r="CE593" s="208"/>
      <c r="CF593" s="208"/>
      <c r="CG593" s="208"/>
      <c r="CH593" s="208"/>
      <c r="CI593" s="208"/>
      <c r="CJ593" s="208"/>
      <c r="CK593" s="208"/>
      <c r="CL593" s="208"/>
      <c r="CM593" s="208"/>
      <c r="CN593" s="208"/>
      <c r="CO593" s="208"/>
      <c r="CP593" s="176"/>
      <c r="DO593" s="166"/>
    </row>
    <row r="594" spans="1:119">
      <c r="A594" s="166"/>
      <c r="B594" s="175"/>
      <c r="C594" s="175"/>
      <c r="D594" s="178"/>
      <c r="E594" s="17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70"/>
      <c r="R594" s="170"/>
      <c r="S594" s="170"/>
      <c r="T594" s="170"/>
      <c r="U594" s="170"/>
      <c r="V594" s="170"/>
      <c r="W594" s="207"/>
      <c r="X594" s="207"/>
      <c r="Y594" s="207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  <c r="BP594" s="208"/>
      <c r="BQ594" s="208"/>
      <c r="BR594" s="208"/>
      <c r="BS594" s="208"/>
      <c r="BT594" s="208"/>
      <c r="BU594" s="208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8"/>
      <c r="CG594" s="208"/>
      <c r="CH594" s="208"/>
      <c r="CI594" s="208"/>
      <c r="CJ594" s="208"/>
      <c r="CK594" s="208"/>
      <c r="CL594" s="208"/>
      <c r="CM594" s="208"/>
      <c r="CN594" s="208"/>
      <c r="CO594" s="208"/>
      <c r="CP594" s="176"/>
      <c r="DO594" s="166"/>
    </row>
    <row r="595" spans="1:119">
      <c r="A595" s="166"/>
      <c r="B595" s="175"/>
      <c r="C595" s="175"/>
      <c r="D595" s="178"/>
      <c r="E595" s="17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70"/>
      <c r="R595" s="170"/>
      <c r="S595" s="170"/>
      <c r="T595" s="170"/>
      <c r="U595" s="170"/>
      <c r="V595" s="170"/>
      <c r="W595" s="207"/>
      <c r="X595" s="207"/>
      <c r="Y595" s="207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  <c r="BP595" s="208"/>
      <c r="BQ595" s="208"/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08"/>
      <c r="CD595" s="208"/>
      <c r="CE595" s="208"/>
      <c r="CF595" s="208"/>
      <c r="CG595" s="208"/>
      <c r="CH595" s="208"/>
      <c r="CI595" s="208"/>
      <c r="CJ595" s="208"/>
      <c r="CK595" s="208"/>
      <c r="CL595" s="208"/>
      <c r="CM595" s="208"/>
      <c r="CN595" s="208"/>
      <c r="CO595" s="208"/>
      <c r="CP595" s="176"/>
      <c r="DO595" s="166"/>
    </row>
    <row r="596" spans="1:119">
      <c r="A596" s="166"/>
      <c r="B596" s="175"/>
      <c r="C596" s="175"/>
      <c r="D596" s="178"/>
      <c r="E596" s="17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70"/>
      <c r="R596" s="170"/>
      <c r="S596" s="170"/>
      <c r="T596" s="170"/>
      <c r="U596" s="170"/>
      <c r="V596" s="170"/>
      <c r="W596" s="207"/>
      <c r="X596" s="207"/>
      <c r="Y596" s="207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  <c r="BP596" s="208"/>
      <c r="BQ596" s="208"/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08"/>
      <c r="CD596" s="208"/>
      <c r="CE596" s="208"/>
      <c r="CF596" s="208"/>
      <c r="CG596" s="208"/>
      <c r="CH596" s="208"/>
      <c r="CI596" s="208"/>
      <c r="CJ596" s="208"/>
      <c r="CK596" s="208"/>
      <c r="CL596" s="208"/>
      <c r="CM596" s="208"/>
      <c r="CN596" s="208"/>
      <c r="CO596" s="208"/>
      <c r="CP596" s="176"/>
      <c r="DO596" s="166"/>
    </row>
    <row r="597" spans="1:119">
      <c r="A597" s="166"/>
      <c r="B597" s="175"/>
      <c r="C597" s="175"/>
      <c r="D597" s="178"/>
      <c r="E597" s="17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70"/>
      <c r="R597" s="170"/>
      <c r="S597" s="170"/>
      <c r="T597" s="170"/>
      <c r="U597" s="170"/>
      <c r="V597" s="170"/>
      <c r="W597" s="207"/>
      <c r="X597" s="207"/>
      <c r="Y597" s="207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08"/>
      <c r="CD597" s="208"/>
      <c r="CE597" s="208"/>
      <c r="CF597" s="208"/>
      <c r="CG597" s="208"/>
      <c r="CH597" s="208"/>
      <c r="CI597" s="208"/>
      <c r="CJ597" s="208"/>
      <c r="CK597" s="208"/>
      <c r="CL597" s="208"/>
      <c r="CM597" s="208"/>
      <c r="CN597" s="208"/>
      <c r="CO597" s="208"/>
      <c r="CP597" s="176"/>
      <c r="DO597" s="166"/>
    </row>
    <row r="598" spans="1:119">
      <c r="A598" s="166"/>
      <c r="B598" s="175"/>
      <c r="C598" s="175"/>
      <c r="D598" s="178"/>
      <c r="E598" s="17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70"/>
      <c r="R598" s="170"/>
      <c r="S598" s="170"/>
      <c r="T598" s="170"/>
      <c r="U598" s="170"/>
      <c r="V598" s="170"/>
      <c r="W598" s="207"/>
      <c r="X598" s="207"/>
      <c r="Y598" s="207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  <c r="BI598" s="208"/>
      <c r="BJ598" s="208"/>
      <c r="BK598" s="208"/>
      <c r="BL598" s="208"/>
      <c r="BM598" s="208"/>
      <c r="BN598" s="208"/>
      <c r="BO598" s="208"/>
      <c r="BP598" s="208"/>
      <c r="BQ598" s="208"/>
      <c r="BR598" s="208"/>
      <c r="BS598" s="208"/>
      <c r="BT598" s="208"/>
      <c r="BU598" s="208"/>
      <c r="BV598" s="208"/>
      <c r="BW598" s="208"/>
      <c r="BX598" s="208"/>
      <c r="BY598" s="208"/>
      <c r="BZ598" s="208"/>
      <c r="CA598" s="208"/>
      <c r="CB598" s="208"/>
      <c r="CC598" s="208"/>
      <c r="CD598" s="208"/>
      <c r="CE598" s="208"/>
      <c r="CF598" s="208"/>
      <c r="CG598" s="208"/>
      <c r="CH598" s="208"/>
      <c r="CI598" s="208"/>
      <c r="CJ598" s="208"/>
      <c r="CK598" s="208"/>
      <c r="CL598" s="208"/>
      <c r="CM598" s="208"/>
      <c r="CN598" s="208"/>
      <c r="CO598" s="208"/>
      <c r="CP598" s="176"/>
      <c r="DO598" s="166"/>
    </row>
    <row r="599" spans="1:119">
      <c r="A599" s="166"/>
      <c r="B599" s="175"/>
      <c r="C599" s="175"/>
      <c r="D599" s="178"/>
      <c r="E599" s="17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70"/>
      <c r="R599" s="170"/>
      <c r="S599" s="170"/>
      <c r="T599" s="170"/>
      <c r="U599" s="170"/>
      <c r="V599" s="170"/>
      <c r="W599" s="207"/>
      <c r="X599" s="207"/>
      <c r="Y599" s="207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  <c r="BP599" s="208"/>
      <c r="BQ599" s="208"/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08"/>
      <c r="CD599" s="208"/>
      <c r="CE599" s="208"/>
      <c r="CF599" s="208"/>
      <c r="CG599" s="208"/>
      <c r="CH599" s="208"/>
      <c r="CI599" s="208"/>
      <c r="CJ599" s="208"/>
      <c r="CK599" s="208"/>
      <c r="CL599" s="208"/>
      <c r="CM599" s="208"/>
      <c r="CN599" s="208"/>
      <c r="CO599" s="208"/>
      <c r="CP599" s="176"/>
      <c r="DO599" s="166"/>
    </row>
    <row r="600" spans="1:119">
      <c r="A600" s="166"/>
      <c r="B600" s="175"/>
      <c r="C600" s="175"/>
      <c r="D600" s="178"/>
      <c r="E600" s="17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70"/>
      <c r="R600" s="170"/>
      <c r="S600" s="170"/>
      <c r="T600" s="170"/>
      <c r="U600" s="170"/>
      <c r="V600" s="170"/>
      <c r="W600" s="207"/>
      <c r="X600" s="207"/>
      <c r="Y600" s="207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8"/>
      <c r="BL600" s="208"/>
      <c r="BM600" s="208"/>
      <c r="BN600" s="208"/>
      <c r="BO600" s="208"/>
      <c r="BP600" s="208"/>
      <c r="BQ600" s="208"/>
      <c r="BR600" s="208"/>
      <c r="BS600" s="208"/>
      <c r="BT600" s="208"/>
      <c r="BU600" s="208"/>
      <c r="BV600" s="208"/>
      <c r="BW600" s="208"/>
      <c r="BX600" s="208"/>
      <c r="BY600" s="208"/>
      <c r="BZ600" s="208"/>
      <c r="CA600" s="208"/>
      <c r="CB600" s="208"/>
      <c r="CC600" s="208"/>
      <c r="CD600" s="208"/>
      <c r="CE600" s="208"/>
      <c r="CF600" s="208"/>
      <c r="CG600" s="208"/>
      <c r="CH600" s="208"/>
      <c r="CI600" s="208"/>
      <c r="CJ600" s="208"/>
      <c r="CK600" s="208"/>
      <c r="CL600" s="208"/>
      <c r="CM600" s="208"/>
      <c r="CN600" s="208"/>
      <c r="CO600" s="208"/>
      <c r="CP600" s="176"/>
      <c r="DO600" s="166"/>
    </row>
    <row r="601" spans="1:119">
      <c r="A601" s="166"/>
      <c r="B601" s="175"/>
      <c r="C601" s="175"/>
      <c r="D601" s="178"/>
      <c r="E601" s="17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70"/>
      <c r="R601" s="170"/>
      <c r="S601" s="170"/>
      <c r="T601" s="170"/>
      <c r="U601" s="170"/>
      <c r="V601" s="170"/>
      <c r="W601" s="207"/>
      <c r="X601" s="207"/>
      <c r="Y601" s="207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8"/>
      <c r="BL601" s="208"/>
      <c r="BM601" s="208"/>
      <c r="BN601" s="208"/>
      <c r="BO601" s="208"/>
      <c r="BP601" s="208"/>
      <c r="BQ601" s="208"/>
      <c r="BR601" s="208"/>
      <c r="BS601" s="208"/>
      <c r="BT601" s="208"/>
      <c r="BU601" s="208"/>
      <c r="BV601" s="208"/>
      <c r="BW601" s="208"/>
      <c r="BX601" s="208"/>
      <c r="BY601" s="208"/>
      <c r="BZ601" s="208"/>
      <c r="CA601" s="208"/>
      <c r="CB601" s="208"/>
      <c r="CC601" s="208"/>
      <c r="CD601" s="208"/>
      <c r="CE601" s="208"/>
      <c r="CF601" s="208"/>
      <c r="CG601" s="208"/>
      <c r="CH601" s="208"/>
      <c r="CI601" s="208"/>
      <c r="CJ601" s="208"/>
      <c r="CK601" s="208"/>
      <c r="CL601" s="208"/>
      <c r="CM601" s="208"/>
      <c r="CN601" s="208"/>
      <c r="CO601" s="208"/>
      <c r="CP601" s="176"/>
      <c r="DO601" s="166"/>
    </row>
    <row r="602" spans="1:119">
      <c r="A602" s="166"/>
      <c r="B602" s="175"/>
      <c r="C602" s="175"/>
      <c r="D602" s="178"/>
      <c r="E602" s="17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70"/>
      <c r="R602" s="170"/>
      <c r="S602" s="170"/>
      <c r="T602" s="170"/>
      <c r="U602" s="170"/>
      <c r="V602" s="170"/>
      <c r="W602" s="207"/>
      <c r="X602" s="207"/>
      <c r="Y602" s="207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  <c r="BI602" s="208"/>
      <c r="BJ602" s="208"/>
      <c r="BK602" s="208"/>
      <c r="BL602" s="208"/>
      <c r="BM602" s="208"/>
      <c r="BN602" s="208"/>
      <c r="BO602" s="208"/>
      <c r="BP602" s="208"/>
      <c r="BQ602" s="208"/>
      <c r="BR602" s="208"/>
      <c r="BS602" s="208"/>
      <c r="BT602" s="208"/>
      <c r="BU602" s="208"/>
      <c r="BV602" s="208"/>
      <c r="BW602" s="208"/>
      <c r="BX602" s="208"/>
      <c r="BY602" s="208"/>
      <c r="BZ602" s="208"/>
      <c r="CA602" s="208"/>
      <c r="CB602" s="208"/>
      <c r="CC602" s="208"/>
      <c r="CD602" s="208"/>
      <c r="CE602" s="208"/>
      <c r="CF602" s="208"/>
      <c r="CG602" s="208"/>
      <c r="CH602" s="208"/>
      <c r="CI602" s="208"/>
      <c r="CJ602" s="208"/>
      <c r="CK602" s="208"/>
      <c r="CL602" s="208"/>
      <c r="CM602" s="208"/>
      <c r="CN602" s="208"/>
      <c r="CO602" s="208"/>
      <c r="CP602" s="176"/>
      <c r="DO602" s="166"/>
    </row>
    <row r="603" spans="1:119">
      <c r="A603" s="166"/>
      <c r="B603" s="175"/>
      <c r="C603" s="175"/>
      <c r="D603" s="178"/>
      <c r="E603" s="17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70"/>
      <c r="R603" s="170"/>
      <c r="S603" s="170"/>
      <c r="T603" s="170"/>
      <c r="U603" s="170"/>
      <c r="V603" s="170"/>
      <c r="W603" s="207"/>
      <c r="X603" s="207"/>
      <c r="Y603" s="207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208"/>
      <c r="BN603" s="208"/>
      <c r="BO603" s="208"/>
      <c r="BP603" s="208"/>
      <c r="BQ603" s="208"/>
      <c r="BR603" s="208"/>
      <c r="BS603" s="208"/>
      <c r="BT603" s="208"/>
      <c r="BU603" s="208"/>
      <c r="BV603" s="208"/>
      <c r="BW603" s="208"/>
      <c r="BX603" s="208"/>
      <c r="BY603" s="208"/>
      <c r="BZ603" s="208"/>
      <c r="CA603" s="208"/>
      <c r="CB603" s="208"/>
      <c r="CC603" s="208"/>
      <c r="CD603" s="208"/>
      <c r="CE603" s="208"/>
      <c r="CF603" s="208"/>
      <c r="CG603" s="208"/>
      <c r="CH603" s="208"/>
      <c r="CI603" s="208"/>
      <c r="CJ603" s="208"/>
      <c r="CK603" s="208"/>
      <c r="CL603" s="208"/>
      <c r="CM603" s="208"/>
      <c r="CN603" s="208"/>
      <c r="CO603" s="208"/>
      <c r="CP603" s="176"/>
      <c r="DO603" s="166"/>
    </row>
    <row r="604" spans="1:119">
      <c r="A604" s="166"/>
      <c r="B604" s="175"/>
      <c r="C604" s="175"/>
      <c r="D604" s="178"/>
      <c r="E604" s="17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70"/>
      <c r="R604" s="170"/>
      <c r="S604" s="170"/>
      <c r="T604" s="170"/>
      <c r="U604" s="170"/>
      <c r="V604" s="170"/>
      <c r="W604" s="207"/>
      <c r="X604" s="207"/>
      <c r="Y604" s="207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  <c r="BI604" s="208"/>
      <c r="BJ604" s="208"/>
      <c r="BK604" s="208"/>
      <c r="BL604" s="208"/>
      <c r="BM604" s="208"/>
      <c r="BN604" s="208"/>
      <c r="BO604" s="208"/>
      <c r="BP604" s="208"/>
      <c r="BQ604" s="208"/>
      <c r="BR604" s="208"/>
      <c r="BS604" s="208"/>
      <c r="BT604" s="208"/>
      <c r="BU604" s="208"/>
      <c r="BV604" s="208"/>
      <c r="BW604" s="208"/>
      <c r="BX604" s="208"/>
      <c r="BY604" s="208"/>
      <c r="BZ604" s="208"/>
      <c r="CA604" s="208"/>
      <c r="CB604" s="208"/>
      <c r="CC604" s="208"/>
      <c r="CD604" s="208"/>
      <c r="CE604" s="208"/>
      <c r="CF604" s="208"/>
      <c r="CG604" s="208"/>
      <c r="CH604" s="208"/>
      <c r="CI604" s="208"/>
      <c r="CJ604" s="208"/>
      <c r="CK604" s="208"/>
      <c r="CL604" s="208"/>
      <c r="CM604" s="208"/>
      <c r="CN604" s="208"/>
      <c r="CO604" s="208"/>
      <c r="CP604" s="176"/>
      <c r="DO604" s="166"/>
    </row>
    <row r="605" spans="1:119">
      <c r="A605" s="166"/>
      <c r="B605" s="175"/>
      <c r="C605" s="175"/>
      <c r="D605" s="178"/>
      <c r="E605" s="17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70"/>
      <c r="R605" s="170"/>
      <c r="S605" s="170"/>
      <c r="T605" s="170"/>
      <c r="U605" s="170"/>
      <c r="V605" s="170"/>
      <c r="W605" s="207"/>
      <c r="X605" s="207"/>
      <c r="Y605" s="207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  <c r="BP605" s="208"/>
      <c r="BQ605" s="208"/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08"/>
      <c r="CD605" s="208"/>
      <c r="CE605" s="208"/>
      <c r="CF605" s="208"/>
      <c r="CG605" s="208"/>
      <c r="CH605" s="208"/>
      <c r="CI605" s="208"/>
      <c r="CJ605" s="208"/>
      <c r="CK605" s="208"/>
      <c r="CL605" s="208"/>
      <c r="CM605" s="208"/>
      <c r="CN605" s="208"/>
      <c r="CO605" s="208"/>
      <c r="CP605" s="176"/>
      <c r="DO605" s="166"/>
    </row>
    <row r="606" spans="1:119">
      <c r="A606" s="166"/>
      <c r="B606" s="175"/>
      <c r="C606" s="175"/>
      <c r="D606" s="178"/>
      <c r="E606" s="17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70"/>
      <c r="R606" s="170"/>
      <c r="S606" s="170"/>
      <c r="T606" s="170"/>
      <c r="U606" s="170"/>
      <c r="V606" s="170"/>
      <c r="W606" s="207"/>
      <c r="X606" s="207"/>
      <c r="Y606" s="207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  <c r="BP606" s="208"/>
      <c r="BQ606" s="208"/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08"/>
      <c r="CD606" s="208"/>
      <c r="CE606" s="208"/>
      <c r="CF606" s="208"/>
      <c r="CG606" s="208"/>
      <c r="CH606" s="208"/>
      <c r="CI606" s="208"/>
      <c r="CJ606" s="208"/>
      <c r="CK606" s="208"/>
      <c r="CL606" s="208"/>
      <c r="CM606" s="208"/>
      <c r="CN606" s="208"/>
      <c r="CO606" s="208"/>
      <c r="CP606" s="176"/>
      <c r="DO606" s="166"/>
    </row>
    <row r="607" spans="1:119">
      <c r="A607" s="166"/>
      <c r="B607" s="175"/>
      <c r="C607" s="175"/>
      <c r="D607" s="178"/>
      <c r="E607" s="17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70"/>
      <c r="R607" s="170"/>
      <c r="S607" s="170"/>
      <c r="T607" s="170"/>
      <c r="U607" s="170"/>
      <c r="V607" s="170"/>
      <c r="W607" s="207"/>
      <c r="X607" s="207"/>
      <c r="Y607" s="207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  <c r="BI607" s="208"/>
      <c r="BJ607" s="208"/>
      <c r="BK607" s="208"/>
      <c r="BL607" s="208"/>
      <c r="BM607" s="208"/>
      <c r="BN607" s="208"/>
      <c r="BO607" s="208"/>
      <c r="BP607" s="208"/>
      <c r="BQ607" s="208"/>
      <c r="BR607" s="208"/>
      <c r="BS607" s="208"/>
      <c r="BT607" s="208"/>
      <c r="BU607" s="208"/>
      <c r="BV607" s="208"/>
      <c r="BW607" s="208"/>
      <c r="BX607" s="208"/>
      <c r="BY607" s="208"/>
      <c r="BZ607" s="208"/>
      <c r="CA607" s="208"/>
      <c r="CB607" s="208"/>
      <c r="CC607" s="208"/>
      <c r="CD607" s="208"/>
      <c r="CE607" s="208"/>
      <c r="CF607" s="208"/>
      <c r="CG607" s="208"/>
      <c r="CH607" s="208"/>
      <c r="CI607" s="208"/>
      <c r="CJ607" s="208"/>
      <c r="CK607" s="208"/>
      <c r="CL607" s="208"/>
      <c r="CM607" s="208"/>
      <c r="CN607" s="208"/>
      <c r="CO607" s="208"/>
      <c r="CP607" s="176"/>
      <c r="DO607" s="166"/>
    </row>
    <row r="608" spans="1:119">
      <c r="A608" s="166"/>
      <c r="B608" s="175"/>
      <c r="C608" s="175"/>
      <c r="D608" s="178"/>
      <c r="E608" s="17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70"/>
      <c r="R608" s="170"/>
      <c r="S608" s="170"/>
      <c r="T608" s="170"/>
      <c r="U608" s="170"/>
      <c r="V608" s="170"/>
      <c r="W608" s="207"/>
      <c r="X608" s="207"/>
      <c r="Y608" s="207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  <c r="BP608" s="208"/>
      <c r="BQ608" s="208"/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08"/>
      <c r="CD608" s="208"/>
      <c r="CE608" s="208"/>
      <c r="CF608" s="208"/>
      <c r="CG608" s="208"/>
      <c r="CH608" s="208"/>
      <c r="CI608" s="208"/>
      <c r="CJ608" s="208"/>
      <c r="CK608" s="208"/>
      <c r="CL608" s="208"/>
      <c r="CM608" s="208"/>
      <c r="CN608" s="208"/>
      <c r="CO608" s="208"/>
      <c r="CP608" s="176"/>
      <c r="DO608" s="166"/>
    </row>
    <row r="609" spans="1:119">
      <c r="A609" s="166"/>
      <c r="B609" s="175"/>
      <c r="C609" s="175"/>
      <c r="D609" s="178"/>
      <c r="E609" s="17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70"/>
      <c r="R609" s="170"/>
      <c r="S609" s="170"/>
      <c r="T609" s="170"/>
      <c r="U609" s="170"/>
      <c r="V609" s="170"/>
      <c r="W609" s="207"/>
      <c r="X609" s="207"/>
      <c r="Y609" s="207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  <c r="BP609" s="208"/>
      <c r="BQ609" s="208"/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08"/>
      <c r="CD609" s="208"/>
      <c r="CE609" s="208"/>
      <c r="CF609" s="208"/>
      <c r="CG609" s="208"/>
      <c r="CH609" s="208"/>
      <c r="CI609" s="208"/>
      <c r="CJ609" s="208"/>
      <c r="CK609" s="208"/>
      <c r="CL609" s="208"/>
      <c r="CM609" s="208"/>
      <c r="CN609" s="208"/>
      <c r="CO609" s="208"/>
      <c r="CP609" s="176"/>
      <c r="DO609" s="166"/>
    </row>
    <row r="610" spans="1:119">
      <c r="A610" s="166"/>
      <c r="B610" s="175"/>
      <c r="C610" s="175"/>
      <c r="D610" s="178"/>
      <c r="E610" s="17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70"/>
      <c r="R610" s="170"/>
      <c r="S610" s="170"/>
      <c r="T610" s="170"/>
      <c r="U610" s="170"/>
      <c r="V610" s="170"/>
      <c r="W610" s="207"/>
      <c r="X610" s="207"/>
      <c r="Y610" s="207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  <c r="BP610" s="208"/>
      <c r="BQ610" s="208"/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08"/>
      <c r="CD610" s="208"/>
      <c r="CE610" s="208"/>
      <c r="CF610" s="208"/>
      <c r="CG610" s="208"/>
      <c r="CH610" s="208"/>
      <c r="CI610" s="208"/>
      <c r="CJ610" s="208"/>
      <c r="CK610" s="208"/>
      <c r="CL610" s="208"/>
      <c r="CM610" s="208"/>
      <c r="CN610" s="208"/>
      <c r="CO610" s="208"/>
      <c r="CP610" s="176"/>
      <c r="DO610" s="166"/>
    </row>
    <row r="611" spans="1:119">
      <c r="A611" s="166"/>
      <c r="B611" s="175"/>
      <c r="C611" s="175"/>
      <c r="D611" s="178"/>
      <c r="E611" s="17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70"/>
      <c r="R611" s="170"/>
      <c r="S611" s="170"/>
      <c r="T611" s="170"/>
      <c r="U611" s="170"/>
      <c r="V611" s="170"/>
      <c r="W611" s="207"/>
      <c r="X611" s="207"/>
      <c r="Y611" s="207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  <c r="CM611" s="208"/>
      <c r="CN611" s="208"/>
      <c r="CO611" s="208"/>
      <c r="CP611" s="176"/>
      <c r="DO611" s="166"/>
    </row>
    <row r="612" spans="1:119">
      <c r="A612" s="166"/>
      <c r="B612" s="175"/>
      <c r="C612" s="175"/>
      <c r="D612" s="178"/>
      <c r="E612" s="17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70"/>
      <c r="R612" s="170"/>
      <c r="S612" s="170"/>
      <c r="T612" s="170"/>
      <c r="U612" s="170"/>
      <c r="V612" s="170"/>
      <c r="W612" s="207"/>
      <c r="X612" s="207"/>
      <c r="Y612" s="207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  <c r="BP612" s="208"/>
      <c r="BQ612" s="208"/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08"/>
      <c r="CD612" s="208"/>
      <c r="CE612" s="208"/>
      <c r="CF612" s="208"/>
      <c r="CG612" s="208"/>
      <c r="CH612" s="208"/>
      <c r="CI612" s="208"/>
      <c r="CJ612" s="208"/>
      <c r="CK612" s="208"/>
      <c r="CL612" s="208"/>
      <c r="CM612" s="208"/>
      <c r="CN612" s="208"/>
      <c r="CO612" s="208"/>
      <c r="CP612" s="176"/>
      <c r="DO612" s="166"/>
    </row>
    <row r="613" spans="1:119">
      <c r="A613" s="166"/>
      <c r="B613" s="175"/>
      <c r="C613" s="175"/>
      <c r="D613" s="178"/>
      <c r="E613" s="17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70"/>
      <c r="R613" s="170"/>
      <c r="S613" s="170"/>
      <c r="T613" s="170"/>
      <c r="U613" s="170"/>
      <c r="V613" s="170"/>
      <c r="W613" s="207"/>
      <c r="X613" s="207"/>
      <c r="Y613" s="207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  <c r="BP613" s="208"/>
      <c r="BQ613" s="208"/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08"/>
      <c r="CD613" s="208"/>
      <c r="CE613" s="208"/>
      <c r="CF613" s="208"/>
      <c r="CG613" s="208"/>
      <c r="CH613" s="208"/>
      <c r="CI613" s="208"/>
      <c r="CJ613" s="208"/>
      <c r="CK613" s="208"/>
      <c r="CL613" s="208"/>
      <c r="CM613" s="208"/>
      <c r="CN613" s="208"/>
      <c r="CO613" s="208"/>
      <c r="CP613" s="176"/>
      <c r="DO613" s="166"/>
    </row>
    <row r="614" spans="1:119">
      <c r="A614" s="166"/>
      <c r="B614" s="175"/>
      <c r="C614" s="175"/>
      <c r="D614" s="178"/>
      <c r="E614" s="17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70"/>
      <c r="R614" s="170"/>
      <c r="S614" s="170"/>
      <c r="T614" s="170"/>
      <c r="U614" s="170"/>
      <c r="V614" s="170"/>
      <c r="W614" s="207"/>
      <c r="X614" s="207"/>
      <c r="Y614" s="207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  <c r="BP614" s="208"/>
      <c r="BQ614" s="208"/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08"/>
      <c r="CD614" s="208"/>
      <c r="CE614" s="208"/>
      <c r="CF614" s="208"/>
      <c r="CG614" s="208"/>
      <c r="CH614" s="208"/>
      <c r="CI614" s="208"/>
      <c r="CJ614" s="208"/>
      <c r="CK614" s="208"/>
      <c r="CL614" s="208"/>
      <c r="CM614" s="208"/>
      <c r="CN614" s="208"/>
      <c r="CO614" s="208"/>
      <c r="CP614" s="176"/>
      <c r="DO614" s="166"/>
    </row>
    <row r="615" spans="1:119">
      <c r="A615" s="166"/>
      <c r="B615" s="175"/>
      <c r="C615" s="175"/>
      <c r="D615" s="178"/>
      <c r="E615" s="17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70"/>
      <c r="R615" s="170"/>
      <c r="S615" s="170"/>
      <c r="T615" s="170"/>
      <c r="U615" s="170"/>
      <c r="V615" s="170"/>
      <c r="W615" s="207"/>
      <c r="X615" s="207"/>
      <c r="Y615" s="207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  <c r="BI615" s="208"/>
      <c r="BJ615" s="208"/>
      <c r="BK615" s="208"/>
      <c r="BL615" s="208"/>
      <c r="BM615" s="208"/>
      <c r="BN615" s="208"/>
      <c r="BO615" s="208"/>
      <c r="BP615" s="208"/>
      <c r="BQ615" s="208"/>
      <c r="BR615" s="208"/>
      <c r="BS615" s="208"/>
      <c r="BT615" s="208"/>
      <c r="BU615" s="208"/>
      <c r="BV615" s="208"/>
      <c r="BW615" s="208"/>
      <c r="BX615" s="208"/>
      <c r="BY615" s="208"/>
      <c r="BZ615" s="208"/>
      <c r="CA615" s="208"/>
      <c r="CB615" s="208"/>
      <c r="CC615" s="208"/>
      <c r="CD615" s="208"/>
      <c r="CE615" s="208"/>
      <c r="CF615" s="208"/>
      <c r="CG615" s="208"/>
      <c r="CH615" s="208"/>
      <c r="CI615" s="208"/>
      <c r="CJ615" s="208"/>
      <c r="CK615" s="208"/>
      <c r="CL615" s="208"/>
      <c r="CM615" s="208"/>
      <c r="CN615" s="208"/>
      <c r="CO615" s="208"/>
      <c r="CP615" s="176"/>
      <c r="DO615" s="166"/>
    </row>
    <row r="616" spans="1:119">
      <c r="A616" s="166"/>
      <c r="B616" s="175"/>
      <c r="C616" s="175"/>
      <c r="D616" s="178"/>
      <c r="E616" s="17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70"/>
      <c r="R616" s="170"/>
      <c r="S616" s="170"/>
      <c r="T616" s="170"/>
      <c r="U616" s="170"/>
      <c r="V616" s="170"/>
      <c r="W616" s="207"/>
      <c r="X616" s="207"/>
      <c r="Y616" s="207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  <c r="BP616" s="208"/>
      <c r="BQ616" s="208"/>
      <c r="BR616" s="208"/>
      <c r="BS616" s="208"/>
      <c r="BT616" s="208"/>
      <c r="BU616" s="208"/>
      <c r="BV616" s="208"/>
      <c r="BW616" s="208"/>
      <c r="BX616" s="208"/>
      <c r="BY616" s="208"/>
      <c r="BZ616" s="208"/>
      <c r="CA616" s="208"/>
      <c r="CB616" s="208"/>
      <c r="CC616" s="208"/>
      <c r="CD616" s="208"/>
      <c r="CE616" s="208"/>
      <c r="CF616" s="208"/>
      <c r="CG616" s="208"/>
      <c r="CH616" s="208"/>
      <c r="CI616" s="208"/>
      <c r="CJ616" s="208"/>
      <c r="CK616" s="208"/>
      <c r="CL616" s="208"/>
      <c r="CM616" s="208"/>
      <c r="CN616" s="208"/>
      <c r="CO616" s="208"/>
      <c r="CP616" s="176"/>
      <c r="DO616" s="166"/>
    </row>
    <row r="617" spans="1:119">
      <c r="A617" s="166"/>
      <c r="B617" s="175"/>
      <c r="C617" s="175"/>
      <c r="D617" s="178"/>
      <c r="E617" s="17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70"/>
      <c r="R617" s="170"/>
      <c r="S617" s="170"/>
      <c r="T617" s="170"/>
      <c r="U617" s="170"/>
      <c r="V617" s="170"/>
      <c r="W617" s="207"/>
      <c r="X617" s="207"/>
      <c r="Y617" s="207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  <c r="BP617" s="208"/>
      <c r="BQ617" s="208"/>
      <c r="BR617" s="208"/>
      <c r="BS617" s="208"/>
      <c r="BT617" s="208"/>
      <c r="BU617" s="208"/>
      <c r="BV617" s="208"/>
      <c r="BW617" s="208"/>
      <c r="BX617" s="208"/>
      <c r="BY617" s="208"/>
      <c r="BZ617" s="208"/>
      <c r="CA617" s="208"/>
      <c r="CB617" s="208"/>
      <c r="CC617" s="208"/>
      <c r="CD617" s="208"/>
      <c r="CE617" s="208"/>
      <c r="CF617" s="208"/>
      <c r="CG617" s="208"/>
      <c r="CH617" s="208"/>
      <c r="CI617" s="208"/>
      <c r="CJ617" s="208"/>
      <c r="CK617" s="208"/>
      <c r="CL617" s="208"/>
      <c r="CM617" s="208"/>
      <c r="CN617" s="208"/>
      <c r="CO617" s="208"/>
      <c r="CP617" s="176"/>
      <c r="DO617" s="166"/>
    </row>
    <row r="618" spans="1:119">
      <c r="A618" s="166"/>
      <c r="B618" s="175"/>
      <c r="C618" s="175"/>
      <c r="D618" s="178"/>
      <c r="E618" s="17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70"/>
      <c r="R618" s="170"/>
      <c r="S618" s="170"/>
      <c r="T618" s="170"/>
      <c r="U618" s="170"/>
      <c r="V618" s="170"/>
      <c r="W618" s="207"/>
      <c r="X618" s="207"/>
      <c r="Y618" s="207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  <c r="BP618" s="208"/>
      <c r="BQ618" s="208"/>
      <c r="BR618" s="208"/>
      <c r="BS618" s="208"/>
      <c r="BT618" s="208"/>
      <c r="BU618" s="208"/>
      <c r="BV618" s="208"/>
      <c r="BW618" s="208"/>
      <c r="BX618" s="208"/>
      <c r="BY618" s="208"/>
      <c r="BZ618" s="208"/>
      <c r="CA618" s="208"/>
      <c r="CB618" s="208"/>
      <c r="CC618" s="208"/>
      <c r="CD618" s="208"/>
      <c r="CE618" s="208"/>
      <c r="CF618" s="208"/>
      <c r="CG618" s="208"/>
      <c r="CH618" s="208"/>
      <c r="CI618" s="208"/>
      <c r="CJ618" s="208"/>
      <c r="CK618" s="208"/>
      <c r="CL618" s="208"/>
      <c r="CM618" s="208"/>
      <c r="CN618" s="208"/>
      <c r="CO618" s="208"/>
      <c r="CP618" s="176"/>
      <c r="DO618" s="166"/>
    </row>
    <row r="619" spans="1:119">
      <c r="A619" s="166"/>
      <c r="B619" s="175"/>
      <c r="C619" s="175"/>
      <c r="D619" s="178"/>
      <c r="E619" s="17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70"/>
      <c r="R619" s="170"/>
      <c r="S619" s="170"/>
      <c r="T619" s="170"/>
      <c r="U619" s="170"/>
      <c r="V619" s="170"/>
      <c r="W619" s="207"/>
      <c r="X619" s="207"/>
      <c r="Y619" s="207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  <c r="BI619" s="208"/>
      <c r="BJ619" s="208"/>
      <c r="BK619" s="208"/>
      <c r="BL619" s="208"/>
      <c r="BM619" s="208"/>
      <c r="BN619" s="208"/>
      <c r="BO619" s="208"/>
      <c r="BP619" s="208"/>
      <c r="BQ619" s="208"/>
      <c r="BR619" s="208"/>
      <c r="BS619" s="208"/>
      <c r="BT619" s="208"/>
      <c r="BU619" s="208"/>
      <c r="BV619" s="208"/>
      <c r="BW619" s="208"/>
      <c r="BX619" s="208"/>
      <c r="BY619" s="208"/>
      <c r="BZ619" s="208"/>
      <c r="CA619" s="208"/>
      <c r="CB619" s="208"/>
      <c r="CC619" s="208"/>
      <c r="CD619" s="208"/>
      <c r="CE619" s="208"/>
      <c r="CF619" s="208"/>
      <c r="CG619" s="208"/>
      <c r="CH619" s="208"/>
      <c r="CI619" s="208"/>
      <c r="CJ619" s="208"/>
      <c r="CK619" s="208"/>
      <c r="CL619" s="208"/>
      <c r="CM619" s="208"/>
      <c r="CN619" s="208"/>
      <c r="CO619" s="208"/>
      <c r="CP619" s="176"/>
      <c r="DO619" s="166"/>
    </row>
    <row r="620" spans="1:119">
      <c r="A620" s="166"/>
      <c r="B620" s="175"/>
      <c r="C620" s="175"/>
      <c r="D620" s="178"/>
      <c r="E620" s="17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70"/>
      <c r="R620" s="170"/>
      <c r="S620" s="170"/>
      <c r="T620" s="170"/>
      <c r="U620" s="170"/>
      <c r="V620" s="170"/>
      <c r="W620" s="207"/>
      <c r="X620" s="207"/>
      <c r="Y620" s="207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8"/>
      <c r="BY620" s="208"/>
      <c r="BZ620" s="208"/>
      <c r="CA620" s="208"/>
      <c r="CB620" s="208"/>
      <c r="CC620" s="208"/>
      <c r="CD620" s="208"/>
      <c r="CE620" s="208"/>
      <c r="CF620" s="208"/>
      <c r="CG620" s="208"/>
      <c r="CH620" s="208"/>
      <c r="CI620" s="208"/>
      <c r="CJ620" s="208"/>
      <c r="CK620" s="208"/>
      <c r="CL620" s="208"/>
      <c r="CM620" s="208"/>
      <c r="CN620" s="208"/>
      <c r="CO620" s="208"/>
      <c r="CP620" s="176"/>
      <c r="DO620" s="166"/>
    </row>
    <row r="621" spans="1:119">
      <c r="A621" s="166"/>
      <c r="B621" s="175"/>
      <c r="C621" s="175"/>
      <c r="D621" s="178"/>
      <c r="E621" s="17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70"/>
      <c r="R621" s="170"/>
      <c r="S621" s="170"/>
      <c r="T621" s="170"/>
      <c r="U621" s="170"/>
      <c r="V621" s="170"/>
      <c r="W621" s="207"/>
      <c r="X621" s="207"/>
      <c r="Y621" s="207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/>
      <c r="BW621" s="208"/>
      <c r="BX621" s="208"/>
      <c r="BY621" s="208"/>
      <c r="BZ621" s="208"/>
      <c r="CA621" s="208"/>
      <c r="CB621" s="208"/>
      <c r="CC621" s="208"/>
      <c r="CD621" s="208"/>
      <c r="CE621" s="208"/>
      <c r="CF621" s="208"/>
      <c r="CG621" s="208"/>
      <c r="CH621" s="208"/>
      <c r="CI621" s="208"/>
      <c r="CJ621" s="208"/>
      <c r="CK621" s="208"/>
      <c r="CL621" s="208"/>
      <c r="CM621" s="208"/>
      <c r="CN621" s="208"/>
      <c r="CO621" s="208"/>
      <c r="CP621" s="176"/>
      <c r="DO621" s="166"/>
    </row>
    <row r="622" spans="1:119">
      <c r="A622" s="166"/>
      <c r="B622" s="175"/>
      <c r="C622" s="175"/>
      <c r="D622" s="178"/>
      <c r="E622" s="17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70"/>
      <c r="R622" s="170"/>
      <c r="S622" s="170"/>
      <c r="T622" s="170"/>
      <c r="U622" s="170"/>
      <c r="V622" s="170"/>
      <c r="W622" s="207"/>
      <c r="X622" s="207"/>
      <c r="Y622" s="207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8"/>
      <c r="CG622" s="208"/>
      <c r="CH622" s="208"/>
      <c r="CI622" s="208"/>
      <c r="CJ622" s="208"/>
      <c r="CK622" s="208"/>
      <c r="CL622" s="208"/>
      <c r="CM622" s="208"/>
      <c r="CN622" s="208"/>
      <c r="CO622" s="208"/>
      <c r="CP622" s="176"/>
      <c r="DO622" s="166"/>
    </row>
    <row r="623" spans="1:119">
      <c r="A623" s="166"/>
      <c r="B623" s="175"/>
      <c r="C623" s="175"/>
      <c r="D623" s="178"/>
      <c r="E623" s="17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70"/>
      <c r="R623" s="170"/>
      <c r="S623" s="170"/>
      <c r="T623" s="170"/>
      <c r="U623" s="170"/>
      <c r="V623" s="170"/>
      <c r="W623" s="207"/>
      <c r="X623" s="207"/>
      <c r="Y623" s="207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208"/>
      <c r="BN623" s="208"/>
      <c r="BO623" s="208"/>
      <c r="BP623" s="208"/>
      <c r="BQ623" s="208"/>
      <c r="BR623" s="208"/>
      <c r="BS623" s="208"/>
      <c r="BT623" s="208"/>
      <c r="BU623" s="208"/>
      <c r="BV623" s="208"/>
      <c r="BW623" s="208"/>
      <c r="BX623" s="208"/>
      <c r="BY623" s="208"/>
      <c r="BZ623" s="208"/>
      <c r="CA623" s="208"/>
      <c r="CB623" s="208"/>
      <c r="CC623" s="208"/>
      <c r="CD623" s="208"/>
      <c r="CE623" s="208"/>
      <c r="CF623" s="208"/>
      <c r="CG623" s="208"/>
      <c r="CH623" s="208"/>
      <c r="CI623" s="208"/>
      <c r="CJ623" s="208"/>
      <c r="CK623" s="208"/>
      <c r="CL623" s="208"/>
      <c r="CM623" s="208"/>
      <c r="CN623" s="208"/>
      <c r="CO623" s="208"/>
      <c r="CP623" s="176"/>
      <c r="DO623" s="166"/>
    </row>
    <row r="624" spans="1:119">
      <c r="A624" s="166"/>
      <c r="B624" s="175"/>
      <c r="C624" s="175"/>
      <c r="D624" s="178"/>
      <c r="E624" s="17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70"/>
      <c r="R624" s="170"/>
      <c r="S624" s="170"/>
      <c r="T624" s="170"/>
      <c r="U624" s="170"/>
      <c r="V624" s="170"/>
      <c r="W624" s="207"/>
      <c r="X624" s="207"/>
      <c r="Y624" s="207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8"/>
      <c r="BN624" s="208"/>
      <c r="BO624" s="208"/>
      <c r="BP624" s="208"/>
      <c r="BQ624" s="208"/>
      <c r="BR624" s="208"/>
      <c r="BS624" s="208"/>
      <c r="BT624" s="208"/>
      <c r="BU624" s="208"/>
      <c r="BV624" s="208"/>
      <c r="BW624" s="208"/>
      <c r="BX624" s="208"/>
      <c r="BY624" s="208"/>
      <c r="BZ624" s="208"/>
      <c r="CA624" s="208"/>
      <c r="CB624" s="208"/>
      <c r="CC624" s="208"/>
      <c r="CD624" s="208"/>
      <c r="CE624" s="208"/>
      <c r="CF624" s="208"/>
      <c r="CG624" s="208"/>
      <c r="CH624" s="208"/>
      <c r="CI624" s="208"/>
      <c r="CJ624" s="208"/>
      <c r="CK624" s="208"/>
      <c r="CL624" s="208"/>
      <c r="CM624" s="208"/>
      <c r="CN624" s="208"/>
      <c r="CO624" s="208"/>
      <c r="CP624" s="176"/>
      <c r="DO624" s="166"/>
    </row>
    <row r="625" spans="1:119">
      <c r="A625" s="166"/>
      <c r="B625" s="175"/>
      <c r="C625" s="175"/>
      <c r="D625" s="178"/>
      <c r="E625" s="17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70"/>
      <c r="R625" s="170"/>
      <c r="S625" s="170"/>
      <c r="T625" s="170"/>
      <c r="U625" s="170"/>
      <c r="V625" s="170"/>
      <c r="W625" s="207"/>
      <c r="X625" s="207"/>
      <c r="Y625" s="207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8"/>
      <c r="CG625" s="208"/>
      <c r="CH625" s="208"/>
      <c r="CI625" s="208"/>
      <c r="CJ625" s="208"/>
      <c r="CK625" s="208"/>
      <c r="CL625" s="208"/>
      <c r="CM625" s="208"/>
      <c r="CN625" s="208"/>
      <c r="CO625" s="208"/>
      <c r="CP625" s="176"/>
      <c r="DO625" s="166"/>
    </row>
    <row r="626" spans="1:119">
      <c r="A626" s="166"/>
      <c r="B626" s="175"/>
      <c r="C626" s="175"/>
      <c r="D626" s="178"/>
      <c r="E626" s="17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70"/>
      <c r="R626" s="170"/>
      <c r="S626" s="170"/>
      <c r="T626" s="170"/>
      <c r="U626" s="170"/>
      <c r="V626" s="170"/>
      <c r="W626" s="207"/>
      <c r="X626" s="207"/>
      <c r="Y626" s="207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08"/>
      <c r="CD626" s="208"/>
      <c r="CE626" s="208"/>
      <c r="CF626" s="208"/>
      <c r="CG626" s="208"/>
      <c r="CH626" s="208"/>
      <c r="CI626" s="208"/>
      <c r="CJ626" s="208"/>
      <c r="CK626" s="208"/>
      <c r="CL626" s="208"/>
      <c r="CM626" s="208"/>
      <c r="CN626" s="208"/>
      <c r="CO626" s="208"/>
      <c r="CP626" s="176"/>
      <c r="DO626" s="166"/>
    </row>
    <row r="627" spans="1:119">
      <c r="A627" s="166"/>
      <c r="B627" s="175"/>
      <c r="C627" s="175"/>
      <c r="D627" s="178"/>
      <c r="E627" s="17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70"/>
      <c r="R627" s="170"/>
      <c r="S627" s="170"/>
      <c r="T627" s="170"/>
      <c r="U627" s="170"/>
      <c r="V627" s="170"/>
      <c r="W627" s="207"/>
      <c r="X627" s="207"/>
      <c r="Y627" s="207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  <c r="BI627" s="208"/>
      <c r="BJ627" s="208"/>
      <c r="BK627" s="208"/>
      <c r="BL627" s="208"/>
      <c r="BM627" s="208"/>
      <c r="BN627" s="208"/>
      <c r="BO627" s="208"/>
      <c r="BP627" s="208"/>
      <c r="BQ627" s="208"/>
      <c r="BR627" s="208"/>
      <c r="BS627" s="208"/>
      <c r="BT627" s="208"/>
      <c r="BU627" s="208"/>
      <c r="BV627" s="208"/>
      <c r="BW627" s="208"/>
      <c r="BX627" s="208"/>
      <c r="BY627" s="208"/>
      <c r="BZ627" s="208"/>
      <c r="CA627" s="208"/>
      <c r="CB627" s="208"/>
      <c r="CC627" s="208"/>
      <c r="CD627" s="208"/>
      <c r="CE627" s="208"/>
      <c r="CF627" s="208"/>
      <c r="CG627" s="208"/>
      <c r="CH627" s="208"/>
      <c r="CI627" s="208"/>
      <c r="CJ627" s="208"/>
      <c r="CK627" s="208"/>
      <c r="CL627" s="208"/>
      <c r="CM627" s="208"/>
      <c r="CN627" s="208"/>
      <c r="CO627" s="208"/>
      <c r="CP627" s="176"/>
      <c r="DO627" s="166"/>
    </row>
    <row r="628" spans="1:119">
      <c r="A628" s="166"/>
      <c r="B628" s="175"/>
      <c r="C628" s="175"/>
      <c r="D628" s="178"/>
      <c r="E628" s="17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70"/>
      <c r="R628" s="170"/>
      <c r="S628" s="170"/>
      <c r="T628" s="170"/>
      <c r="U628" s="170"/>
      <c r="V628" s="170"/>
      <c r="W628" s="207"/>
      <c r="X628" s="207"/>
      <c r="Y628" s="207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8"/>
      <c r="BL628" s="208"/>
      <c r="BM628" s="208"/>
      <c r="BN628" s="208"/>
      <c r="BO628" s="208"/>
      <c r="BP628" s="208"/>
      <c r="BQ628" s="208"/>
      <c r="BR628" s="208"/>
      <c r="BS628" s="208"/>
      <c r="BT628" s="208"/>
      <c r="BU628" s="208"/>
      <c r="BV628" s="208"/>
      <c r="BW628" s="208"/>
      <c r="BX628" s="208"/>
      <c r="BY628" s="208"/>
      <c r="BZ628" s="208"/>
      <c r="CA628" s="208"/>
      <c r="CB628" s="208"/>
      <c r="CC628" s="208"/>
      <c r="CD628" s="208"/>
      <c r="CE628" s="208"/>
      <c r="CF628" s="208"/>
      <c r="CG628" s="208"/>
      <c r="CH628" s="208"/>
      <c r="CI628" s="208"/>
      <c r="CJ628" s="208"/>
      <c r="CK628" s="208"/>
      <c r="CL628" s="208"/>
      <c r="CM628" s="208"/>
      <c r="CN628" s="208"/>
      <c r="CO628" s="208"/>
      <c r="CP628" s="176"/>
      <c r="DO628" s="166"/>
    </row>
    <row r="629" spans="1:119">
      <c r="A629" s="166"/>
      <c r="B629" s="175"/>
      <c r="C629" s="175"/>
      <c r="D629" s="178"/>
      <c r="E629" s="17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70"/>
      <c r="R629" s="170"/>
      <c r="S629" s="170"/>
      <c r="T629" s="170"/>
      <c r="U629" s="170"/>
      <c r="V629" s="170"/>
      <c r="W629" s="207"/>
      <c r="X629" s="207"/>
      <c r="Y629" s="207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  <c r="BI629" s="208"/>
      <c r="BJ629" s="208"/>
      <c r="BK629" s="208"/>
      <c r="BL629" s="208"/>
      <c r="BM629" s="208"/>
      <c r="BN629" s="208"/>
      <c r="BO629" s="208"/>
      <c r="BP629" s="208"/>
      <c r="BQ629" s="208"/>
      <c r="BR629" s="208"/>
      <c r="BS629" s="208"/>
      <c r="BT629" s="208"/>
      <c r="BU629" s="208"/>
      <c r="BV629" s="208"/>
      <c r="BW629" s="208"/>
      <c r="BX629" s="208"/>
      <c r="BY629" s="208"/>
      <c r="BZ629" s="208"/>
      <c r="CA629" s="208"/>
      <c r="CB629" s="208"/>
      <c r="CC629" s="208"/>
      <c r="CD629" s="208"/>
      <c r="CE629" s="208"/>
      <c r="CF629" s="208"/>
      <c r="CG629" s="208"/>
      <c r="CH629" s="208"/>
      <c r="CI629" s="208"/>
      <c r="CJ629" s="208"/>
      <c r="CK629" s="208"/>
      <c r="CL629" s="208"/>
      <c r="CM629" s="208"/>
      <c r="CN629" s="208"/>
      <c r="CO629" s="208"/>
      <c r="CP629" s="176"/>
      <c r="DO629" s="166"/>
    </row>
    <row r="630" spans="1:119">
      <c r="A630" s="166"/>
      <c r="B630" s="175"/>
      <c r="C630" s="175"/>
      <c r="D630" s="178"/>
      <c r="E630" s="17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70"/>
      <c r="R630" s="170"/>
      <c r="S630" s="170"/>
      <c r="T630" s="170"/>
      <c r="U630" s="170"/>
      <c r="V630" s="170"/>
      <c r="W630" s="207"/>
      <c r="X630" s="207"/>
      <c r="Y630" s="207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  <c r="BI630" s="208"/>
      <c r="BJ630" s="208"/>
      <c r="BK630" s="208"/>
      <c r="BL630" s="208"/>
      <c r="BM630" s="208"/>
      <c r="BN630" s="208"/>
      <c r="BO630" s="208"/>
      <c r="BP630" s="208"/>
      <c r="BQ630" s="208"/>
      <c r="BR630" s="208"/>
      <c r="BS630" s="208"/>
      <c r="BT630" s="208"/>
      <c r="BU630" s="208"/>
      <c r="BV630" s="208"/>
      <c r="BW630" s="208"/>
      <c r="BX630" s="208"/>
      <c r="BY630" s="208"/>
      <c r="BZ630" s="208"/>
      <c r="CA630" s="208"/>
      <c r="CB630" s="208"/>
      <c r="CC630" s="208"/>
      <c r="CD630" s="208"/>
      <c r="CE630" s="208"/>
      <c r="CF630" s="208"/>
      <c r="CG630" s="208"/>
      <c r="CH630" s="208"/>
      <c r="CI630" s="208"/>
      <c r="CJ630" s="208"/>
      <c r="CK630" s="208"/>
      <c r="CL630" s="208"/>
      <c r="CM630" s="208"/>
      <c r="CN630" s="208"/>
      <c r="CO630" s="208"/>
      <c r="CP630" s="176"/>
      <c r="DO630" s="166"/>
    </row>
    <row r="631" spans="1:119">
      <c r="A631" s="166"/>
      <c r="B631" s="175"/>
      <c r="C631" s="175"/>
      <c r="D631" s="178"/>
      <c r="E631" s="17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70"/>
      <c r="R631" s="170"/>
      <c r="S631" s="170"/>
      <c r="T631" s="170"/>
      <c r="U631" s="170"/>
      <c r="V631" s="170"/>
      <c r="W631" s="207"/>
      <c r="X631" s="207"/>
      <c r="Y631" s="207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  <c r="BI631" s="208"/>
      <c r="BJ631" s="208"/>
      <c r="BK631" s="208"/>
      <c r="BL631" s="208"/>
      <c r="BM631" s="208"/>
      <c r="BN631" s="208"/>
      <c r="BO631" s="208"/>
      <c r="BP631" s="208"/>
      <c r="BQ631" s="208"/>
      <c r="BR631" s="208"/>
      <c r="BS631" s="208"/>
      <c r="BT631" s="208"/>
      <c r="BU631" s="208"/>
      <c r="BV631" s="208"/>
      <c r="BW631" s="208"/>
      <c r="BX631" s="208"/>
      <c r="BY631" s="208"/>
      <c r="BZ631" s="208"/>
      <c r="CA631" s="208"/>
      <c r="CB631" s="208"/>
      <c r="CC631" s="208"/>
      <c r="CD631" s="208"/>
      <c r="CE631" s="208"/>
      <c r="CF631" s="208"/>
      <c r="CG631" s="208"/>
      <c r="CH631" s="208"/>
      <c r="CI631" s="208"/>
      <c r="CJ631" s="208"/>
      <c r="CK631" s="208"/>
      <c r="CL631" s="208"/>
      <c r="CM631" s="208"/>
      <c r="CN631" s="208"/>
      <c r="CO631" s="208"/>
      <c r="CP631" s="176"/>
      <c r="DO631" s="166"/>
    </row>
    <row r="632" spans="1:119">
      <c r="A632" s="166"/>
      <c r="B632" s="175"/>
      <c r="C632" s="175"/>
      <c r="D632" s="178"/>
      <c r="E632" s="17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70"/>
      <c r="R632" s="170"/>
      <c r="S632" s="170"/>
      <c r="T632" s="170"/>
      <c r="U632" s="170"/>
      <c r="V632" s="170"/>
      <c r="W632" s="207"/>
      <c r="X632" s="207"/>
      <c r="Y632" s="207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  <c r="BI632" s="208"/>
      <c r="BJ632" s="208"/>
      <c r="BK632" s="208"/>
      <c r="BL632" s="208"/>
      <c r="BM632" s="208"/>
      <c r="BN632" s="208"/>
      <c r="BO632" s="208"/>
      <c r="BP632" s="208"/>
      <c r="BQ632" s="208"/>
      <c r="BR632" s="208"/>
      <c r="BS632" s="208"/>
      <c r="BT632" s="208"/>
      <c r="BU632" s="208"/>
      <c r="BV632" s="208"/>
      <c r="BW632" s="208"/>
      <c r="BX632" s="208"/>
      <c r="BY632" s="208"/>
      <c r="BZ632" s="208"/>
      <c r="CA632" s="208"/>
      <c r="CB632" s="208"/>
      <c r="CC632" s="208"/>
      <c r="CD632" s="208"/>
      <c r="CE632" s="208"/>
      <c r="CF632" s="208"/>
      <c r="CG632" s="208"/>
      <c r="CH632" s="208"/>
      <c r="CI632" s="208"/>
      <c r="CJ632" s="208"/>
      <c r="CK632" s="208"/>
      <c r="CL632" s="208"/>
      <c r="CM632" s="208"/>
      <c r="CN632" s="208"/>
      <c r="CO632" s="208"/>
      <c r="CP632" s="176"/>
      <c r="DO632" s="166"/>
    </row>
    <row r="633" spans="1:119">
      <c r="A633" s="166"/>
      <c r="B633" s="175"/>
      <c r="C633" s="175"/>
      <c r="D633" s="178"/>
      <c r="E633" s="17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70"/>
      <c r="R633" s="170"/>
      <c r="S633" s="170"/>
      <c r="T633" s="170"/>
      <c r="U633" s="170"/>
      <c r="V633" s="170"/>
      <c r="W633" s="207"/>
      <c r="X633" s="207"/>
      <c r="Y633" s="207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  <c r="BI633" s="208"/>
      <c r="BJ633" s="208"/>
      <c r="BK633" s="208"/>
      <c r="BL633" s="208"/>
      <c r="BM633" s="208"/>
      <c r="BN633" s="208"/>
      <c r="BO633" s="208"/>
      <c r="BP633" s="208"/>
      <c r="BQ633" s="208"/>
      <c r="BR633" s="208"/>
      <c r="BS633" s="208"/>
      <c r="BT633" s="208"/>
      <c r="BU633" s="208"/>
      <c r="BV633" s="208"/>
      <c r="BW633" s="208"/>
      <c r="BX633" s="208"/>
      <c r="BY633" s="208"/>
      <c r="BZ633" s="208"/>
      <c r="CA633" s="208"/>
      <c r="CB633" s="208"/>
      <c r="CC633" s="208"/>
      <c r="CD633" s="208"/>
      <c r="CE633" s="208"/>
      <c r="CF633" s="208"/>
      <c r="CG633" s="208"/>
      <c r="CH633" s="208"/>
      <c r="CI633" s="208"/>
      <c r="CJ633" s="208"/>
      <c r="CK633" s="208"/>
      <c r="CL633" s="208"/>
      <c r="CM633" s="208"/>
      <c r="CN633" s="208"/>
      <c r="CO633" s="208"/>
      <c r="CP633" s="176"/>
      <c r="DO633" s="166"/>
    </row>
    <row r="634" spans="1:119">
      <c r="A634" s="166"/>
      <c r="B634" s="175"/>
      <c r="C634" s="175"/>
      <c r="D634" s="178"/>
      <c r="E634" s="17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70"/>
      <c r="R634" s="170"/>
      <c r="S634" s="170"/>
      <c r="T634" s="170"/>
      <c r="U634" s="170"/>
      <c r="V634" s="170"/>
      <c r="W634" s="207"/>
      <c r="X634" s="207"/>
      <c r="Y634" s="207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  <c r="BI634" s="208"/>
      <c r="BJ634" s="208"/>
      <c r="BK634" s="208"/>
      <c r="BL634" s="208"/>
      <c r="BM634" s="208"/>
      <c r="BN634" s="208"/>
      <c r="BO634" s="208"/>
      <c r="BP634" s="208"/>
      <c r="BQ634" s="208"/>
      <c r="BR634" s="208"/>
      <c r="BS634" s="208"/>
      <c r="BT634" s="208"/>
      <c r="BU634" s="208"/>
      <c r="BV634" s="208"/>
      <c r="BW634" s="208"/>
      <c r="BX634" s="208"/>
      <c r="BY634" s="208"/>
      <c r="BZ634" s="208"/>
      <c r="CA634" s="208"/>
      <c r="CB634" s="208"/>
      <c r="CC634" s="208"/>
      <c r="CD634" s="208"/>
      <c r="CE634" s="208"/>
      <c r="CF634" s="208"/>
      <c r="CG634" s="208"/>
      <c r="CH634" s="208"/>
      <c r="CI634" s="208"/>
      <c r="CJ634" s="208"/>
      <c r="CK634" s="208"/>
      <c r="CL634" s="208"/>
      <c r="CM634" s="208"/>
      <c r="CN634" s="208"/>
      <c r="CO634" s="208"/>
      <c r="CP634" s="176"/>
      <c r="DO634" s="166"/>
    </row>
    <row r="635" spans="1:119">
      <c r="A635" s="166"/>
      <c r="B635" s="175"/>
      <c r="C635" s="175"/>
      <c r="D635" s="178"/>
      <c r="E635" s="17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70"/>
      <c r="R635" s="170"/>
      <c r="S635" s="170"/>
      <c r="T635" s="170"/>
      <c r="U635" s="170"/>
      <c r="V635" s="170"/>
      <c r="W635" s="207"/>
      <c r="X635" s="207"/>
      <c r="Y635" s="207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  <c r="BI635" s="208"/>
      <c r="BJ635" s="208"/>
      <c r="BK635" s="208"/>
      <c r="BL635" s="208"/>
      <c r="BM635" s="208"/>
      <c r="BN635" s="208"/>
      <c r="BO635" s="208"/>
      <c r="BP635" s="208"/>
      <c r="BQ635" s="208"/>
      <c r="BR635" s="208"/>
      <c r="BS635" s="208"/>
      <c r="BT635" s="208"/>
      <c r="BU635" s="208"/>
      <c r="BV635" s="208"/>
      <c r="BW635" s="208"/>
      <c r="BX635" s="208"/>
      <c r="BY635" s="208"/>
      <c r="BZ635" s="208"/>
      <c r="CA635" s="208"/>
      <c r="CB635" s="208"/>
      <c r="CC635" s="208"/>
      <c r="CD635" s="208"/>
      <c r="CE635" s="208"/>
      <c r="CF635" s="208"/>
      <c r="CG635" s="208"/>
      <c r="CH635" s="208"/>
      <c r="CI635" s="208"/>
      <c r="CJ635" s="208"/>
      <c r="CK635" s="208"/>
      <c r="CL635" s="208"/>
      <c r="CM635" s="208"/>
      <c r="CN635" s="208"/>
      <c r="CO635" s="208"/>
      <c r="CP635" s="176"/>
      <c r="DO635" s="166"/>
    </row>
    <row r="636" spans="1:119">
      <c r="A636" s="166"/>
      <c r="B636" s="175"/>
      <c r="C636" s="175"/>
      <c r="D636" s="178"/>
      <c r="E636" s="17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70"/>
      <c r="R636" s="170"/>
      <c r="S636" s="170"/>
      <c r="T636" s="170"/>
      <c r="U636" s="170"/>
      <c r="V636" s="170"/>
      <c r="W636" s="207"/>
      <c r="X636" s="207"/>
      <c r="Y636" s="207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  <c r="BI636" s="208"/>
      <c r="BJ636" s="208"/>
      <c r="BK636" s="208"/>
      <c r="BL636" s="208"/>
      <c r="BM636" s="208"/>
      <c r="BN636" s="208"/>
      <c r="BO636" s="208"/>
      <c r="BP636" s="208"/>
      <c r="BQ636" s="208"/>
      <c r="BR636" s="208"/>
      <c r="BS636" s="208"/>
      <c r="BT636" s="208"/>
      <c r="BU636" s="208"/>
      <c r="BV636" s="208"/>
      <c r="BW636" s="208"/>
      <c r="BX636" s="208"/>
      <c r="BY636" s="208"/>
      <c r="BZ636" s="208"/>
      <c r="CA636" s="208"/>
      <c r="CB636" s="208"/>
      <c r="CC636" s="208"/>
      <c r="CD636" s="208"/>
      <c r="CE636" s="208"/>
      <c r="CF636" s="208"/>
      <c r="CG636" s="208"/>
      <c r="CH636" s="208"/>
      <c r="CI636" s="208"/>
      <c r="CJ636" s="208"/>
      <c r="CK636" s="208"/>
      <c r="CL636" s="208"/>
      <c r="CM636" s="208"/>
      <c r="CN636" s="208"/>
      <c r="CO636" s="208"/>
      <c r="CP636" s="176"/>
      <c r="DO636" s="166"/>
    </row>
    <row r="637" spans="1:119">
      <c r="A637" s="166"/>
      <c r="B637" s="175"/>
      <c r="C637" s="175"/>
      <c r="D637" s="178"/>
      <c r="E637" s="17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70"/>
      <c r="R637" s="170"/>
      <c r="S637" s="170"/>
      <c r="T637" s="170"/>
      <c r="U637" s="170"/>
      <c r="V637" s="170"/>
      <c r="W637" s="207"/>
      <c r="X637" s="207"/>
      <c r="Y637" s="207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  <c r="BI637" s="208"/>
      <c r="BJ637" s="208"/>
      <c r="BK637" s="208"/>
      <c r="BL637" s="208"/>
      <c r="BM637" s="208"/>
      <c r="BN637" s="208"/>
      <c r="BO637" s="208"/>
      <c r="BP637" s="208"/>
      <c r="BQ637" s="208"/>
      <c r="BR637" s="208"/>
      <c r="BS637" s="208"/>
      <c r="BT637" s="208"/>
      <c r="BU637" s="208"/>
      <c r="BV637" s="208"/>
      <c r="BW637" s="208"/>
      <c r="BX637" s="208"/>
      <c r="BY637" s="208"/>
      <c r="BZ637" s="208"/>
      <c r="CA637" s="208"/>
      <c r="CB637" s="208"/>
      <c r="CC637" s="208"/>
      <c r="CD637" s="208"/>
      <c r="CE637" s="208"/>
      <c r="CF637" s="208"/>
      <c r="CG637" s="208"/>
      <c r="CH637" s="208"/>
      <c r="CI637" s="208"/>
      <c r="CJ637" s="208"/>
      <c r="CK637" s="208"/>
      <c r="CL637" s="208"/>
      <c r="CM637" s="208"/>
      <c r="CN637" s="208"/>
      <c r="CO637" s="208"/>
      <c r="CP637" s="176"/>
      <c r="DO637" s="166"/>
    </row>
    <row r="638" spans="1:119">
      <c r="A638" s="166"/>
      <c r="B638" s="175"/>
      <c r="C638" s="175"/>
      <c r="D638" s="178"/>
      <c r="E638" s="17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70"/>
      <c r="R638" s="170"/>
      <c r="S638" s="170"/>
      <c r="T638" s="170"/>
      <c r="U638" s="170"/>
      <c r="V638" s="170"/>
      <c r="W638" s="207"/>
      <c r="X638" s="207"/>
      <c r="Y638" s="207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  <c r="BI638" s="208"/>
      <c r="BJ638" s="208"/>
      <c r="BK638" s="208"/>
      <c r="BL638" s="208"/>
      <c r="BM638" s="208"/>
      <c r="BN638" s="208"/>
      <c r="BO638" s="208"/>
      <c r="BP638" s="208"/>
      <c r="BQ638" s="208"/>
      <c r="BR638" s="208"/>
      <c r="BS638" s="208"/>
      <c r="BT638" s="208"/>
      <c r="BU638" s="208"/>
      <c r="BV638" s="208"/>
      <c r="BW638" s="208"/>
      <c r="BX638" s="208"/>
      <c r="BY638" s="208"/>
      <c r="BZ638" s="208"/>
      <c r="CA638" s="208"/>
      <c r="CB638" s="208"/>
      <c r="CC638" s="208"/>
      <c r="CD638" s="208"/>
      <c r="CE638" s="208"/>
      <c r="CF638" s="208"/>
      <c r="CG638" s="208"/>
      <c r="CH638" s="208"/>
      <c r="CI638" s="208"/>
      <c r="CJ638" s="208"/>
      <c r="CK638" s="208"/>
      <c r="CL638" s="208"/>
      <c r="CM638" s="208"/>
      <c r="CN638" s="208"/>
      <c r="CO638" s="208"/>
      <c r="CP638" s="176"/>
      <c r="DO638" s="166"/>
    </row>
    <row r="639" spans="1:119">
      <c r="A639" s="166"/>
      <c r="B639" s="175"/>
      <c r="C639" s="175"/>
      <c r="D639" s="178"/>
      <c r="E639" s="17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70"/>
      <c r="R639" s="170"/>
      <c r="S639" s="170"/>
      <c r="T639" s="170"/>
      <c r="U639" s="170"/>
      <c r="V639" s="170"/>
      <c r="W639" s="207"/>
      <c r="X639" s="207"/>
      <c r="Y639" s="207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  <c r="BI639" s="208"/>
      <c r="BJ639" s="208"/>
      <c r="BK639" s="208"/>
      <c r="BL639" s="208"/>
      <c r="BM639" s="208"/>
      <c r="BN639" s="208"/>
      <c r="BO639" s="208"/>
      <c r="BP639" s="208"/>
      <c r="BQ639" s="208"/>
      <c r="BR639" s="208"/>
      <c r="BS639" s="208"/>
      <c r="BT639" s="208"/>
      <c r="BU639" s="208"/>
      <c r="BV639" s="208"/>
      <c r="BW639" s="208"/>
      <c r="BX639" s="208"/>
      <c r="BY639" s="208"/>
      <c r="BZ639" s="208"/>
      <c r="CA639" s="208"/>
      <c r="CB639" s="208"/>
      <c r="CC639" s="208"/>
      <c r="CD639" s="208"/>
      <c r="CE639" s="208"/>
      <c r="CF639" s="208"/>
      <c r="CG639" s="208"/>
      <c r="CH639" s="208"/>
      <c r="CI639" s="208"/>
      <c r="CJ639" s="208"/>
      <c r="CK639" s="208"/>
      <c r="CL639" s="208"/>
      <c r="CM639" s="208"/>
      <c r="CN639" s="208"/>
      <c r="CO639" s="208"/>
      <c r="CP639" s="176"/>
      <c r="DO639" s="166"/>
    </row>
    <row r="640" spans="1:119">
      <c r="A640" s="166"/>
      <c r="B640" s="175"/>
      <c r="C640" s="175"/>
      <c r="D640" s="178"/>
      <c r="E640" s="17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70"/>
      <c r="R640" s="170"/>
      <c r="S640" s="170"/>
      <c r="T640" s="170"/>
      <c r="U640" s="170"/>
      <c r="V640" s="170"/>
      <c r="W640" s="207"/>
      <c r="X640" s="207"/>
      <c r="Y640" s="207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  <c r="BI640" s="208"/>
      <c r="BJ640" s="208"/>
      <c r="BK640" s="208"/>
      <c r="BL640" s="208"/>
      <c r="BM640" s="208"/>
      <c r="BN640" s="208"/>
      <c r="BO640" s="208"/>
      <c r="BP640" s="208"/>
      <c r="BQ640" s="208"/>
      <c r="BR640" s="208"/>
      <c r="BS640" s="208"/>
      <c r="BT640" s="208"/>
      <c r="BU640" s="208"/>
      <c r="BV640" s="208"/>
      <c r="BW640" s="208"/>
      <c r="BX640" s="208"/>
      <c r="BY640" s="208"/>
      <c r="BZ640" s="208"/>
      <c r="CA640" s="208"/>
      <c r="CB640" s="208"/>
      <c r="CC640" s="208"/>
      <c r="CD640" s="208"/>
      <c r="CE640" s="208"/>
      <c r="CF640" s="208"/>
      <c r="CG640" s="208"/>
      <c r="CH640" s="208"/>
      <c r="CI640" s="208"/>
      <c r="CJ640" s="208"/>
      <c r="CK640" s="208"/>
      <c r="CL640" s="208"/>
      <c r="CM640" s="208"/>
      <c r="CN640" s="208"/>
      <c r="CO640" s="208"/>
      <c r="CP640" s="176"/>
      <c r="DO640" s="166"/>
    </row>
    <row r="641" spans="1:119">
      <c r="A641" s="166"/>
      <c r="B641" s="175"/>
      <c r="C641" s="175"/>
      <c r="D641" s="178"/>
      <c r="E641" s="17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70"/>
      <c r="R641" s="170"/>
      <c r="S641" s="170"/>
      <c r="T641" s="170"/>
      <c r="U641" s="170"/>
      <c r="V641" s="170"/>
      <c r="W641" s="207"/>
      <c r="X641" s="207"/>
      <c r="Y641" s="207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  <c r="BI641" s="208"/>
      <c r="BJ641" s="208"/>
      <c r="BK641" s="208"/>
      <c r="BL641" s="208"/>
      <c r="BM641" s="208"/>
      <c r="BN641" s="208"/>
      <c r="BO641" s="208"/>
      <c r="BP641" s="208"/>
      <c r="BQ641" s="208"/>
      <c r="BR641" s="208"/>
      <c r="BS641" s="208"/>
      <c r="BT641" s="208"/>
      <c r="BU641" s="208"/>
      <c r="BV641" s="208"/>
      <c r="BW641" s="208"/>
      <c r="BX641" s="208"/>
      <c r="BY641" s="208"/>
      <c r="BZ641" s="208"/>
      <c r="CA641" s="208"/>
      <c r="CB641" s="208"/>
      <c r="CC641" s="208"/>
      <c r="CD641" s="208"/>
      <c r="CE641" s="208"/>
      <c r="CF641" s="208"/>
      <c r="CG641" s="208"/>
      <c r="CH641" s="208"/>
      <c r="CI641" s="208"/>
      <c r="CJ641" s="208"/>
      <c r="CK641" s="208"/>
      <c r="CL641" s="208"/>
      <c r="CM641" s="208"/>
      <c r="CN641" s="208"/>
      <c r="CO641" s="208"/>
      <c r="CP641" s="176"/>
      <c r="DO641" s="166"/>
    </row>
    <row r="642" spans="1:119">
      <c r="A642" s="166"/>
      <c r="B642" s="175"/>
      <c r="C642" s="175"/>
      <c r="D642" s="178"/>
      <c r="E642" s="17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70"/>
      <c r="R642" s="170"/>
      <c r="S642" s="170"/>
      <c r="T642" s="170"/>
      <c r="U642" s="170"/>
      <c r="V642" s="170"/>
      <c r="W642" s="207"/>
      <c r="X642" s="207"/>
      <c r="Y642" s="207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  <c r="BI642" s="208"/>
      <c r="BJ642" s="208"/>
      <c r="BK642" s="208"/>
      <c r="BL642" s="208"/>
      <c r="BM642" s="208"/>
      <c r="BN642" s="208"/>
      <c r="BO642" s="208"/>
      <c r="BP642" s="208"/>
      <c r="BQ642" s="208"/>
      <c r="BR642" s="208"/>
      <c r="BS642" s="208"/>
      <c r="BT642" s="208"/>
      <c r="BU642" s="208"/>
      <c r="BV642" s="208"/>
      <c r="BW642" s="208"/>
      <c r="BX642" s="208"/>
      <c r="BY642" s="208"/>
      <c r="BZ642" s="208"/>
      <c r="CA642" s="208"/>
      <c r="CB642" s="208"/>
      <c r="CC642" s="208"/>
      <c r="CD642" s="208"/>
      <c r="CE642" s="208"/>
      <c r="CF642" s="208"/>
      <c r="CG642" s="208"/>
      <c r="CH642" s="208"/>
      <c r="CI642" s="208"/>
      <c r="CJ642" s="208"/>
      <c r="CK642" s="208"/>
      <c r="CL642" s="208"/>
      <c r="CM642" s="208"/>
      <c r="CN642" s="208"/>
      <c r="CO642" s="208"/>
      <c r="CP642" s="176"/>
      <c r="DO642" s="166"/>
    </row>
    <row r="643" spans="1:119">
      <c r="A643" s="166"/>
      <c r="B643" s="175"/>
      <c r="C643" s="175"/>
      <c r="D643" s="178"/>
      <c r="E643" s="17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70"/>
      <c r="R643" s="170"/>
      <c r="S643" s="170"/>
      <c r="T643" s="170"/>
      <c r="U643" s="170"/>
      <c r="V643" s="170"/>
      <c r="W643" s="207"/>
      <c r="X643" s="207"/>
      <c r="Y643" s="207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  <c r="BI643" s="208"/>
      <c r="BJ643" s="208"/>
      <c r="BK643" s="208"/>
      <c r="BL643" s="208"/>
      <c r="BM643" s="208"/>
      <c r="BN643" s="208"/>
      <c r="BO643" s="208"/>
      <c r="BP643" s="208"/>
      <c r="BQ643" s="208"/>
      <c r="BR643" s="208"/>
      <c r="BS643" s="208"/>
      <c r="BT643" s="208"/>
      <c r="BU643" s="208"/>
      <c r="BV643" s="208"/>
      <c r="BW643" s="208"/>
      <c r="BX643" s="208"/>
      <c r="BY643" s="208"/>
      <c r="BZ643" s="208"/>
      <c r="CA643" s="208"/>
      <c r="CB643" s="208"/>
      <c r="CC643" s="208"/>
      <c r="CD643" s="208"/>
      <c r="CE643" s="208"/>
      <c r="CF643" s="208"/>
      <c r="CG643" s="208"/>
      <c r="CH643" s="208"/>
      <c r="CI643" s="208"/>
      <c r="CJ643" s="208"/>
      <c r="CK643" s="208"/>
      <c r="CL643" s="208"/>
      <c r="CM643" s="208"/>
      <c r="CN643" s="208"/>
      <c r="CO643" s="208"/>
      <c r="CP643" s="176"/>
      <c r="DO643" s="166"/>
    </row>
    <row r="644" spans="1:119">
      <c r="A644" s="166"/>
      <c r="B644" s="175"/>
      <c r="C644" s="175"/>
      <c r="D644" s="178"/>
      <c r="E644" s="17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70"/>
      <c r="R644" s="170"/>
      <c r="S644" s="170"/>
      <c r="T644" s="170"/>
      <c r="U644" s="170"/>
      <c r="V644" s="170"/>
      <c r="W644" s="207"/>
      <c r="X644" s="207"/>
      <c r="Y644" s="207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  <c r="BI644" s="208"/>
      <c r="BJ644" s="208"/>
      <c r="BK644" s="208"/>
      <c r="BL644" s="208"/>
      <c r="BM644" s="208"/>
      <c r="BN644" s="208"/>
      <c r="BO644" s="208"/>
      <c r="BP644" s="208"/>
      <c r="BQ644" s="208"/>
      <c r="BR644" s="208"/>
      <c r="BS644" s="208"/>
      <c r="BT644" s="208"/>
      <c r="BU644" s="208"/>
      <c r="BV644" s="208"/>
      <c r="BW644" s="208"/>
      <c r="BX644" s="208"/>
      <c r="BY644" s="208"/>
      <c r="BZ644" s="208"/>
      <c r="CA644" s="208"/>
      <c r="CB644" s="208"/>
      <c r="CC644" s="208"/>
      <c r="CD644" s="208"/>
      <c r="CE644" s="208"/>
      <c r="CF644" s="208"/>
      <c r="CG644" s="208"/>
      <c r="CH644" s="208"/>
      <c r="CI644" s="208"/>
      <c r="CJ644" s="208"/>
      <c r="CK644" s="208"/>
      <c r="CL644" s="208"/>
      <c r="CM644" s="208"/>
      <c r="CN644" s="208"/>
      <c r="CO644" s="208"/>
      <c r="CP644" s="176"/>
      <c r="DO644" s="166"/>
    </row>
    <row r="645" spans="1:119">
      <c r="A645" s="166"/>
      <c r="B645" s="175"/>
      <c r="C645" s="175"/>
      <c r="D645" s="178"/>
      <c r="E645" s="17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70"/>
      <c r="R645" s="170"/>
      <c r="S645" s="170"/>
      <c r="T645" s="170"/>
      <c r="U645" s="170"/>
      <c r="V645" s="170"/>
      <c r="W645" s="207"/>
      <c r="X645" s="207"/>
      <c r="Y645" s="207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  <c r="BI645" s="208"/>
      <c r="BJ645" s="208"/>
      <c r="BK645" s="208"/>
      <c r="BL645" s="208"/>
      <c r="BM645" s="208"/>
      <c r="BN645" s="208"/>
      <c r="BO645" s="208"/>
      <c r="BP645" s="208"/>
      <c r="BQ645" s="208"/>
      <c r="BR645" s="208"/>
      <c r="BS645" s="208"/>
      <c r="BT645" s="208"/>
      <c r="BU645" s="208"/>
      <c r="BV645" s="208"/>
      <c r="BW645" s="208"/>
      <c r="BX645" s="208"/>
      <c r="BY645" s="208"/>
      <c r="BZ645" s="208"/>
      <c r="CA645" s="208"/>
      <c r="CB645" s="208"/>
      <c r="CC645" s="208"/>
      <c r="CD645" s="208"/>
      <c r="CE645" s="208"/>
      <c r="CF645" s="208"/>
      <c r="CG645" s="208"/>
      <c r="CH645" s="208"/>
      <c r="CI645" s="208"/>
      <c r="CJ645" s="208"/>
      <c r="CK645" s="208"/>
      <c r="CL645" s="208"/>
      <c r="CM645" s="208"/>
      <c r="CN645" s="208"/>
      <c r="CO645" s="208"/>
      <c r="CP645" s="176"/>
      <c r="DO645" s="166"/>
    </row>
    <row r="646" spans="1:119">
      <c r="A646" s="166"/>
      <c r="B646" s="175"/>
      <c r="C646" s="175"/>
      <c r="D646" s="178"/>
      <c r="E646" s="17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70"/>
      <c r="R646" s="170"/>
      <c r="S646" s="170"/>
      <c r="T646" s="170"/>
      <c r="U646" s="170"/>
      <c r="V646" s="170"/>
      <c r="W646" s="207"/>
      <c r="X646" s="207"/>
      <c r="Y646" s="207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  <c r="BI646" s="208"/>
      <c r="BJ646" s="208"/>
      <c r="BK646" s="208"/>
      <c r="BL646" s="208"/>
      <c r="BM646" s="208"/>
      <c r="BN646" s="208"/>
      <c r="BO646" s="208"/>
      <c r="BP646" s="208"/>
      <c r="BQ646" s="208"/>
      <c r="BR646" s="208"/>
      <c r="BS646" s="208"/>
      <c r="BT646" s="208"/>
      <c r="BU646" s="208"/>
      <c r="BV646" s="208"/>
      <c r="BW646" s="208"/>
      <c r="BX646" s="208"/>
      <c r="BY646" s="208"/>
      <c r="BZ646" s="208"/>
      <c r="CA646" s="208"/>
      <c r="CB646" s="208"/>
      <c r="CC646" s="208"/>
      <c r="CD646" s="208"/>
      <c r="CE646" s="208"/>
      <c r="CF646" s="208"/>
      <c r="CG646" s="208"/>
      <c r="CH646" s="208"/>
      <c r="CI646" s="208"/>
      <c r="CJ646" s="208"/>
      <c r="CK646" s="208"/>
      <c r="CL646" s="208"/>
      <c r="CM646" s="208"/>
      <c r="CN646" s="208"/>
      <c r="CO646" s="208"/>
      <c r="CP646" s="176"/>
      <c r="DO646" s="166"/>
    </row>
    <row r="647" spans="1:119">
      <c r="A647" s="166"/>
      <c r="B647" s="175"/>
      <c r="C647" s="175"/>
      <c r="D647" s="178"/>
      <c r="E647" s="17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70"/>
      <c r="R647" s="170"/>
      <c r="S647" s="170"/>
      <c r="T647" s="170"/>
      <c r="U647" s="170"/>
      <c r="V647" s="170"/>
      <c r="W647" s="207"/>
      <c r="X647" s="207"/>
      <c r="Y647" s="207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  <c r="BI647" s="208"/>
      <c r="BJ647" s="208"/>
      <c r="BK647" s="208"/>
      <c r="BL647" s="208"/>
      <c r="BM647" s="208"/>
      <c r="BN647" s="208"/>
      <c r="BO647" s="208"/>
      <c r="BP647" s="208"/>
      <c r="BQ647" s="208"/>
      <c r="BR647" s="208"/>
      <c r="BS647" s="208"/>
      <c r="BT647" s="208"/>
      <c r="BU647" s="208"/>
      <c r="BV647" s="208"/>
      <c r="BW647" s="208"/>
      <c r="BX647" s="208"/>
      <c r="BY647" s="208"/>
      <c r="BZ647" s="208"/>
      <c r="CA647" s="208"/>
      <c r="CB647" s="208"/>
      <c r="CC647" s="208"/>
      <c r="CD647" s="208"/>
      <c r="CE647" s="208"/>
      <c r="CF647" s="208"/>
      <c r="CG647" s="208"/>
      <c r="CH647" s="208"/>
      <c r="CI647" s="208"/>
      <c r="CJ647" s="208"/>
      <c r="CK647" s="208"/>
      <c r="CL647" s="208"/>
      <c r="CM647" s="208"/>
      <c r="CN647" s="208"/>
      <c r="CO647" s="208"/>
      <c r="CP647" s="176"/>
      <c r="DO647" s="166"/>
    </row>
    <row r="648" spans="1:119">
      <c r="A648" s="166"/>
      <c r="B648" s="175"/>
      <c r="C648" s="175"/>
      <c r="D648" s="178"/>
      <c r="E648" s="17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70"/>
      <c r="R648" s="170"/>
      <c r="S648" s="170"/>
      <c r="T648" s="170"/>
      <c r="U648" s="170"/>
      <c r="V648" s="170"/>
      <c r="W648" s="207"/>
      <c r="X648" s="207"/>
      <c r="Y648" s="207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  <c r="BI648" s="208"/>
      <c r="BJ648" s="208"/>
      <c r="BK648" s="208"/>
      <c r="BL648" s="208"/>
      <c r="BM648" s="208"/>
      <c r="BN648" s="208"/>
      <c r="BO648" s="208"/>
      <c r="BP648" s="208"/>
      <c r="BQ648" s="208"/>
      <c r="BR648" s="208"/>
      <c r="BS648" s="208"/>
      <c r="BT648" s="208"/>
      <c r="BU648" s="208"/>
      <c r="BV648" s="208"/>
      <c r="BW648" s="208"/>
      <c r="BX648" s="208"/>
      <c r="BY648" s="208"/>
      <c r="BZ648" s="208"/>
      <c r="CA648" s="208"/>
      <c r="CB648" s="208"/>
      <c r="CC648" s="208"/>
      <c r="CD648" s="208"/>
      <c r="CE648" s="208"/>
      <c r="CF648" s="208"/>
      <c r="CG648" s="208"/>
      <c r="CH648" s="208"/>
      <c r="CI648" s="208"/>
      <c r="CJ648" s="208"/>
      <c r="CK648" s="208"/>
      <c r="CL648" s="208"/>
      <c r="CM648" s="208"/>
      <c r="CN648" s="208"/>
      <c r="CO648" s="208"/>
      <c r="CP648" s="176"/>
      <c r="DO648" s="166"/>
    </row>
    <row r="649" spans="1:119">
      <c r="A649" s="166"/>
      <c r="B649" s="175"/>
      <c r="C649" s="175"/>
      <c r="D649" s="178"/>
      <c r="E649" s="17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70"/>
      <c r="R649" s="170"/>
      <c r="S649" s="170"/>
      <c r="T649" s="170"/>
      <c r="U649" s="170"/>
      <c r="V649" s="170"/>
      <c r="W649" s="207"/>
      <c r="X649" s="207"/>
      <c r="Y649" s="207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  <c r="BI649" s="208"/>
      <c r="BJ649" s="208"/>
      <c r="BK649" s="208"/>
      <c r="BL649" s="208"/>
      <c r="BM649" s="208"/>
      <c r="BN649" s="208"/>
      <c r="BO649" s="208"/>
      <c r="BP649" s="208"/>
      <c r="BQ649" s="208"/>
      <c r="BR649" s="208"/>
      <c r="BS649" s="208"/>
      <c r="BT649" s="208"/>
      <c r="BU649" s="208"/>
      <c r="BV649" s="208"/>
      <c r="BW649" s="208"/>
      <c r="BX649" s="208"/>
      <c r="BY649" s="208"/>
      <c r="BZ649" s="208"/>
      <c r="CA649" s="208"/>
      <c r="CB649" s="208"/>
      <c r="CC649" s="208"/>
      <c r="CD649" s="208"/>
      <c r="CE649" s="208"/>
      <c r="CF649" s="208"/>
      <c r="CG649" s="208"/>
      <c r="CH649" s="208"/>
      <c r="CI649" s="208"/>
      <c r="CJ649" s="208"/>
      <c r="CK649" s="208"/>
      <c r="CL649" s="208"/>
      <c r="CM649" s="208"/>
      <c r="CN649" s="208"/>
      <c r="CO649" s="208"/>
      <c r="CP649" s="176"/>
      <c r="DO649" s="166"/>
    </row>
    <row r="650" spans="1:119">
      <c r="A650" s="166"/>
      <c r="B650" s="175"/>
      <c r="C650" s="175"/>
      <c r="D650" s="178"/>
      <c r="E650" s="17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70"/>
      <c r="R650" s="170"/>
      <c r="S650" s="170"/>
      <c r="T650" s="170"/>
      <c r="U650" s="170"/>
      <c r="V650" s="170"/>
      <c r="W650" s="207"/>
      <c r="X650" s="207"/>
      <c r="Y650" s="207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08"/>
      <c r="BN650" s="208"/>
      <c r="BO650" s="208"/>
      <c r="BP650" s="208"/>
      <c r="BQ650" s="208"/>
      <c r="BR650" s="208"/>
      <c r="BS650" s="208"/>
      <c r="BT650" s="208"/>
      <c r="BU650" s="208"/>
      <c r="BV650" s="208"/>
      <c r="BW650" s="208"/>
      <c r="BX650" s="208"/>
      <c r="BY650" s="208"/>
      <c r="BZ650" s="208"/>
      <c r="CA650" s="208"/>
      <c r="CB650" s="208"/>
      <c r="CC650" s="208"/>
      <c r="CD650" s="208"/>
      <c r="CE650" s="208"/>
      <c r="CF650" s="208"/>
      <c r="CG650" s="208"/>
      <c r="CH650" s="208"/>
      <c r="CI650" s="208"/>
      <c r="CJ650" s="208"/>
      <c r="CK650" s="208"/>
      <c r="CL650" s="208"/>
      <c r="CM650" s="208"/>
      <c r="CN650" s="208"/>
      <c r="CO650" s="208"/>
      <c r="CP650" s="176"/>
      <c r="DO650" s="166"/>
    </row>
    <row r="651" spans="1:119">
      <c r="A651" s="166"/>
      <c r="B651" s="175"/>
      <c r="C651" s="175"/>
      <c r="D651" s="178"/>
      <c r="E651" s="17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70"/>
      <c r="R651" s="170"/>
      <c r="S651" s="170"/>
      <c r="T651" s="170"/>
      <c r="U651" s="170"/>
      <c r="V651" s="170"/>
      <c r="W651" s="207"/>
      <c r="X651" s="207"/>
      <c r="Y651" s="207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  <c r="BI651" s="208"/>
      <c r="BJ651" s="208"/>
      <c r="BK651" s="208"/>
      <c r="BL651" s="208"/>
      <c r="BM651" s="208"/>
      <c r="BN651" s="208"/>
      <c r="BO651" s="208"/>
      <c r="BP651" s="208"/>
      <c r="BQ651" s="208"/>
      <c r="BR651" s="208"/>
      <c r="BS651" s="208"/>
      <c r="BT651" s="208"/>
      <c r="BU651" s="208"/>
      <c r="BV651" s="208"/>
      <c r="BW651" s="208"/>
      <c r="BX651" s="208"/>
      <c r="BY651" s="208"/>
      <c r="BZ651" s="208"/>
      <c r="CA651" s="208"/>
      <c r="CB651" s="208"/>
      <c r="CC651" s="208"/>
      <c r="CD651" s="208"/>
      <c r="CE651" s="208"/>
      <c r="CF651" s="208"/>
      <c r="CG651" s="208"/>
      <c r="CH651" s="208"/>
      <c r="CI651" s="208"/>
      <c r="CJ651" s="208"/>
      <c r="CK651" s="208"/>
      <c r="CL651" s="208"/>
      <c r="CM651" s="208"/>
      <c r="CN651" s="208"/>
      <c r="CO651" s="208"/>
      <c r="CP651" s="176"/>
      <c r="DO651" s="166"/>
    </row>
    <row r="652" spans="1:119">
      <c r="A652" s="166"/>
      <c r="B652" s="175"/>
      <c r="C652" s="175"/>
      <c r="D652" s="178"/>
      <c r="E652" s="17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70"/>
      <c r="R652" s="170"/>
      <c r="S652" s="170"/>
      <c r="T652" s="170"/>
      <c r="U652" s="170"/>
      <c r="V652" s="170"/>
      <c r="W652" s="207"/>
      <c r="X652" s="207"/>
      <c r="Y652" s="207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  <c r="BI652" s="208"/>
      <c r="BJ652" s="208"/>
      <c r="BK652" s="208"/>
      <c r="BL652" s="208"/>
      <c r="BM652" s="208"/>
      <c r="BN652" s="208"/>
      <c r="BO652" s="208"/>
      <c r="BP652" s="208"/>
      <c r="BQ652" s="208"/>
      <c r="BR652" s="208"/>
      <c r="BS652" s="208"/>
      <c r="BT652" s="208"/>
      <c r="BU652" s="208"/>
      <c r="BV652" s="208"/>
      <c r="BW652" s="208"/>
      <c r="BX652" s="208"/>
      <c r="BY652" s="208"/>
      <c r="BZ652" s="208"/>
      <c r="CA652" s="208"/>
      <c r="CB652" s="208"/>
      <c r="CC652" s="208"/>
      <c r="CD652" s="208"/>
      <c r="CE652" s="208"/>
      <c r="CF652" s="208"/>
      <c r="CG652" s="208"/>
      <c r="CH652" s="208"/>
      <c r="CI652" s="208"/>
      <c r="CJ652" s="208"/>
      <c r="CK652" s="208"/>
      <c r="CL652" s="208"/>
      <c r="CM652" s="208"/>
      <c r="CN652" s="208"/>
      <c r="CO652" s="208"/>
      <c r="CP652" s="176"/>
      <c r="DO652" s="166"/>
    </row>
    <row r="653" spans="1:119">
      <c r="A653" s="166"/>
      <c r="B653" s="175"/>
      <c r="C653" s="175"/>
      <c r="D653" s="178"/>
      <c r="E653" s="17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70"/>
      <c r="R653" s="170"/>
      <c r="S653" s="170"/>
      <c r="T653" s="170"/>
      <c r="U653" s="170"/>
      <c r="V653" s="170"/>
      <c r="W653" s="207"/>
      <c r="X653" s="207"/>
      <c r="Y653" s="207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  <c r="BI653" s="208"/>
      <c r="BJ653" s="208"/>
      <c r="BK653" s="208"/>
      <c r="BL653" s="208"/>
      <c r="BM653" s="208"/>
      <c r="BN653" s="208"/>
      <c r="BO653" s="208"/>
      <c r="BP653" s="208"/>
      <c r="BQ653" s="208"/>
      <c r="BR653" s="208"/>
      <c r="BS653" s="208"/>
      <c r="BT653" s="208"/>
      <c r="BU653" s="208"/>
      <c r="BV653" s="208"/>
      <c r="BW653" s="208"/>
      <c r="BX653" s="208"/>
      <c r="BY653" s="208"/>
      <c r="BZ653" s="208"/>
      <c r="CA653" s="208"/>
      <c r="CB653" s="208"/>
      <c r="CC653" s="208"/>
      <c r="CD653" s="208"/>
      <c r="CE653" s="208"/>
      <c r="CF653" s="208"/>
      <c r="CG653" s="208"/>
      <c r="CH653" s="208"/>
      <c r="CI653" s="208"/>
      <c r="CJ653" s="208"/>
      <c r="CK653" s="208"/>
      <c r="CL653" s="208"/>
      <c r="CM653" s="208"/>
      <c r="CN653" s="208"/>
      <c r="CO653" s="208"/>
      <c r="CP653" s="176"/>
      <c r="DO653" s="166"/>
    </row>
    <row r="654" spans="1:119">
      <c r="A654" s="166"/>
      <c r="B654" s="175"/>
      <c r="C654" s="175"/>
      <c r="D654" s="178"/>
      <c r="E654" s="17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70"/>
      <c r="R654" s="170"/>
      <c r="S654" s="170"/>
      <c r="T654" s="170"/>
      <c r="U654" s="170"/>
      <c r="V654" s="170"/>
      <c r="W654" s="207"/>
      <c r="X654" s="207"/>
      <c r="Y654" s="207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  <c r="BI654" s="208"/>
      <c r="BJ654" s="208"/>
      <c r="BK654" s="208"/>
      <c r="BL654" s="208"/>
      <c r="BM654" s="208"/>
      <c r="BN654" s="208"/>
      <c r="BO654" s="208"/>
      <c r="BP654" s="208"/>
      <c r="BQ654" s="208"/>
      <c r="BR654" s="208"/>
      <c r="BS654" s="208"/>
      <c r="BT654" s="208"/>
      <c r="BU654" s="208"/>
      <c r="BV654" s="208"/>
      <c r="BW654" s="208"/>
      <c r="BX654" s="208"/>
      <c r="BY654" s="208"/>
      <c r="BZ654" s="208"/>
      <c r="CA654" s="208"/>
      <c r="CB654" s="208"/>
      <c r="CC654" s="208"/>
      <c r="CD654" s="208"/>
      <c r="CE654" s="208"/>
      <c r="CF654" s="208"/>
      <c r="CG654" s="208"/>
      <c r="CH654" s="208"/>
      <c r="CI654" s="208"/>
      <c r="CJ654" s="208"/>
      <c r="CK654" s="208"/>
      <c r="CL654" s="208"/>
      <c r="CM654" s="208"/>
      <c r="CN654" s="208"/>
      <c r="CO654" s="208"/>
      <c r="CP654" s="176"/>
      <c r="DO654" s="166"/>
    </row>
    <row r="655" spans="1:119">
      <c r="A655" s="166"/>
      <c r="B655" s="175"/>
      <c r="C655" s="175"/>
      <c r="D655" s="178"/>
      <c r="E655" s="17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70"/>
      <c r="R655" s="170"/>
      <c r="S655" s="170"/>
      <c r="T655" s="170"/>
      <c r="U655" s="170"/>
      <c r="V655" s="170"/>
      <c r="W655" s="207"/>
      <c r="X655" s="207"/>
      <c r="Y655" s="207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  <c r="BI655" s="208"/>
      <c r="BJ655" s="208"/>
      <c r="BK655" s="208"/>
      <c r="BL655" s="208"/>
      <c r="BM655" s="208"/>
      <c r="BN655" s="208"/>
      <c r="BO655" s="208"/>
      <c r="BP655" s="208"/>
      <c r="BQ655" s="208"/>
      <c r="BR655" s="208"/>
      <c r="BS655" s="208"/>
      <c r="BT655" s="208"/>
      <c r="BU655" s="208"/>
      <c r="BV655" s="208"/>
      <c r="BW655" s="208"/>
      <c r="BX655" s="208"/>
      <c r="BY655" s="208"/>
      <c r="BZ655" s="208"/>
      <c r="CA655" s="208"/>
      <c r="CB655" s="208"/>
      <c r="CC655" s="208"/>
      <c r="CD655" s="208"/>
      <c r="CE655" s="208"/>
      <c r="CF655" s="208"/>
      <c r="CG655" s="208"/>
      <c r="CH655" s="208"/>
      <c r="CI655" s="208"/>
      <c r="CJ655" s="208"/>
      <c r="CK655" s="208"/>
      <c r="CL655" s="208"/>
      <c r="CM655" s="208"/>
      <c r="CN655" s="208"/>
      <c r="CO655" s="208"/>
      <c r="CP655" s="176"/>
      <c r="DO655" s="166"/>
    </row>
    <row r="656" spans="1:119">
      <c r="A656" s="166"/>
      <c r="B656" s="175"/>
      <c r="C656" s="175"/>
      <c r="D656" s="178"/>
      <c r="E656" s="17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70"/>
      <c r="R656" s="170"/>
      <c r="S656" s="170"/>
      <c r="T656" s="170"/>
      <c r="U656" s="170"/>
      <c r="V656" s="170"/>
      <c r="W656" s="207"/>
      <c r="X656" s="207"/>
      <c r="Y656" s="207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  <c r="BI656" s="208"/>
      <c r="BJ656" s="208"/>
      <c r="BK656" s="208"/>
      <c r="BL656" s="208"/>
      <c r="BM656" s="208"/>
      <c r="BN656" s="208"/>
      <c r="BO656" s="208"/>
      <c r="BP656" s="208"/>
      <c r="BQ656" s="208"/>
      <c r="BR656" s="208"/>
      <c r="BS656" s="208"/>
      <c r="BT656" s="208"/>
      <c r="BU656" s="208"/>
      <c r="BV656" s="208"/>
      <c r="BW656" s="208"/>
      <c r="BX656" s="208"/>
      <c r="BY656" s="208"/>
      <c r="BZ656" s="208"/>
      <c r="CA656" s="208"/>
      <c r="CB656" s="208"/>
      <c r="CC656" s="208"/>
      <c r="CD656" s="208"/>
      <c r="CE656" s="208"/>
      <c r="CF656" s="208"/>
      <c r="CG656" s="208"/>
      <c r="CH656" s="208"/>
      <c r="CI656" s="208"/>
      <c r="CJ656" s="208"/>
      <c r="CK656" s="208"/>
      <c r="CL656" s="208"/>
      <c r="CM656" s="208"/>
      <c r="CN656" s="208"/>
      <c r="CO656" s="208"/>
      <c r="CP656" s="176"/>
      <c r="DO656" s="166"/>
    </row>
    <row r="657" spans="1:119">
      <c r="A657" s="166"/>
      <c r="B657" s="175"/>
      <c r="C657" s="175"/>
      <c r="D657" s="178"/>
      <c r="E657" s="17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70"/>
      <c r="R657" s="170"/>
      <c r="S657" s="170"/>
      <c r="T657" s="170"/>
      <c r="U657" s="170"/>
      <c r="V657" s="170"/>
      <c r="W657" s="207"/>
      <c r="X657" s="207"/>
      <c r="Y657" s="207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  <c r="BI657" s="208"/>
      <c r="BJ657" s="208"/>
      <c r="BK657" s="208"/>
      <c r="BL657" s="208"/>
      <c r="BM657" s="208"/>
      <c r="BN657" s="208"/>
      <c r="BO657" s="208"/>
      <c r="BP657" s="208"/>
      <c r="BQ657" s="208"/>
      <c r="BR657" s="208"/>
      <c r="BS657" s="208"/>
      <c r="BT657" s="208"/>
      <c r="BU657" s="208"/>
      <c r="BV657" s="208"/>
      <c r="BW657" s="208"/>
      <c r="BX657" s="208"/>
      <c r="BY657" s="208"/>
      <c r="BZ657" s="208"/>
      <c r="CA657" s="208"/>
      <c r="CB657" s="208"/>
      <c r="CC657" s="208"/>
      <c r="CD657" s="208"/>
      <c r="CE657" s="208"/>
      <c r="CF657" s="208"/>
      <c r="CG657" s="208"/>
      <c r="CH657" s="208"/>
      <c r="CI657" s="208"/>
      <c r="CJ657" s="208"/>
      <c r="CK657" s="208"/>
      <c r="CL657" s="208"/>
      <c r="CM657" s="208"/>
      <c r="CN657" s="208"/>
      <c r="CO657" s="208"/>
      <c r="CP657" s="176"/>
      <c r="DO657" s="166"/>
    </row>
    <row r="658" spans="1:119">
      <c r="A658" s="166"/>
      <c r="B658" s="175"/>
      <c r="C658" s="175"/>
      <c r="D658" s="178"/>
      <c r="E658" s="17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70"/>
      <c r="R658" s="170"/>
      <c r="S658" s="170"/>
      <c r="T658" s="170"/>
      <c r="U658" s="170"/>
      <c r="V658" s="170"/>
      <c r="W658" s="207"/>
      <c r="X658" s="207"/>
      <c r="Y658" s="207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  <c r="BI658" s="208"/>
      <c r="BJ658" s="208"/>
      <c r="BK658" s="208"/>
      <c r="BL658" s="208"/>
      <c r="BM658" s="208"/>
      <c r="BN658" s="208"/>
      <c r="BO658" s="208"/>
      <c r="BP658" s="208"/>
      <c r="BQ658" s="208"/>
      <c r="BR658" s="208"/>
      <c r="BS658" s="208"/>
      <c r="BT658" s="208"/>
      <c r="BU658" s="208"/>
      <c r="BV658" s="208"/>
      <c r="BW658" s="208"/>
      <c r="BX658" s="208"/>
      <c r="BY658" s="208"/>
      <c r="BZ658" s="208"/>
      <c r="CA658" s="208"/>
      <c r="CB658" s="208"/>
      <c r="CC658" s="208"/>
      <c r="CD658" s="208"/>
      <c r="CE658" s="208"/>
      <c r="CF658" s="208"/>
      <c r="CG658" s="208"/>
      <c r="CH658" s="208"/>
      <c r="CI658" s="208"/>
      <c r="CJ658" s="208"/>
      <c r="CK658" s="208"/>
      <c r="CL658" s="208"/>
      <c r="CM658" s="208"/>
      <c r="CN658" s="208"/>
      <c r="CO658" s="208"/>
      <c r="CP658" s="176"/>
      <c r="DO658" s="166"/>
    </row>
    <row r="659" spans="1:119">
      <c r="A659" s="166"/>
      <c r="B659" s="175"/>
      <c r="C659" s="175"/>
      <c r="D659" s="178"/>
      <c r="E659" s="17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70"/>
      <c r="R659" s="170"/>
      <c r="S659" s="170"/>
      <c r="T659" s="170"/>
      <c r="U659" s="170"/>
      <c r="V659" s="170"/>
      <c r="W659" s="207"/>
      <c r="X659" s="207"/>
      <c r="Y659" s="207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  <c r="BI659" s="208"/>
      <c r="BJ659" s="208"/>
      <c r="BK659" s="208"/>
      <c r="BL659" s="208"/>
      <c r="BM659" s="208"/>
      <c r="BN659" s="208"/>
      <c r="BO659" s="208"/>
      <c r="BP659" s="208"/>
      <c r="BQ659" s="208"/>
      <c r="BR659" s="208"/>
      <c r="BS659" s="208"/>
      <c r="BT659" s="208"/>
      <c r="BU659" s="208"/>
      <c r="BV659" s="208"/>
      <c r="BW659" s="208"/>
      <c r="BX659" s="208"/>
      <c r="BY659" s="208"/>
      <c r="BZ659" s="208"/>
      <c r="CA659" s="208"/>
      <c r="CB659" s="208"/>
      <c r="CC659" s="208"/>
      <c r="CD659" s="208"/>
      <c r="CE659" s="208"/>
      <c r="CF659" s="208"/>
      <c r="CG659" s="208"/>
      <c r="CH659" s="208"/>
      <c r="CI659" s="208"/>
      <c r="CJ659" s="208"/>
      <c r="CK659" s="208"/>
      <c r="CL659" s="208"/>
      <c r="CM659" s="208"/>
      <c r="CN659" s="208"/>
      <c r="CO659" s="208"/>
      <c r="CP659" s="176"/>
      <c r="DO659" s="166"/>
    </row>
    <row r="660" spans="1:119">
      <c r="A660" s="166"/>
      <c r="B660" s="175"/>
      <c r="C660" s="175"/>
      <c r="D660" s="178"/>
      <c r="E660" s="17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70"/>
      <c r="R660" s="170"/>
      <c r="S660" s="170"/>
      <c r="T660" s="170"/>
      <c r="U660" s="170"/>
      <c r="V660" s="170"/>
      <c r="W660" s="207"/>
      <c r="X660" s="207"/>
      <c r="Y660" s="207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8"/>
      <c r="BY660" s="208"/>
      <c r="BZ660" s="208"/>
      <c r="CA660" s="208"/>
      <c r="CB660" s="208"/>
      <c r="CC660" s="208"/>
      <c r="CD660" s="208"/>
      <c r="CE660" s="208"/>
      <c r="CF660" s="208"/>
      <c r="CG660" s="208"/>
      <c r="CH660" s="208"/>
      <c r="CI660" s="208"/>
      <c r="CJ660" s="208"/>
      <c r="CK660" s="208"/>
      <c r="CL660" s="208"/>
      <c r="CM660" s="208"/>
      <c r="CN660" s="208"/>
      <c r="CO660" s="208"/>
      <c r="CP660" s="176"/>
      <c r="DO660" s="166"/>
    </row>
    <row r="661" spans="1:119">
      <c r="A661" s="166"/>
      <c r="B661" s="175"/>
      <c r="C661" s="175"/>
      <c r="D661" s="178"/>
      <c r="E661" s="17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70"/>
      <c r="R661" s="170"/>
      <c r="S661" s="170"/>
      <c r="T661" s="170"/>
      <c r="U661" s="170"/>
      <c r="V661" s="170"/>
      <c r="W661" s="207"/>
      <c r="X661" s="207"/>
      <c r="Y661" s="207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  <c r="BP661" s="208"/>
      <c r="BQ661" s="208"/>
      <c r="BR661" s="208"/>
      <c r="BS661" s="208"/>
      <c r="BT661" s="208"/>
      <c r="BU661" s="208"/>
      <c r="BV661" s="208"/>
      <c r="BW661" s="208"/>
      <c r="BX661" s="208"/>
      <c r="BY661" s="208"/>
      <c r="BZ661" s="208"/>
      <c r="CA661" s="208"/>
      <c r="CB661" s="208"/>
      <c r="CC661" s="208"/>
      <c r="CD661" s="208"/>
      <c r="CE661" s="208"/>
      <c r="CF661" s="208"/>
      <c r="CG661" s="208"/>
      <c r="CH661" s="208"/>
      <c r="CI661" s="208"/>
      <c r="CJ661" s="208"/>
      <c r="CK661" s="208"/>
      <c r="CL661" s="208"/>
      <c r="CM661" s="208"/>
      <c r="CN661" s="208"/>
      <c r="CO661" s="208"/>
      <c r="CP661" s="176"/>
      <c r="DO661" s="166"/>
    </row>
    <row r="662" spans="1:119">
      <c r="A662" s="166"/>
      <c r="B662" s="175"/>
      <c r="C662" s="175"/>
      <c r="D662" s="178"/>
      <c r="E662" s="17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70"/>
      <c r="R662" s="170"/>
      <c r="S662" s="170"/>
      <c r="T662" s="170"/>
      <c r="U662" s="170"/>
      <c r="V662" s="170"/>
      <c r="W662" s="207"/>
      <c r="X662" s="207"/>
      <c r="Y662" s="207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  <c r="BP662" s="208"/>
      <c r="BQ662" s="208"/>
      <c r="BR662" s="208"/>
      <c r="BS662" s="208"/>
      <c r="BT662" s="208"/>
      <c r="BU662" s="208"/>
      <c r="BV662" s="208"/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8"/>
      <c r="CG662" s="208"/>
      <c r="CH662" s="208"/>
      <c r="CI662" s="208"/>
      <c r="CJ662" s="208"/>
      <c r="CK662" s="208"/>
      <c r="CL662" s="208"/>
      <c r="CM662" s="208"/>
      <c r="CN662" s="208"/>
      <c r="CO662" s="208"/>
      <c r="CP662" s="176"/>
      <c r="DO662" s="166"/>
    </row>
    <row r="663" spans="1:119">
      <c r="A663" s="166"/>
      <c r="B663" s="175"/>
      <c r="C663" s="175"/>
      <c r="D663" s="178"/>
      <c r="E663" s="17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70"/>
      <c r="R663" s="170"/>
      <c r="S663" s="170"/>
      <c r="T663" s="170"/>
      <c r="U663" s="170"/>
      <c r="V663" s="170"/>
      <c r="W663" s="207"/>
      <c r="X663" s="207"/>
      <c r="Y663" s="207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  <c r="BP663" s="208"/>
      <c r="BQ663" s="208"/>
      <c r="BR663" s="208"/>
      <c r="BS663" s="208"/>
      <c r="BT663" s="208"/>
      <c r="BU663" s="208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8"/>
      <c r="CG663" s="208"/>
      <c r="CH663" s="208"/>
      <c r="CI663" s="208"/>
      <c r="CJ663" s="208"/>
      <c r="CK663" s="208"/>
      <c r="CL663" s="208"/>
      <c r="CM663" s="208"/>
      <c r="CN663" s="208"/>
      <c r="CO663" s="208"/>
      <c r="CP663" s="176"/>
      <c r="DO663" s="166"/>
    </row>
    <row r="664" spans="1:119">
      <c r="A664" s="166"/>
      <c r="B664" s="175"/>
      <c r="C664" s="175"/>
      <c r="D664" s="178"/>
      <c r="E664" s="17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70"/>
      <c r="R664" s="170"/>
      <c r="S664" s="170"/>
      <c r="T664" s="170"/>
      <c r="U664" s="170"/>
      <c r="V664" s="170"/>
      <c r="W664" s="207"/>
      <c r="X664" s="207"/>
      <c r="Y664" s="207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  <c r="BI664" s="208"/>
      <c r="BJ664" s="208"/>
      <c r="BK664" s="208"/>
      <c r="BL664" s="208"/>
      <c r="BM664" s="208"/>
      <c r="BN664" s="208"/>
      <c r="BO664" s="208"/>
      <c r="BP664" s="208"/>
      <c r="BQ664" s="208"/>
      <c r="BR664" s="208"/>
      <c r="BS664" s="208"/>
      <c r="BT664" s="208"/>
      <c r="BU664" s="208"/>
      <c r="BV664" s="208"/>
      <c r="BW664" s="208"/>
      <c r="BX664" s="208"/>
      <c r="BY664" s="208"/>
      <c r="BZ664" s="208"/>
      <c r="CA664" s="208"/>
      <c r="CB664" s="208"/>
      <c r="CC664" s="208"/>
      <c r="CD664" s="208"/>
      <c r="CE664" s="208"/>
      <c r="CF664" s="208"/>
      <c r="CG664" s="208"/>
      <c r="CH664" s="208"/>
      <c r="CI664" s="208"/>
      <c r="CJ664" s="208"/>
      <c r="CK664" s="208"/>
      <c r="CL664" s="208"/>
      <c r="CM664" s="208"/>
      <c r="CN664" s="208"/>
      <c r="CO664" s="208"/>
      <c r="CP664" s="176"/>
      <c r="DO664" s="166"/>
    </row>
    <row r="665" spans="1:119">
      <c r="A665" s="166"/>
      <c r="B665" s="175"/>
      <c r="C665" s="175"/>
      <c r="D665" s="178"/>
      <c r="E665" s="17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70"/>
      <c r="R665" s="170"/>
      <c r="S665" s="170"/>
      <c r="T665" s="170"/>
      <c r="U665" s="170"/>
      <c r="V665" s="170"/>
      <c r="W665" s="207"/>
      <c r="X665" s="207"/>
      <c r="Y665" s="207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  <c r="BI665" s="208"/>
      <c r="BJ665" s="208"/>
      <c r="BK665" s="208"/>
      <c r="BL665" s="208"/>
      <c r="BM665" s="208"/>
      <c r="BN665" s="208"/>
      <c r="BO665" s="208"/>
      <c r="BP665" s="208"/>
      <c r="BQ665" s="208"/>
      <c r="BR665" s="208"/>
      <c r="BS665" s="208"/>
      <c r="BT665" s="208"/>
      <c r="BU665" s="208"/>
      <c r="BV665" s="208"/>
      <c r="BW665" s="208"/>
      <c r="BX665" s="208"/>
      <c r="BY665" s="208"/>
      <c r="BZ665" s="208"/>
      <c r="CA665" s="208"/>
      <c r="CB665" s="208"/>
      <c r="CC665" s="208"/>
      <c r="CD665" s="208"/>
      <c r="CE665" s="208"/>
      <c r="CF665" s="208"/>
      <c r="CG665" s="208"/>
      <c r="CH665" s="208"/>
      <c r="CI665" s="208"/>
      <c r="CJ665" s="208"/>
      <c r="CK665" s="208"/>
      <c r="CL665" s="208"/>
      <c r="CM665" s="208"/>
      <c r="CN665" s="208"/>
      <c r="CO665" s="208"/>
      <c r="CP665" s="176"/>
      <c r="DO665" s="166"/>
    </row>
    <row r="666" spans="1:119">
      <c r="A666" s="166"/>
      <c r="B666" s="175"/>
      <c r="C666" s="175"/>
      <c r="D666" s="178"/>
      <c r="E666" s="17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70"/>
      <c r="R666" s="170"/>
      <c r="S666" s="170"/>
      <c r="T666" s="170"/>
      <c r="U666" s="170"/>
      <c r="V666" s="170"/>
      <c r="W666" s="207"/>
      <c r="X666" s="207"/>
      <c r="Y666" s="207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  <c r="BI666" s="208"/>
      <c r="BJ666" s="208"/>
      <c r="BK666" s="208"/>
      <c r="BL666" s="208"/>
      <c r="BM666" s="208"/>
      <c r="BN666" s="208"/>
      <c r="BO666" s="208"/>
      <c r="BP666" s="208"/>
      <c r="BQ666" s="208"/>
      <c r="BR666" s="208"/>
      <c r="BS666" s="208"/>
      <c r="BT666" s="208"/>
      <c r="BU666" s="208"/>
      <c r="BV666" s="208"/>
      <c r="BW666" s="208"/>
      <c r="BX666" s="208"/>
      <c r="BY666" s="208"/>
      <c r="BZ666" s="208"/>
      <c r="CA666" s="208"/>
      <c r="CB666" s="208"/>
      <c r="CC666" s="208"/>
      <c r="CD666" s="208"/>
      <c r="CE666" s="208"/>
      <c r="CF666" s="208"/>
      <c r="CG666" s="208"/>
      <c r="CH666" s="208"/>
      <c r="CI666" s="208"/>
      <c r="CJ666" s="208"/>
      <c r="CK666" s="208"/>
      <c r="CL666" s="208"/>
      <c r="CM666" s="208"/>
      <c r="CN666" s="208"/>
      <c r="CO666" s="208"/>
      <c r="CP666" s="176"/>
      <c r="DO666" s="166"/>
    </row>
    <row r="667" spans="1:119">
      <c r="A667" s="166"/>
      <c r="B667" s="175"/>
      <c r="C667" s="175"/>
      <c r="D667" s="178"/>
      <c r="E667" s="17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70"/>
      <c r="R667" s="170"/>
      <c r="S667" s="170"/>
      <c r="T667" s="170"/>
      <c r="U667" s="170"/>
      <c r="V667" s="170"/>
      <c r="W667" s="207"/>
      <c r="X667" s="207"/>
      <c r="Y667" s="207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8"/>
      <c r="BN667" s="208"/>
      <c r="BO667" s="208"/>
      <c r="BP667" s="208"/>
      <c r="BQ667" s="208"/>
      <c r="BR667" s="208"/>
      <c r="BS667" s="208"/>
      <c r="BT667" s="208"/>
      <c r="BU667" s="208"/>
      <c r="BV667" s="208"/>
      <c r="BW667" s="208"/>
      <c r="BX667" s="208"/>
      <c r="BY667" s="208"/>
      <c r="BZ667" s="208"/>
      <c r="CA667" s="208"/>
      <c r="CB667" s="208"/>
      <c r="CC667" s="208"/>
      <c r="CD667" s="208"/>
      <c r="CE667" s="208"/>
      <c r="CF667" s="208"/>
      <c r="CG667" s="208"/>
      <c r="CH667" s="208"/>
      <c r="CI667" s="208"/>
      <c r="CJ667" s="208"/>
      <c r="CK667" s="208"/>
      <c r="CL667" s="208"/>
      <c r="CM667" s="208"/>
      <c r="CN667" s="208"/>
      <c r="CO667" s="208"/>
      <c r="CP667" s="176"/>
      <c r="DO667" s="166"/>
    </row>
    <row r="668" spans="1:119">
      <c r="A668" s="166"/>
      <c r="B668" s="175"/>
      <c r="C668" s="175"/>
      <c r="D668" s="178"/>
      <c r="E668" s="17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70"/>
      <c r="R668" s="170"/>
      <c r="S668" s="170"/>
      <c r="T668" s="170"/>
      <c r="U668" s="170"/>
      <c r="V668" s="170"/>
      <c r="W668" s="207"/>
      <c r="X668" s="207"/>
      <c r="Y668" s="207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8"/>
      <c r="BN668" s="208"/>
      <c r="BO668" s="208"/>
      <c r="BP668" s="208"/>
      <c r="BQ668" s="208"/>
      <c r="BR668" s="208"/>
      <c r="BS668" s="208"/>
      <c r="BT668" s="208"/>
      <c r="BU668" s="208"/>
      <c r="BV668" s="208"/>
      <c r="BW668" s="208"/>
      <c r="BX668" s="208"/>
      <c r="BY668" s="208"/>
      <c r="BZ668" s="208"/>
      <c r="CA668" s="208"/>
      <c r="CB668" s="208"/>
      <c r="CC668" s="208"/>
      <c r="CD668" s="208"/>
      <c r="CE668" s="208"/>
      <c r="CF668" s="208"/>
      <c r="CG668" s="208"/>
      <c r="CH668" s="208"/>
      <c r="CI668" s="208"/>
      <c r="CJ668" s="208"/>
      <c r="CK668" s="208"/>
      <c r="CL668" s="208"/>
      <c r="CM668" s="208"/>
      <c r="CN668" s="208"/>
      <c r="CO668" s="208"/>
      <c r="CP668" s="176"/>
      <c r="DO668" s="166"/>
    </row>
    <row r="669" spans="1:119">
      <c r="A669" s="166"/>
      <c r="B669" s="175"/>
      <c r="C669" s="175"/>
      <c r="D669" s="178"/>
      <c r="E669" s="17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70"/>
      <c r="R669" s="170"/>
      <c r="S669" s="170"/>
      <c r="T669" s="170"/>
      <c r="U669" s="170"/>
      <c r="V669" s="170"/>
      <c r="W669" s="207"/>
      <c r="X669" s="207"/>
      <c r="Y669" s="207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  <c r="BP669" s="208"/>
      <c r="BQ669" s="208"/>
      <c r="BR669" s="208"/>
      <c r="BS669" s="208"/>
      <c r="BT669" s="208"/>
      <c r="BU669" s="208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8"/>
      <c r="CG669" s="208"/>
      <c r="CH669" s="208"/>
      <c r="CI669" s="208"/>
      <c r="CJ669" s="208"/>
      <c r="CK669" s="208"/>
      <c r="CL669" s="208"/>
      <c r="CM669" s="208"/>
      <c r="CN669" s="208"/>
      <c r="CO669" s="208"/>
      <c r="CP669" s="176"/>
      <c r="DO669" s="166"/>
    </row>
    <row r="670" spans="1:119">
      <c r="A670" s="166"/>
      <c r="B670" s="175"/>
      <c r="C670" s="175"/>
      <c r="D670" s="178"/>
      <c r="E670" s="17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70"/>
      <c r="R670" s="170"/>
      <c r="S670" s="170"/>
      <c r="T670" s="170"/>
      <c r="U670" s="170"/>
      <c r="V670" s="170"/>
      <c r="W670" s="207"/>
      <c r="X670" s="207"/>
      <c r="Y670" s="207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/>
      <c r="BW670" s="208"/>
      <c r="BX670" s="208"/>
      <c r="BY670" s="208"/>
      <c r="BZ670" s="208"/>
      <c r="CA670" s="208"/>
      <c r="CB670" s="208"/>
      <c r="CC670" s="208"/>
      <c r="CD670" s="208"/>
      <c r="CE670" s="208"/>
      <c r="CF670" s="208"/>
      <c r="CG670" s="208"/>
      <c r="CH670" s="208"/>
      <c r="CI670" s="208"/>
      <c r="CJ670" s="208"/>
      <c r="CK670" s="208"/>
      <c r="CL670" s="208"/>
      <c r="CM670" s="208"/>
      <c r="CN670" s="208"/>
      <c r="CO670" s="208"/>
      <c r="CP670" s="176"/>
      <c r="DO670" s="166"/>
    </row>
    <row r="671" spans="1:119">
      <c r="A671" s="166"/>
      <c r="B671" s="175"/>
      <c r="C671" s="175"/>
      <c r="D671" s="178"/>
      <c r="E671" s="17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70"/>
      <c r="R671" s="170"/>
      <c r="S671" s="170"/>
      <c r="T671" s="170"/>
      <c r="U671" s="170"/>
      <c r="V671" s="170"/>
      <c r="W671" s="207"/>
      <c r="X671" s="207"/>
      <c r="Y671" s="207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8"/>
      <c r="BY671" s="208"/>
      <c r="BZ671" s="208"/>
      <c r="CA671" s="208"/>
      <c r="CB671" s="208"/>
      <c r="CC671" s="208"/>
      <c r="CD671" s="208"/>
      <c r="CE671" s="208"/>
      <c r="CF671" s="208"/>
      <c r="CG671" s="208"/>
      <c r="CH671" s="208"/>
      <c r="CI671" s="208"/>
      <c r="CJ671" s="208"/>
      <c r="CK671" s="208"/>
      <c r="CL671" s="208"/>
      <c r="CM671" s="208"/>
      <c r="CN671" s="208"/>
      <c r="CO671" s="208"/>
      <c r="CP671" s="176"/>
      <c r="DO671" s="166"/>
    </row>
    <row r="672" spans="1:119">
      <c r="A672" s="166"/>
      <c r="B672" s="175"/>
      <c r="C672" s="175"/>
      <c r="D672" s="178"/>
      <c r="E672" s="17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70"/>
      <c r="R672" s="170"/>
      <c r="S672" s="170"/>
      <c r="T672" s="170"/>
      <c r="U672" s="170"/>
      <c r="V672" s="170"/>
      <c r="W672" s="207"/>
      <c r="X672" s="207"/>
      <c r="Y672" s="207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8"/>
      <c r="BY672" s="208"/>
      <c r="BZ672" s="208"/>
      <c r="CA672" s="208"/>
      <c r="CB672" s="208"/>
      <c r="CC672" s="208"/>
      <c r="CD672" s="208"/>
      <c r="CE672" s="208"/>
      <c r="CF672" s="208"/>
      <c r="CG672" s="208"/>
      <c r="CH672" s="208"/>
      <c r="CI672" s="208"/>
      <c r="CJ672" s="208"/>
      <c r="CK672" s="208"/>
      <c r="CL672" s="208"/>
      <c r="CM672" s="208"/>
      <c r="CN672" s="208"/>
      <c r="CO672" s="208"/>
      <c r="CP672" s="176"/>
      <c r="DO672" s="166"/>
    </row>
    <row r="673" spans="1:119">
      <c r="A673" s="166"/>
      <c r="B673" s="175"/>
      <c r="C673" s="175"/>
      <c r="D673" s="178"/>
      <c r="E673" s="17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70"/>
      <c r="R673" s="170"/>
      <c r="S673" s="170"/>
      <c r="T673" s="170"/>
      <c r="U673" s="170"/>
      <c r="V673" s="170"/>
      <c r="W673" s="207"/>
      <c r="X673" s="207"/>
      <c r="Y673" s="207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  <c r="BP673" s="208"/>
      <c r="BQ673" s="208"/>
      <c r="BR673" s="208"/>
      <c r="BS673" s="208"/>
      <c r="BT673" s="208"/>
      <c r="BU673" s="208"/>
      <c r="BV673" s="208"/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8"/>
      <c r="CG673" s="208"/>
      <c r="CH673" s="208"/>
      <c r="CI673" s="208"/>
      <c r="CJ673" s="208"/>
      <c r="CK673" s="208"/>
      <c r="CL673" s="208"/>
      <c r="CM673" s="208"/>
      <c r="CN673" s="208"/>
      <c r="CO673" s="208"/>
      <c r="CP673" s="176"/>
      <c r="DO673" s="166"/>
    </row>
    <row r="674" spans="1:119">
      <c r="A674" s="166"/>
      <c r="B674" s="175"/>
      <c r="C674" s="175"/>
      <c r="D674" s="178"/>
      <c r="E674" s="17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70"/>
      <c r="R674" s="170"/>
      <c r="S674" s="170"/>
      <c r="T674" s="170"/>
      <c r="U674" s="170"/>
      <c r="V674" s="170"/>
      <c r="W674" s="207"/>
      <c r="X674" s="207"/>
      <c r="Y674" s="207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  <c r="BP674" s="208"/>
      <c r="BQ674" s="208"/>
      <c r="BR674" s="208"/>
      <c r="BS674" s="208"/>
      <c r="BT674" s="208"/>
      <c r="BU674" s="208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8"/>
      <c r="CG674" s="208"/>
      <c r="CH674" s="208"/>
      <c r="CI674" s="208"/>
      <c r="CJ674" s="208"/>
      <c r="CK674" s="208"/>
      <c r="CL674" s="208"/>
      <c r="CM674" s="208"/>
      <c r="CN674" s="208"/>
      <c r="CO674" s="208"/>
      <c r="CP674" s="176"/>
      <c r="DO674" s="166"/>
    </row>
    <row r="675" spans="1:119">
      <c r="A675" s="166"/>
      <c r="B675" s="175"/>
      <c r="C675" s="175"/>
      <c r="D675" s="178"/>
      <c r="E675" s="17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70"/>
      <c r="R675" s="170"/>
      <c r="S675" s="170"/>
      <c r="T675" s="170"/>
      <c r="U675" s="170"/>
      <c r="V675" s="170"/>
      <c r="W675" s="207"/>
      <c r="X675" s="207"/>
      <c r="Y675" s="207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  <c r="BP675" s="208"/>
      <c r="BQ675" s="208"/>
      <c r="BR675" s="208"/>
      <c r="BS675" s="208"/>
      <c r="BT675" s="208"/>
      <c r="BU675" s="208"/>
      <c r="BV675" s="208"/>
      <c r="BW675" s="208"/>
      <c r="BX675" s="208"/>
      <c r="BY675" s="208"/>
      <c r="BZ675" s="208"/>
      <c r="CA675" s="208"/>
      <c r="CB675" s="208"/>
      <c r="CC675" s="208"/>
      <c r="CD675" s="208"/>
      <c r="CE675" s="208"/>
      <c r="CF675" s="208"/>
      <c r="CG675" s="208"/>
      <c r="CH675" s="208"/>
      <c r="CI675" s="208"/>
      <c r="CJ675" s="208"/>
      <c r="CK675" s="208"/>
      <c r="CL675" s="208"/>
      <c r="CM675" s="208"/>
      <c r="CN675" s="208"/>
      <c r="CO675" s="208"/>
      <c r="CP675" s="176"/>
      <c r="DO675" s="166"/>
    </row>
    <row r="676" spans="1:119">
      <c r="A676" s="166"/>
      <c r="B676" s="175"/>
      <c r="C676" s="175"/>
      <c r="D676" s="178"/>
      <c r="E676" s="17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70"/>
      <c r="R676" s="170"/>
      <c r="S676" s="170"/>
      <c r="T676" s="170"/>
      <c r="U676" s="170"/>
      <c r="V676" s="170"/>
      <c r="W676" s="207"/>
      <c r="X676" s="207"/>
      <c r="Y676" s="207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  <c r="BP676" s="208"/>
      <c r="BQ676" s="208"/>
      <c r="BR676" s="208"/>
      <c r="BS676" s="208"/>
      <c r="BT676" s="208"/>
      <c r="BU676" s="208"/>
      <c r="BV676" s="208"/>
      <c r="BW676" s="208"/>
      <c r="BX676" s="208"/>
      <c r="BY676" s="208"/>
      <c r="BZ676" s="208"/>
      <c r="CA676" s="208"/>
      <c r="CB676" s="208"/>
      <c r="CC676" s="208"/>
      <c r="CD676" s="208"/>
      <c r="CE676" s="208"/>
      <c r="CF676" s="208"/>
      <c r="CG676" s="208"/>
      <c r="CH676" s="208"/>
      <c r="CI676" s="208"/>
      <c r="CJ676" s="208"/>
      <c r="CK676" s="208"/>
      <c r="CL676" s="208"/>
      <c r="CM676" s="208"/>
      <c r="CN676" s="208"/>
      <c r="CO676" s="208"/>
      <c r="CP676" s="176"/>
      <c r="DO676" s="166"/>
    </row>
    <row r="677" spans="1:119">
      <c r="A677" s="166"/>
      <c r="B677" s="175"/>
      <c r="C677" s="175"/>
      <c r="D677" s="178"/>
      <c r="E677" s="17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70"/>
      <c r="R677" s="170"/>
      <c r="S677" s="170"/>
      <c r="T677" s="170"/>
      <c r="U677" s="170"/>
      <c r="V677" s="170"/>
      <c r="W677" s="207"/>
      <c r="X677" s="207"/>
      <c r="Y677" s="207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  <c r="BI677" s="208"/>
      <c r="BJ677" s="208"/>
      <c r="BK677" s="208"/>
      <c r="BL677" s="208"/>
      <c r="BM677" s="208"/>
      <c r="BN677" s="208"/>
      <c r="BO677" s="208"/>
      <c r="BP677" s="208"/>
      <c r="BQ677" s="208"/>
      <c r="BR677" s="208"/>
      <c r="BS677" s="208"/>
      <c r="BT677" s="208"/>
      <c r="BU677" s="208"/>
      <c r="BV677" s="208"/>
      <c r="BW677" s="208"/>
      <c r="BX677" s="208"/>
      <c r="BY677" s="208"/>
      <c r="BZ677" s="208"/>
      <c r="CA677" s="208"/>
      <c r="CB677" s="208"/>
      <c r="CC677" s="208"/>
      <c r="CD677" s="208"/>
      <c r="CE677" s="208"/>
      <c r="CF677" s="208"/>
      <c r="CG677" s="208"/>
      <c r="CH677" s="208"/>
      <c r="CI677" s="208"/>
      <c r="CJ677" s="208"/>
      <c r="CK677" s="208"/>
      <c r="CL677" s="208"/>
      <c r="CM677" s="208"/>
      <c r="CN677" s="208"/>
      <c r="CO677" s="208"/>
      <c r="CP677" s="176"/>
      <c r="DO677" s="166"/>
    </row>
    <row r="678" spans="1:119">
      <c r="A678" s="166"/>
      <c r="B678" s="175"/>
      <c r="C678" s="175"/>
      <c r="D678" s="178"/>
      <c r="E678" s="17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70"/>
      <c r="R678" s="170"/>
      <c r="S678" s="170"/>
      <c r="T678" s="170"/>
      <c r="U678" s="170"/>
      <c r="V678" s="170"/>
      <c r="W678" s="207"/>
      <c r="X678" s="207"/>
      <c r="Y678" s="207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  <c r="BI678" s="208"/>
      <c r="BJ678" s="208"/>
      <c r="BK678" s="208"/>
      <c r="BL678" s="208"/>
      <c r="BM678" s="208"/>
      <c r="BN678" s="208"/>
      <c r="BO678" s="208"/>
      <c r="BP678" s="208"/>
      <c r="BQ678" s="208"/>
      <c r="BR678" s="208"/>
      <c r="BS678" s="208"/>
      <c r="BT678" s="208"/>
      <c r="BU678" s="208"/>
      <c r="BV678" s="208"/>
      <c r="BW678" s="208"/>
      <c r="BX678" s="208"/>
      <c r="BY678" s="208"/>
      <c r="BZ678" s="208"/>
      <c r="CA678" s="208"/>
      <c r="CB678" s="208"/>
      <c r="CC678" s="208"/>
      <c r="CD678" s="208"/>
      <c r="CE678" s="208"/>
      <c r="CF678" s="208"/>
      <c r="CG678" s="208"/>
      <c r="CH678" s="208"/>
      <c r="CI678" s="208"/>
      <c r="CJ678" s="208"/>
      <c r="CK678" s="208"/>
      <c r="CL678" s="208"/>
      <c r="CM678" s="208"/>
      <c r="CN678" s="208"/>
      <c r="CO678" s="208"/>
      <c r="CP678" s="176"/>
      <c r="DO678" s="166"/>
    </row>
    <row r="679" spans="1:119">
      <c r="A679" s="166"/>
      <c r="B679" s="175"/>
      <c r="C679" s="175"/>
      <c r="D679" s="178"/>
      <c r="E679" s="17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70"/>
      <c r="R679" s="170"/>
      <c r="S679" s="170"/>
      <c r="T679" s="170"/>
      <c r="U679" s="170"/>
      <c r="V679" s="170"/>
      <c r="W679" s="207"/>
      <c r="X679" s="207"/>
      <c r="Y679" s="207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  <c r="BI679" s="208"/>
      <c r="BJ679" s="208"/>
      <c r="BK679" s="208"/>
      <c r="BL679" s="208"/>
      <c r="BM679" s="208"/>
      <c r="BN679" s="208"/>
      <c r="BO679" s="208"/>
      <c r="BP679" s="208"/>
      <c r="BQ679" s="208"/>
      <c r="BR679" s="208"/>
      <c r="BS679" s="208"/>
      <c r="BT679" s="208"/>
      <c r="BU679" s="208"/>
      <c r="BV679" s="208"/>
      <c r="BW679" s="208"/>
      <c r="BX679" s="208"/>
      <c r="BY679" s="208"/>
      <c r="BZ679" s="208"/>
      <c r="CA679" s="208"/>
      <c r="CB679" s="208"/>
      <c r="CC679" s="208"/>
      <c r="CD679" s="208"/>
      <c r="CE679" s="208"/>
      <c r="CF679" s="208"/>
      <c r="CG679" s="208"/>
      <c r="CH679" s="208"/>
      <c r="CI679" s="208"/>
      <c r="CJ679" s="208"/>
      <c r="CK679" s="208"/>
      <c r="CL679" s="208"/>
      <c r="CM679" s="208"/>
      <c r="CN679" s="208"/>
      <c r="CO679" s="208"/>
      <c r="CP679" s="176"/>
      <c r="DO679" s="166"/>
    </row>
    <row r="680" spans="1:119">
      <c r="A680" s="166"/>
      <c r="B680" s="175"/>
      <c r="C680" s="175"/>
      <c r="D680" s="178"/>
      <c r="E680" s="17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70"/>
      <c r="R680" s="170"/>
      <c r="S680" s="170"/>
      <c r="T680" s="170"/>
      <c r="U680" s="170"/>
      <c r="V680" s="170"/>
      <c r="W680" s="207"/>
      <c r="X680" s="207"/>
      <c r="Y680" s="207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  <c r="BI680" s="208"/>
      <c r="BJ680" s="208"/>
      <c r="BK680" s="208"/>
      <c r="BL680" s="208"/>
      <c r="BM680" s="208"/>
      <c r="BN680" s="208"/>
      <c r="BO680" s="208"/>
      <c r="BP680" s="208"/>
      <c r="BQ680" s="208"/>
      <c r="BR680" s="208"/>
      <c r="BS680" s="208"/>
      <c r="BT680" s="208"/>
      <c r="BU680" s="208"/>
      <c r="BV680" s="208"/>
      <c r="BW680" s="208"/>
      <c r="BX680" s="208"/>
      <c r="BY680" s="208"/>
      <c r="BZ680" s="208"/>
      <c r="CA680" s="208"/>
      <c r="CB680" s="208"/>
      <c r="CC680" s="208"/>
      <c r="CD680" s="208"/>
      <c r="CE680" s="208"/>
      <c r="CF680" s="208"/>
      <c r="CG680" s="208"/>
      <c r="CH680" s="208"/>
      <c r="CI680" s="208"/>
      <c r="CJ680" s="208"/>
      <c r="CK680" s="208"/>
      <c r="CL680" s="208"/>
      <c r="CM680" s="208"/>
      <c r="CN680" s="208"/>
      <c r="CO680" s="208"/>
      <c r="CP680" s="176"/>
      <c r="DO680" s="166"/>
    </row>
    <row r="681" spans="1:119">
      <c r="A681" s="166"/>
      <c r="B681" s="175"/>
      <c r="C681" s="175"/>
      <c r="D681" s="178"/>
      <c r="E681" s="17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70"/>
      <c r="R681" s="170"/>
      <c r="S681" s="170"/>
      <c r="T681" s="170"/>
      <c r="U681" s="170"/>
      <c r="V681" s="170"/>
      <c r="W681" s="207"/>
      <c r="X681" s="207"/>
      <c r="Y681" s="207"/>
      <c r="Z681" s="208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  <c r="BB681" s="208"/>
      <c r="BC681" s="208"/>
      <c r="BD681" s="208"/>
      <c r="BE681" s="208"/>
      <c r="BF681" s="208"/>
      <c r="BG681" s="208"/>
      <c r="BH681" s="208"/>
      <c r="BI681" s="208"/>
      <c r="BJ681" s="208"/>
      <c r="BK681" s="208"/>
      <c r="BL681" s="208"/>
      <c r="BM681" s="208"/>
      <c r="BN681" s="208"/>
      <c r="BO681" s="208"/>
      <c r="BP681" s="208"/>
      <c r="BQ681" s="208"/>
      <c r="BR681" s="208"/>
      <c r="BS681" s="208"/>
      <c r="BT681" s="208"/>
      <c r="BU681" s="208"/>
      <c r="BV681" s="208"/>
      <c r="BW681" s="208"/>
      <c r="BX681" s="208"/>
      <c r="BY681" s="208"/>
      <c r="BZ681" s="208"/>
      <c r="CA681" s="208"/>
      <c r="CB681" s="208"/>
      <c r="CC681" s="208"/>
      <c r="CD681" s="208"/>
      <c r="CE681" s="208"/>
      <c r="CF681" s="208"/>
      <c r="CG681" s="208"/>
      <c r="CH681" s="208"/>
      <c r="CI681" s="208"/>
      <c r="CJ681" s="208"/>
      <c r="CK681" s="208"/>
      <c r="CL681" s="208"/>
      <c r="CM681" s="208"/>
      <c r="CN681" s="208"/>
      <c r="CO681" s="208"/>
      <c r="CP681" s="176"/>
      <c r="DO681" s="166"/>
    </row>
    <row r="682" spans="1:119">
      <c r="A682" s="166"/>
      <c r="B682" s="175"/>
      <c r="C682" s="175"/>
      <c r="D682" s="178"/>
      <c r="E682" s="17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70"/>
      <c r="R682" s="170"/>
      <c r="S682" s="170"/>
      <c r="T682" s="170"/>
      <c r="U682" s="170"/>
      <c r="V682" s="170"/>
      <c r="W682" s="207"/>
      <c r="X682" s="207"/>
      <c r="Y682" s="207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  <c r="BI682" s="208"/>
      <c r="BJ682" s="208"/>
      <c r="BK682" s="208"/>
      <c r="BL682" s="208"/>
      <c r="BM682" s="208"/>
      <c r="BN682" s="208"/>
      <c r="BO682" s="208"/>
      <c r="BP682" s="208"/>
      <c r="BQ682" s="208"/>
      <c r="BR682" s="208"/>
      <c r="BS682" s="208"/>
      <c r="BT682" s="208"/>
      <c r="BU682" s="208"/>
      <c r="BV682" s="208"/>
      <c r="BW682" s="208"/>
      <c r="BX682" s="208"/>
      <c r="BY682" s="208"/>
      <c r="BZ682" s="208"/>
      <c r="CA682" s="208"/>
      <c r="CB682" s="208"/>
      <c r="CC682" s="208"/>
      <c r="CD682" s="208"/>
      <c r="CE682" s="208"/>
      <c r="CF682" s="208"/>
      <c r="CG682" s="208"/>
      <c r="CH682" s="208"/>
      <c r="CI682" s="208"/>
      <c r="CJ682" s="208"/>
      <c r="CK682" s="208"/>
      <c r="CL682" s="208"/>
      <c r="CM682" s="208"/>
      <c r="CN682" s="208"/>
      <c r="CO682" s="208"/>
      <c r="CP682" s="176"/>
      <c r="DO682" s="166"/>
    </row>
    <row r="683" spans="1:119">
      <c r="A683" s="166"/>
      <c r="B683" s="175"/>
      <c r="C683" s="175"/>
      <c r="D683" s="178"/>
      <c r="E683" s="17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70"/>
      <c r="R683" s="170"/>
      <c r="S683" s="170"/>
      <c r="T683" s="170"/>
      <c r="U683" s="170"/>
      <c r="V683" s="170"/>
      <c r="W683" s="207"/>
      <c r="X683" s="207"/>
      <c r="Y683" s="207"/>
      <c r="Z683" s="208"/>
      <c r="AA683" s="208"/>
      <c r="AB683" s="208"/>
      <c r="AC683" s="208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  <c r="BI683" s="208"/>
      <c r="BJ683" s="208"/>
      <c r="BK683" s="208"/>
      <c r="BL683" s="208"/>
      <c r="BM683" s="208"/>
      <c r="BN683" s="208"/>
      <c r="BO683" s="208"/>
      <c r="BP683" s="208"/>
      <c r="BQ683" s="208"/>
      <c r="BR683" s="208"/>
      <c r="BS683" s="208"/>
      <c r="BT683" s="208"/>
      <c r="BU683" s="208"/>
      <c r="BV683" s="208"/>
      <c r="BW683" s="208"/>
      <c r="BX683" s="208"/>
      <c r="BY683" s="208"/>
      <c r="BZ683" s="208"/>
      <c r="CA683" s="208"/>
      <c r="CB683" s="208"/>
      <c r="CC683" s="208"/>
      <c r="CD683" s="208"/>
      <c r="CE683" s="208"/>
      <c r="CF683" s="208"/>
      <c r="CG683" s="208"/>
      <c r="CH683" s="208"/>
      <c r="CI683" s="208"/>
      <c r="CJ683" s="208"/>
      <c r="CK683" s="208"/>
      <c r="CL683" s="208"/>
      <c r="CM683" s="208"/>
      <c r="CN683" s="208"/>
      <c r="CO683" s="208"/>
      <c r="CP683" s="176"/>
      <c r="DO683" s="166"/>
    </row>
    <row r="684" spans="1:119">
      <c r="A684" s="166"/>
      <c r="B684" s="175"/>
      <c r="C684" s="175"/>
      <c r="D684" s="178"/>
      <c r="E684" s="17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70"/>
      <c r="R684" s="170"/>
      <c r="S684" s="170"/>
      <c r="T684" s="170"/>
      <c r="U684" s="170"/>
      <c r="V684" s="170"/>
      <c r="W684" s="207"/>
      <c r="X684" s="207"/>
      <c r="Y684" s="207"/>
      <c r="Z684" s="208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  <c r="BI684" s="208"/>
      <c r="BJ684" s="208"/>
      <c r="BK684" s="208"/>
      <c r="BL684" s="208"/>
      <c r="BM684" s="208"/>
      <c r="BN684" s="208"/>
      <c r="BO684" s="208"/>
      <c r="BP684" s="208"/>
      <c r="BQ684" s="208"/>
      <c r="BR684" s="208"/>
      <c r="BS684" s="208"/>
      <c r="BT684" s="208"/>
      <c r="BU684" s="208"/>
      <c r="BV684" s="208"/>
      <c r="BW684" s="208"/>
      <c r="BX684" s="208"/>
      <c r="BY684" s="208"/>
      <c r="BZ684" s="208"/>
      <c r="CA684" s="208"/>
      <c r="CB684" s="208"/>
      <c r="CC684" s="208"/>
      <c r="CD684" s="208"/>
      <c r="CE684" s="208"/>
      <c r="CF684" s="208"/>
      <c r="CG684" s="208"/>
      <c r="CH684" s="208"/>
      <c r="CI684" s="208"/>
      <c r="CJ684" s="208"/>
      <c r="CK684" s="208"/>
      <c r="CL684" s="208"/>
      <c r="CM684" s="208"/>
      <c r="CN684" s="208"/>
      <c r="CO684" s="208"/>
      <c r="CP684" s="176"/>
      <c r="DO684" s="166"/>
    </row>
    <row r="685" spans="1:119">
      <c r="A685" s="166"/>
      <c r="B685" s="175"/>
      <c r="C685" s="175"/>
      <c r="D685" s="178"/>
      <c r="E685" s="17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70"/>
      <c r="R685" s="170"/>
      <c r="S685" s="170"/>
      <c r="T685" s="170"/>
      <c r="U685" s="170"/>
      <c r="V685" s="170"/>
      <c r="W685" s="207"/>
      <c r="X685" s="207"/>
      <c r="Y685" s="207"/>
      <c r="Z685" s="208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  <c r="BI685" s="208"/>
      <c r="BJ685" s="208"/>
      <c r="BK685" s="208"/>
      <c r="BL685" s="208"/>
      <c r="BM685" s="208"/>
      <c r="BN685" s="208"/>
      <c r="BO685" s="208"/>
      <c r="BP685" s="208"/>
      <c r="BQ685" s="208"/>
      <c r="BR685" s="208"/>
      <c r="BS685" s="208"/>
      <c r="BT685" s="208"/>
      <c r="BU685" s="208"/>
      <c r="BV685" s="208"/>
      <c r="BW685" s="208"/>
      <c r="BX685" s="208"/>
      <c r="BY685" s="208"/>
      <c r="BZ685" s="208"/>
      <c r="CA685" s="208"/>
      <c r="CB685" s="208"/>
      <c r="CC685" s="208"/>
      <c r="CD685" s="208"/>
      <c r="CE685" s="208"/>
      <c r="CF685" s="208"/>
      <c r="CG685" s="208"/>
      <c r="CH685" s="208"/>
      <c r="CI685" s="208"/>
      <c r="CJ685" s="208"/>
      <c r="CK685" s="208"/>
      <c r="CL685" s="208"/>
      <c r="CM685" s="208"/>
      <c r="CN685" s="208"/>
      <c r="CO685" s="208"/>
      <c r="CP685" s="176"/>
      <c r="DO685" s="166"/>
    </row>
    <row r="686" spans="1:119">
      <c r="A686" s="166"/>
      <c r="B686" s="175"/>
      <c r="C686" s="175"/>
      <c r="D686" s="178"/>
      <c r="E686" s="17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70"/>
      <c r="R686" s="170"/>
      <c r="S686" s="170"/>
      <c r="T686" s="170"/>
      <c r="U686" s="170"/>
      <c r="V686" s="170"/>
      <c r="W686" s="207"/>
      <c r="X686" s="207"/>
      <c r="Y686" s="207"/>
      <c r="Z686" s="208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  <c r="BI686" s="208"/>
      <c r="BJ686" s="208"/>
      <c r="BK686" s="208"/>
      <c r="BL686" s="208"/>
      <c r="BM686" s="208"/>
      <c r="BN686" s="208"/>
      <c r="BO686" s="208"/>
      <c r="BP686" s="208"/>
      <c r="BQ686" s="208"/>
      <c r="BR686" s="208"/>
      <c r="BS686" s="208"/>
      <c r="BT686" s="208"/>
      <c r="BU686" s="208"/>
      <c r="BV686" s="208"/>
      <c r="BW686" s="208"/>
      <c r="BX686" s="208"/>
      <c r="BY686" s="208"/>
      <c r="BZ686" s="208"/>
      <c r="CA686" s="208"/>
      <c r="CB686" s="208"/>
      <c r="CC686" s="208"/>
      <c r="CD686" s="208"/>
      <c r="CE686" s="208"/>
      <c r="CF686" s="208"/>
      <c r="CG686" s="208"/>
      <c r="CH686" s="208"/>
      <c r="CI686" s="208"/>
      <c r="CJ686" s="208"/>
      <c r="CK686" s="208"/>
      <c r="CL686" s="208"/>
      <c r="CM686" s="208"/>
      <c r="CN686" s="208"/>
      <c r="CO686" s="208"/>
      <c r="CP686" s="176"/>
      <c r="DO686" s="166"/>
    </row>
    <row r="687" spans="1:119">
      <c r="A687" s="166"/>
      <c r="B687" s="175"/>
      <c r="C687" s="175"/>
      <c r="D687" s="178"/>
      <c r="E687" s="17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70"/>
      <c r="R687" s="170"/>
      <c r="S687" s="170"/>
      <c r="T687" s="170"/>
      <c r="U687" s="170"/>
      <c r="V687" s="170"/>
      <c r="W687" s="207"/>
      <c r="X687" s="207"/>
      <c r="Y687" s="207"/>
      <c r="Z687" s="208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  <c r="BI687" s="208"/>
      <c r="BJ687" s="208"/>
      <c r="BK687" s="208"/>
      <c r="BL687" s="208"/>
      <c r="BM687" s="208"/>
      <c r="BN687" s="208"/>
      <c r="BO687" s="208"/>
      <c r="BP687" s="208"/>
      <c r="BQ687" s="208"/>
      <c r="BR687" s="208"/>
      <c r="BS687" s="208"/>
      <c r="BT687" s="208"/>
      <c r="BU687" s="208"/>
      <c r="BV687" s="208"/>
      <c r="BW687" s="208"/>
      <c r="BX687" s="208"/>
      <c r="BY687" s="208"/>
      <c r="BZ687" s="208"/>
      <c r="CA687" s="208"/>
      <c r="CB687" s="208"/>
      <c r="CC687" s="208"/>
      <c r="CD687" s="208"/>
      <c r="CE687" s="208"/>
      <c r="CF687" s="208"/>
      <c r="CG687" s="208"/>
      <c r="CH687" s="208"/>
      <c r="CI687" s="208"/>
      <c r="CJ687" s="208"/>
      <c r="CK687" s="208"/>
      <c r="CL687" s="208"/>
      <c r="CM687" s="208"/>
      <c r="CN687" s="208"/>
      <c r="CO687" s="208"/>
      <c r="CP687" s="176"/>
      <c r="DO687" s="166"/>
    </row>
    <row r="688" spans="1:119">
      <c r="A688" s="166"/>
      <c r="B688" s="175"/>
      <c r="C688" s="175"/>
      <c r="D688" s="178"/>
      <c r="E688" s="17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70"/>
      <c r="R688" s="170"/>
      <c r="S688" s="170"/>
      <c r="T688" s="170"/>
      <c r="U688" s="170"/>
      <c r="V688" s="170"/>
      <c r="W688" s="207"/>
      <c r="X688" s="207"/>
      <c r="Y688" s="207"/>
      <c r="Z688" s="208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  <c r="BI688" s="208"/>
      <c r="BJ688" s="208"/>
      <c r="BK688" s="208"/>
      <c r="BL688" s="208"/>
      <c r="BM688" s="208"/>
      <c r="BN688" s="208"/>
      <c r="BO688" s="208"/>
      <c r="BP688" s="208"/>
      <c r="BQ688" s="208"/>
      <c r="BR688" s="208"/>
      <c r="BS688" s="208"/>
      <c r="BT688" s="208"/>
      <c r="BU688" s="208"/>
      <c r="BV688" s="208"/>
      <c r="BW688" s="208"/>
      <c r="BX688" s="208"/>
      <c r="BY688" s="208"/>
      <c r="BZ688" s="208"/>
      <c r="CA688" s="208"/>
      <c r="CB688" s="208"/>
      <c r="CC688" s="208"/>
      <c r="CD688" s="208"/>
      <c r="CE688" s="208"/>
      <c r="CF688" s="208"/>
      <c r="CG688" s="208"/>
      <c r="CH688" s="208"/>
      <c r="CI688" s="208"/>
      <c r="CJ688" s="208"/>
      <c r="CK688" s="208"/>
      <c r="CL688" s="208"/>
      <c r="CM688" s="208"/>
      <c r="CN688" s="208"/>
      <c r="CO688" s="208"/>
      <c r="CP688" s="176"/>
      <c r="DO688" s="166"/>
    </row>
    <row r="689" spans="1:119">
      <c r="A689" s="166"/>
      <c r="B689" s="175"/>
      <c r="C689" s="175"/>
      <c r="D689" s="178"/>
      <c r="E689" s="17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70"/>
      <c r="R689" s="170"/>
      <c r="S689" s="170"/>
      <c r="T689" s="170"/>
      <c r="U689" s="170"/>
      <c r="V689" s="170"/>
      <c r="W689" s="207"/>
      <c r="X689" s="207"/>
      <c r="Y689" s="207"/>
      <c r="Z689" s="208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  <c r="BI689" s="208"/>
      <c r="BJ689" s="208"/>
      <c r="BK689" s="208"/>
      <c r="BL689" s="208"/>
      <c r="BM689" s="208"/>
      <c r="BN689" s="208"/>
      <c r="BO689" s="208"/>
      <c r="BP689" s="208"/>
      <c r="BQ689" s="208"/>
      <c r="BR689" s="208"/>
      <c r="BS689" s="208"/>
      <c r="BT689" s="208"/>
      <c r="BU689" s="208"/>
      <c r="BV689" s="208"/>
      <c r="BW689" s="208"/>
      <c r="BX689" s="208"/>
      <c r="BY689" s="208"/>
      <c r="BZ689" s="208"/>
      <c r="CA689" s="208"/>
      <c r="CB689" s="208"/>
      <c r="CC689" s="208"/>
      <c r="CD689" s="208"/>
      <c r="CE689" s="208"/>
      <c r="CF689" s="208"/>
      <c r="CG689" s="208"/>
      <c r="CH689" s="208"/>
      <c r="CI689" s="208"/>
      <c r="CJ689" s="208"/>
      <c r="CK689" s="208"/>
      <c r="CL689" s="208"/>
      <c r="CM689" s="208"/>
      <c r="CN689" s="208"/>
      <c r="CO689" s="208"/>
      <c r="CP689" s="176"/>
      <c r="DO689" s="166"/>
    </row>
    <row r="690" spans="1:119">
      <c r="A690" s="166"/>
      <c r="B690" s="175"/>
      <c r="C690" s="175"/>
      <c r="D690" s="178"/>
      <c r="E690" s="17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70"/>
      <c r="R690" s="170"/>
      <c r="S690" s="170"/>
      <c r="T690" s="170"/>
      <c r="U690" s="170"/>
      <c r="V690" s="170"/>
      <c r="W690" s="207"/>
      <c r="X690" s="207"/>
      <c r="Y690" s="207"/>
      <c r="Z690" s="208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  <c r="BI690" s="208"/>
      <c r="BJ690" s="208"/>
      <c r="BK690" s="208"/>
      <c r="BL690" s="208"/>
      <c r="BM690" s="208"/>
      <c r="BN690" s="208"/>
      <c r="BO690" s="208"/>
      <c r="BP690" s="208"/>
      <c r="BQ690" s="208"/>
      <c r="BR690" s="208"/>
      <c r="BS690" s="208"/>
      <c r="BT690" s="208"/>
      <c r="BU690" s="208"/>
      <c r="BV690" s="208"/>
      <c r="BW690" s="208"/>
      <c r="BX690" s="208"/>
      <c r="BY690" s="208"/>
      <c r="BZ690" s="208"/>
      <c r="CA690" s="208"/>
      <c r="CB690" s="208"/>
      <c r="CC690" s="208"/>
      <c r="CD690" s="208"/>
      <c r="CE690" s="208"/>
      <c r="CF690" s="208"/>
      <c r="CG690" s="208"/>
      <c r="CH690" s="208"/>
      <c r="CI690" s="208"/>
      <c r="CJ690" s="208"/>
      <c r="CK690" s="208"/>
      <c r="CL690" s="208"/>
      <c r="CM690" s="208"/>
      <c r="CN690" s="208"/>
      <c r="CO690" s="208"/>
      <c r="CP690" s="176"/>
      <c r="DO690" s="166"/>
    </row>
    <row r="691" spans="1:119">
      <c r="A691" s="166"/>
      <c r="B691" s="175"/>
      <c r="C691" s="175"/>
      <c r="D691" s="178"/>
      <c r="E691" s="17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70"/>
      <c r="R691" s="170"/>
      <c r="S691" s="170"/>
      <c r="T691" s="170"/>
      <c r="U691" s="170"/>
      <c r="V691" s="170"/>
      <c r="W691" s="207"/>
      <c r="X691" s="207"/>
      <c r="Y691" s="207"/>
      <c r="Z691" s="208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  <c r="BI691" s="208"/>
      <c r="BJ691" s="208"/>
      <c r="BK691" s="208"/>
      <c r="BL691" s="208"/>
      <c r="BM691" s="208"/>
      <c r="BN691" s="208"/>
      <c r="BO691" s="208"/>
      <c r="BP691" s="208"/>
      <c r="BQ691" s="208"/>
      <c r="BR691" s="208"/>
      <c r="BS691" s="208"/>
      <c r="BT691" s="208"/>
      <c r="BU691" s="208"/>
      <c r="BV691" s="208"/>
      <c r="BW691" s="208"/>
      <c r="BX691" s="208"/>
      <c r="BY691" s="208"/>
      <c r="BZ691" s="208"/>
      <c r="CA691" s="208"/>
      <c r="CB691" s="208"/>
      <c r="CC691" s="208"/>
      <c r="CD691" s="208"/>
      <c r="CE691" s="208"/>
      <c r="CF691" s="208"/>
      <c r="CG691" s="208"/>
      <c r="CH691" s="208"/>
      <c r="CI691" s="208"/>
      <c r="CJ691" s="208"/>
      <c r="CK691" s="208"/>
      <c r="CL691" s="208"/>
      <c r="CM691" s="208"/>
      <c r="CN691" s="208"/>
      <c r="CO691" s="208"/>
      <c r="CP691" s="176"/>
      <c r="DO691" s="166"/>
    </row>
    <row r="692" spans="1:119">
      <c r="A692" s="166"/>
      <c r="B692" s="175"/>
      <c r="C692" s="175"/>
      <c r="D692" s="178"/>
      <c r="E692" s="17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70"/>
      <c r="R692" s="170"/>
      <c r="S692" s="170"/>
      <c r="T692" s="170"/>
      <c r="U692" s="170"/>
      <c r="V692" s="170"/>
      <c r="W692" s="207"/>
      <c r="X692" s="207"/>
      <c r="Y692" s="207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8"/>
      <c r="BN692" s="208"/>
      <c r="BO692" s="208"/>
      <c r="BP692" s="208"/>
      <c r="BQ692" s="208"/>
      <c r="BR692" s="208"/>
      <c r="BS692" s="208"/>
      <c r="BT692" s="208"/>
      <c r="BU692" s="208"/>
      <c r="BV692" s="208"/>
      <c r="BW692" s="208"/>
      <c r="BX692" s="208"/>
      <c r="BY692" s="208"/>
      <c r="BZ692" s="208"/>
      <c r="CA692" s="208"/>
      <c r="CB692" s="208"/>
      <c r="CC692" s="208"/>
      <c r="CD692" s="208"/>
      <c r="CE692" s="208"/>
      <c r="CF692" s="208"/>
      <c r="CG692" s="208"/>
      <c r="CH692" s="208"/>
      <c r="CI692" s="208"/>
      <c r="CJ692" s="208"/>
      <c r="CK692" s="208"/>
      <c r="CL692" s="208"/>
      <c r="CM692" s="208"/>
      <c r="CN692" s="208"/>
      <c r="CO692" s="208"/>
      <c r="CP692" s="176"/>
      <c r="DO692" s="166"/>
    </row>
    <row r="693" spans="1:119">
      <c r="A693" s="166"/>
      <c r="B693" s="175"/>
      <c r="C693" s="175"/>
      <c r="D693" s="178"/>
      <c r="E693" s="17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70"/>
      <c r="R693" s="170"/>
      <c r="S693" s="170"/>
      <c r="T693" s="170"/>
      <c r="U693" s="170"/>
      <c r="V693" s="170"/>
      <c r="W693" s="207"/>
      <c r="X693" s="207"/>
      <c r="Y693" s="207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8"/>
      <c r="BN693" s="208"/>
      <c r="BO693" s="208"/>
      <c r="BP693" s="208"/>
      <c r="BQ693" s="208"/>
      <c r="BR693" s="208"/>
      <c r="BS693" s="208"/>
      <c r="BT693" s="208"/>
      <c r="BU693" s="208"/>
      <c r="BV693" s="208"/>
      <c r="BW693" s="208"/>
      <c r="BX693" s="208"/>
      <c r="BY693" s="208"/>
      <c r="BZ693" s="208"/>
      <c r="CA693" s="208"/>
      <c r="CB693" s="208"/>
      <c r="CC693" s="208"/>
      <c r="CD693" s="208"/>
      <c r="CE693" s="208"/>
      <c r="CF693" s="208"/>
      <c r="CG693" s="208"/>
      <c r="CH693" s="208"/>
      <c r="CI693" s="208"/>
      <c r="CJ693" s="208"/>
      <c r="CK693" s="208"/>
      <c r="CL693" s="208"/>
      <c r="CM693" s="208"/>
      <c r="CN693" s="208"/>
      <c r="CO693" s="208"/>
      <c r="CP693" s="176"/>
      <c r="DO693" s="166"/>
    </row>
    <row r="694" spans="1:119">
      <c r="A694" s="166"/>
      <c r="B694" s="175"/>
      <c r="C694" s="175"/>
      <c r="D694" s="178"/>
      <c r="E694" s="17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70"/>
      <c r="R694" s="170"/>
      <c r="S694" s="170"/>
      <c r="T694" s="170"/>
      <c r="U694" s="170"/>
      <c r="V694" s="170"/>
      <c r="W694" s="207"/>
      <c r="X694" s="207"/>
      <c r="Y694" s="207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8"/>
      <c r="BN694" s="208"/>
      <c r="BO694" s="208"/>
      <c r="BP694" s="208"/>
      <c r="BQ694" s="208"/>
      <c r="BR694" s="208"/>
      <c r="BS694" s="208"/>
      <c r="BT694" s="208"/>
      <c r="BU694" s="208"/>
      <c r="BV694" s="208"/>
      <c r="BW694" s="208"/>
      <c r="BX694" s="208"/>
      <c r="BY694" s="208"/>
      <c r="BZ694" s="208"/>
      <c r="CA694" s="208"/>
      <c r="CB694" s="208"/>
      <c r="CC694" s="208"/>
      <c r="CD694" s="208"/>
      <c r="CE694" s="208"/>
      <c r="CF694" s="208"/>
      <c r="CG694" s="208"/>
      <c r="CH694" s="208"/>
      <c r="CI694" s="208"/>
      <c r="CJ694" s="208"/>
      <c r="CK694" s="208"/>
      <c r="CL694" s="208"/>
      <c r="CM694" s="208"/>
      <c r="CN694" s="208"/>
      <c r="CO694" s="208"/>
      <c r="CP694" s="176"/>
      <c r="DO694" s="166"/>
    </row>
    <row r="695" spans="1:119">
      <c r="A695" s="166"/>
      <c r="B695" s="175"/>
      <c r="C695" s="175"/>
      <c r="D695" s="178"/>
      <c r="E695" s="17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70"/>
      <c r="R695" s="170"/>
      <c r="S695" s="170"/>
      <c r="T695" s="170"/>
      <c r="U695" s="170"/>
      <c r="V695" s="170"/>
      <c r="W695" s="207"/>
      <c r="X695" s="207"/>
      <c r="Y695" s="207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8"/>
      <c r="BN695" s="208"/>
      <c r="BO695" s="208"/>
      <c r="BP695" s="208"/>
      <c r="BQ695" s="208"/>
      <c r="BR695" s="208"/>
      <c r="BS695" s="208"/>
      <c r="BT695" s="208"/>
      <c r="BU695" s="208"/>
      <c r="BV695" s="208"/>
      <c r="BW695" s="208"/>
      <c r="BX695" s="208"/>
      <c r="BY695" s="208"/>
      <c r="BZ695" s="208"/>
      <c r="CA695" s="208"/>
      <c r="CB695" s="208"/>
      <c r="CC695" s="208"/>
      <c r="CD695" s="208"/>
      <c r="CE695" s="208"/>
      <c r="CF695" s="208"/>
      <c r="CG695" s="208"/>
      <c r="CH695" s="208"/>
      <c r="CI695" s="208"/>
      <c r="CJ695" s="208"/>
      <c r="CK695" s="208"/>
      <c r="CL695" s="208"/>
      <c r="CM695" s="208"/>
      <c r="CN695" s="208"/>
      <c r="CO695" s="208"/>
      <c r="CP695" s="176"/>
      <c r="DO695" s="166"/>
    </row>
    <row r="696" spans="1:119">
      <c r="A696" s="166"/>
      <c r="B696" s="175"/>
      <c r="C696" s="175"/>
      <c r="D696" s="178"/>
      <c r="E696" s="17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70"/>
      <c r="R696" s="170"/>
      <c r="S696" s="170"/>
      <c r="T696" s="170"/>
      <c r="U696" s="170"/>
      <c r="V696" s="170"/>
      <c r="W696" s="207"/>
      <c r="X696" s="207"/>
      <c r="Y696" s="207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8"/>
      <c r="BN696" s="208"/>
      <c r="BO696" s="208"/>
      <c r="BP696" s="208"/>
      <c r="BQ696" s="208"/>
      <c r="BR696" s="208"/>
      <c r="BS696" s="208"/>
      <c r="BT696" s="208"/>
      <c r="BU696" s="208"/>
      <c r="BV696" s="208"/>
      <c r="BW696" s="208"/>
      <c r="BX696" s="208"/>
      <c r="BY696" s="208"/>
      <c r="BZ696" s="208"/>
      <c r="CA696" s="208"/>
      <c r="CB696" s="208"/>
      <c r="CC696" s="208"/>
      <c r="CD696" s="208"/>
      <c r="CE696" s="208"/>
      <c r="CF696" s="208"/>
      <c r="CG696" s="208"/>
      <c r="CH696" s="208"/>
      <c r="CI696" s="208"/>
      <c r="CJ696" s="208"/>
      <c r="CK696" s="208"/>
      <c r="CL696" s="208"/>
      <c r="CM696" s="208"/>
      <c r="CN696" s="208"/>
      <c r="CO696" s="208"/>
      <c r="CP696" s="176"/>
      <c r="DO696" s="166"/>
    </row>
    <row r="697" spans="1:119">
      <c r="A697" s="166"/>
      <c r="B697" s="175"/>
      <c r="C697" s="175"/>
      <c r="D697" s="178"/>
      <c r="E697" s="17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70"/>
      <c r="R697" s="170"/>
      <c r="S697" s="170"/>
      <c r="T697" s="170"/>
      <c r="U697" s="170"/>
      <c r="V697" s="170"/>
      <c r="W697" s="207"/>
      <c r="X697" s="207"/>
      <c r="Y697" s="207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08"/>
      <c r="BN697" s="208"/>
      <c r="BO697" s="208"/>
      <c r="BP697" s="208"/>
      <c r="BQ697" s="208"/>
      <c r="BR697" s="208"/>
      <c r="BS697" s="208"/>
      <c r="BT697" s="208"/>
      <c r="BU697" s="208"/>
      <c r="BV697" s="208"/>
      <c r="BW697" s="208"/>
      <c r="BX697" s="208"/>
      <c r="BY697" s="208"/>
      <c r="BZ697" s="208"/>
      <c r="CA697" s="208"/>
      <c r="CB697" s="208"/>
      <c r="CC697" s="208"/>
      <c r="CD697" s="208"/>
      <c r="CE697" s="208"/>
      <c r="CF697" s="208"/>
      <c r="CG697" s="208"/>
      <c r="CH697" s="208"/>
      <c r="CI697" s="208"/>
      <c r="CJ697" s="208"/>
      <c r="CK697" s="208"/>
      <c r="CL697" s="208"/>
      <c r="CM697" s="208"/>
      <c r="CN697" s="208"/>
      <c r="CO697" s="208"/>
      <c r="CP697" s="176"/>
      <c r="DO697" s="166"/>
    </row>
    <row r="698" spans="1:119">
      <c r="A698" s="166"/>
      <c r="B698" s="175"/>
      <c r="C698" s="175"/>
      <c r="D698" s="178"/>
      <c r="E698" s="17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70"/>
      <c r="R698" s="170"/>
      <c r="S698" s="170"/>
      <c r="T698" s="170"/>
      <c r="U698" s="170"/>
      <c r="V698" s="170"/>
      <c r="W698" s="207"/>
      <c r="X698" s="207"/>
      <c r="Y698" s="207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  <c r="BI698" s="208"/>
      <c r="BJ698" s="208"/>
      <c r="BK698" s="208"/>
      <c r="BL698" s="208"/>
      <c r="BM698" s="208"/>
      <c r="BN698" s="208"/>
      <c r="BO698" s="208"/>
      <c r="BP698" s="208"/>
      <c r="BQ698" s="208"/>
      <c r="BR698" s="208"/>
      <c r="BS698" s="208"/>
      <c r="BT698" s="208"/>
      <c r="BU698" s="208"/>
      <c r="BV698" s="208"/>
      <c r="BW698" s="208"/>
      <c r="BX698" s="208"/>
      <c r="BY698" s="208"/>
      <c r="BZ698" s="208"/>
      <c r="CA698" s="208"/>
      <c r="CB698" s="208"/>
      <c r="CC698" s="208"/>
      <c r="CD698" s="208"/>
      <c r="CE698" s="208"/>
      <c r="CF698" s="208"/>
      <c r="CG698" s="208"/>
      <c r="CH698" s="208"/>
      <c r="CI698" s="208"/>
      <c r="CJ698" s="208"/>
      <c r="CK698" s="208"/>
      <c r="CL698" s="208"/>
      <c r="CM698" s="208"/>
      <c r="CN698" s="208"/>
      <c r="CO698" s="208"/>
      <c r="CP698" s="176"/>
      <c r="DO698" s="166"/>
    </row>
    <row r="699" spans="1:119">
      <c r="A699" s="166"/>
      <c r="B699" s="175"/>
      <c r="C699" s="175"/>
      <c r="D699" s="178"/>
      <c r="E699" s="17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70"/>
      <c r="R699" s="170"/>
      <c r="S699" s="170"/>
      <c r="T699" s="170"/>
      <c r="U699" s="170"/>
      <c r="V699" s="170"/>
      <c r="W699" s="207"/>
      <c r="X699" s="207"/>
      <c r="Y699" s="207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  <c r="BI699" s="208"/>
      <c r="BJ699" s="208"/>
      <c r="BK699" s="208"/>
      <c r="BL699" s="208"/>
      <c r="BM699" s="208"/>
      <c r="BN699" s="208"/>
      <c r="BO699" s="208"/>
      <c r="BP699" s="208"/>
      <c r="BQ699" s="208"/>
      <c r="BR699" s="208"/>
      <c r="BS699" s="208"/>
      <c r="BT699" s="208"/>
      <c r="BU699" s="208"/>
      <c r="BV699" s="208"/>
      <c r="BW699" s="208"/>
      <c r="BX699" s="208"/>
      <c r="BY699" s="208"/>
      <c r="BZ699" s="208"/>
      <c r="CA699" s="208"/>
      <c r="CB699" s="208"/>
      <c r="CC699" s="208"/>
      <c r="CD699" s="208"/>
      <c r="CE699" s="208"/>
      <c r="CF699" s="208"/>
      <c r="CG699" s="208"/>
      <c r="CH699" s="208"/>
      <c r="CI699" s="208"/>
      <c r="CJ699" s="208"/>
      <c r="CK699" s="208"/>
      <c r="CL699" s="208"/>
      <c r="CM699" s="208"/>
      <c r="CN699" s="208"/>
      <c r="CO699" s="208"/>
      <c r="CP699" s="176"/>
      <c r="DO699" s="166"/>
    </row>
    <row r="700" spans="1:119">
      <c r="A700" s="166"/>
      <c r="B700" s="175"/>
      <c r="C700" s="175"/>
      <c r="D700" s="178"/>
      <c r="E700" s="17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70"/>
      <c r="R700" s="170"/>
      <c r="S700" s="170"/>
      <c r="T700" s="170"/>
      <c r="U700" s="170"/>
      <c r="V700" s="170"/>
      <c r="W700" s="207"/>
      <c r="X700" s="207"/>
      <c r="Y700" s="207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  <c r="BI700" s="208"/>
      <c r="BJ700" s="208"/>
      <c r="BK700" s="208"/>
      <c r="BL700" s="208"/>
      <c r="BM700" s="208"/>
      <c r="BN700" s="208"/>
      <c r="BO700" s="208"/>
      <c r="BP700" s="208"/>
      <c r="BQ700" s="208"/>
      <c r="BR700" s="208"/>
      <c r="BS700" s="208"/>
      <c r="BT700" s="208"/>
      <c r="BU700" s="208"/>
      <c r="BV700" s="208"/>
      <c r="BW700" s="208"/>
      <c r="BX700" s="208"/>
      <c r="BY700" s="208"/>
      <c r="BZ700" s="208"/>
      <c r="CA700" s="208"/>
      <c r="CB700" s="208"/>
      <c r="CC700" s="208"/>
      <c r="CD700" s="208"/>
      <c r="CE700" s="208"/>
      <c r="CF700" s="208"/>
      <c r="CG700" s="208"/>
      <c r="CH700" s="208"/>
      <c r="CI700" s="208"/>
      <c r="CJ700" s="208"/>
      <c r="CK700" s="208"/>
      <c r="CL700" s="208"/>
      <c r="CM700" s="208"/>
      <c r="CN700" s="208"/>
      <c r="CO700" s="208"/>
      <c r="CP700" s="176"/>
      <c r="DO700" s="166"/>
    </row>
    <row r="701" spans="1:119">
      <c r="A701" s="166"/>
      <c r="B701" s="175"/>
      <c r="C701" s="175"/>
      <c r="D701" s="178"/>
      <c r="E701" s="17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70"/>
      <c r="R701" s="170"/>
      <c r="S701" s="170"/>
      <c r="T701" s="170"/>
      <c r="U701" s="170"/>
      <c r="V701" s="170"/>
      <c r="W701" s="207"/>
      <c r="X701" s="207"/>
      <c r="Y701" s="207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08"/>
      <c r="BN701" s="208"/>
      <c r="BO701" s="208"/>
      <c r="BP701" s="208"/>
      <c r="BQ701" s="208"/>
      <c r="BR701" s="208"/>
      <c r="BS701" s="208"/>
      <c r="BT701" s="208"/>
      <c r="BU701" s="208"/>
      <c r="BV701" s="208"/>
      <c r="BW701" s="208"/>
      <c r="BX701" s="208"/>
      <c r="BY701" s="208"/>
      <c r="BZ701" s="208"/>
      <c r="CA701" s="208"/>
      <c r="CB701" s="208"/>
      <c r="CC701" s="208"/>
      <c r="CD701" s="208"/>
      <c r="CE701" s="208"/>
      <c r="CF701" s="208"/>
      <c r="CG701" s="208"/>
      <c r="CH701" s="208"/>
      <c r="CI701" s="208"/>
      <c r="CJ701" s="208"/>
      <c r="CK701" s="208"/>
      <c r="CL701" s="208"/>
      <c r="CM701" s="208"/>
      <c r="CN701" s="208"/>
      <c r="CO701" s="208"/>
      <c r="CP701" s="176"/>
      <c r="DO701" s="166"/>
    </row>
    <row r="702" spans="1:119">
      <c r="A702" s="166"/>
      <c r="B702" s="175"/>
      <c r="C702" s="175"/>
      <c r="D702" s="178"/>
      <c r="E702" s="17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70"/>
      <c r="R702" s="170"/>
      <c r="S702" s="170"/>
      <c r="T702" s="170"/>
      <c r="U702" s="170"/>
      <c r="V702" s="170"/>
      <c r="W702" s="207"/>
      <c r="X702" s="207"/>
      <c r="Y702" s="207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08"/>
      <c r="BN702" s="208"/>
      <c r="BO702" s="208"/>
      <c r="BP702" s="208"/>
      <c r="BQ702" s="208"/>
      <c r="BR702" s="208"/>
      <c r="BS702" s="208"/>
      <c r="BT702" s="208"/>
      <c r="BU702" s="208"/>
      <c r="BV702" s="208"/>
      <c r="BW702" s="208"/>
      <c r="BX702" s="208"/>
      <c r="BY702" s="208"/>
      <c r="BZ702" s="208"/>
      <c r="CA702" s="208"/>
      <c r="CB702" s="208"/>
      <c r="CC702" s="208"/>
      <c r="CD702" s="208"/>
      <c r="CE702" s="208"/>
      <c r="CF702" s="208"/>
      <c r="CG702" s="208"/>
      <c r="CH702" s="208"/>
      <c r="CI702" s="208"/>
      <c r="CJ702" s="208"/>
      <c r="CK702" s="208"/>
      <c r="CL702" s="208"/>
      <c r="CM702" s="208"/>
      <c r="CN702" s="208"/>
      <c r="CO702" s="208"/>
      <c r="CP702" s="176"/>
      <c r="DO702" s="166"/>
    </row>
    <row r="703" spans="1:119">
      <c r="A703" s="166"/>
      <c r="B703" s="175"/>
      <c r="C703" s="175"/>
      <c r="D703" s="178"/>
      <c r="E703" s="17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70"/>
      <c r="R703" s="170"/>
      <c r="S703" s="170"/>
      <c r="T703" s="170"/>
      <c r="U703" s="170"/>
      <c r="V703" s="170"/>
      <c r="W703" s="207"/>
      <c r="X703" s="207"/>
      <c r="Y703" s="207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08"/>
      <c r="BN703" s="208"/>
      <c r="BO703" s="208"/>
      <c r="BP703" s="208"/>
      <c r="BQ703" s="208"/>
      <c r="BR703" s="208"/>
      <c r="BS703" s="208"/>
      <c r="BT703" s="208"/>
      <c r="BU703" s="208"/>
      <c r="BV703" s="208"/>
      <c r="BW703" s="208"/>
      <c r="BX703" s="208"/>
      <c r="BY703" s="208"/>
      <c r="BZ703" s="208"/>
      <c r="CA703" s="208"/>
      <c r="CB703" s="208"/>
      <c r="CC703" s="208"/>
      <c r="CD703" s="208"/>
      <c r="CE703" s="208"/>
      <c r="CF703" s="208"/>
      <c r="CG703" s="208"/>
      <c r="CH703" s="208"/>
      <c r="CI703" s="208"/>
      <c r="CJ703" s="208"/>
      <c r="CK703" s="208"/>
      <c r="CL703" s="208"/>
      <c r="CM703" s="208"/>
      <c r="CN703" s="208"/>
      <c r="CO703" s="208"/>
      <c r="CP703" s="176"/>
      <c r="DO703" s="166"/>
    </row>
    <row r="704" spans="1:119">
      <c r="A704" s="166"/>
      <c r="B704" s="175"/>
      <c r="C704" s="175"/>
      <c r="D704" s="178"/>
      <c r="E704" s="17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70"/>
      <c r="R704" s="170"/>
      <c r="S704" s="170"/>
      <c r="T704" s="170"/>
      <c r="U704" s="170"/>
      <c r="V704" s="170"/>
      <c r="W704" s="207"/>
      <c r="X704" s="207"/>
      <c r="Y704" s="207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  <c r="BI704" s="208"/>
      <c r="BJ704" s="208"/>
      <c r="BK704" s="208"/>
      <c r="BL704" s="208"/>
      <c r="BM704" s="208"/>
      <c r="BN704" s="208"/>
      <c r="BO704" s="208"/>
      <c r="BP704" s="208"/>
      <c r="BQ704" s="208"/>
      <c r="BR704" s="208"/>
      <c r="BS704" s="208"/>
      <c r="BT704" s="208"/>
      <c r="BU704" s="208"/>
      <c r="BV704" s="208"/>
      <c r="BW704" s="208"/>
      <c r="BX704" s="208"/>
      <c r="BY704" s="208"/>
      <c r="BZ704" s="208"/>
      <c r="CA704" s="208"/>
      <c r="CB704" s="208"/>
      <c r="CC704" s="208"/>
      <c r="CD704" s="208"/>
      <c r="CE704" s="208"/>
      <c r="CF704" s="208"/>
      <c r="CG704" s="208"/>
      <c r="CH704" s="208"/>
      <c r="CI704" s="208"/>
      <c r="CJ704" s="208"/>
      <c r="CK704" s="208"/>
      <c r="CL704" s="208"/>
      <c r="CM704" s="208"/>
      <c r="CN704" s="208"/>
      <c r="CO704" s="208"/>
      <c r="CP704" s="176"/>
      <c r="DO704" s="166"/>
    </row>
    <row r="705" spans="1:119">
      <c r="A705" s="166"/>
      <c r="B705" s="175"/>
      <c r="C705" s="175"/>
      <c r="D705" s="178"/>
      <c r="E705" s="17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70"/>
      <c r="R705" s="170"/>
      <c r="S705" s="170"/>
      <c r="T705" s="170"/>
      <c r="U705" s="170"/>
      <c r="V705" s="170"/>
      <c r="W705" s="207"/>
      <c r="X705" s="207"/>
      <c r="Y705" s="207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  <c r="BI705" s="208"/>
      <c r="BJ705" s="208"/>
      <c r="BK705" s="208"/>
      <c r="BL705" s="208"/>
      <c r="BM705" s="208"/>
      <c r="BN705" s="208"/>
      <c r="BO705" s="208"/>
      <c r="BP705" s="208"/>
      <c r="BQ705" s="208"/>
      <c r="BR705" s="208"/>
      <c r="BS705" s="208"/>
      <c r="BT705" s="208"/>
      <c r="BU705" s="208"/>
      <c r="BV705" s="208"/>
      <c r="BW705" s="208"/>
      <c r="BX705" s="208"/>
      <c r="BY705" s="208"/>
      <c r="BZ705" s="208"/>
      <c r="CA705" s="208"/>
      <c r="CB705" s="208"/>
      <c r="CC705" s="208"/>
      <c r="CD705" s="208"/>
      <c r="CE705" s="208"/>
      <c r="CF705" s="208"/>
      <c r="CG705" s="208"/>
      <c r="CH705" s="208"/>
      <c r="CI705" s="208"/>
      <c r="CJ705" s="208"/>
      <c r="CK705" s="208"/>
      <c r="CL705" s="208"/>
      <c r="CM705" s="208"/>
      <c r="CN705" s="208"/>
      <c r="CO705" s="208"/>
      <c r="CP705" s="176"/>
      <c r="DO705" s="166"/>
    </row>
    <row r="706" spans="1:119">
      <c r="A706" s="166"/>
      <c r="B706" s="175"/>
      <c r="C706" s="175"/>
      <c r="D706" s="178"/>
      <c r="E706" s="17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70"/>
      <c r="R706" s="170"/>
      <c r="S706" s="170"/>
      <c r="T706" s="170"/>
      <c r="U706" s="170"/>
      <c r="V706" s="170"/>
      <c r="W706" s="207"/>
      <c r="X706" s="207"/>
      <c r="Y706" s="207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08"/>
      <c r="BN706" s="208"/>
      <c r="BO706" s="208"/>
      <c r="BP706" s="208"/>
      <c r="BQ706" s="208"/>
      <c r="BR706" s="208"/>
      <c r="BS706" s="208"/>
      <c r="BT706" s="208"/>
      <c r="BU706" s="208"/>
      <c r="BV706" s="208"/>
      <c r="BW706" s="208"/>
      <c r="BX706" s="208"/>
      <c r="BY706" s="208"/>
      <c r="BZ706" s="208"/>
      <c r="CA706" s="208"/>
      <c r="CB706" s="208"/>
      <c r="CC706" s="208"/>
      <c r="CD706" s="208"/>
      <c r="CE706" s="208"/>
      <c r="CF706" s="208"/>
      <c r="CG706" s="208"/>
      <c r="CH706" s="208"/>
      <c r="CI706" s="208"/>
      <c r="CJ706" s="208"/>
      <c r="CK706" s="208"/>
      <c r="CL706" s="208"/>
      <c r="CM706" s="208"/>
      <c r="CN706" s="208"/>
      <c r="CO706" s="208"/>
      <c r="CP706" s="176"/>
      <c r="DO706" s="166"/>
    </row>
    <row r="707" spans="1:119">
      <c r="A707" s="166"/>
      <c r="B707" s="175"/>
      <c r="C707" s="175"/>
      <c r="D707" s="178"/>
      <c r="E707" s="17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70"/>
      <c r="R707" s="170"/>
      <c r="S707" s="170"/>
      <c r="T707" s="170"/>
      <c r="U707" s="170"/>
      <c r="V707" s="170"/>
      <c r="W707" s="207"/>
      <c r="X707" s="207"/>
      <c r="Y707" s="207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08"/>
      <c r="BN707" s="208"/>
      <c r="BO707" s="208"/>
      <c r="BP707" s="208"/>
      <c r="BQ707" s="208"/>
      <c r="BR707" s="208"/>
      <c r="BS707" s="208"/>
      <c r="BT707" s="208"/>
      <c r="BU707" s="208"/>
      <c r="BV707" s="208"/>
      <c r="BW707" s="208"/>
      <c r="BX707" s="208"/>
      <c r="BY707" s="208"/>
      <c r="BZ707" s="208"/>
      <c r="CA707" s="208"/>
      <c r="CB707" s="208"/>
      <c r="CC707" s="208"/>
      <c r="CD707" s="208"/>
      <c r="CE707" s="208"/>
      <c r="CF707" s="208"/>
      <c r="CG707" s="208"/>
      <c r="CH707" s="208"/>
      <c r="CI707" s="208"/>
      <c r="CJ707" s="208"/>
      <c r="CK707" s="208"/>
      <c r="CL707" s="208"/>
      <c r="CM707" s="208"/>
      <c r="CN707" s="208"/>
      <c r="CO707" s="208"/>
      <c r="CP707" s="176"/>
      <c r="DO707" s="166"/>
    </row>
    <row r="708" spans="1:119">
      <c r="A708" s="166"/>
      <c r="B708" s="175"/>
      <c r="C708" s="175"/>
      <c r="D708" s="178"/>
      <c r="E708" s="17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70"/>
      <c r="R708" s="170"/>
      <c r="S708" s="170"/>
      <c r="T708" s="170"/>
      <c r="U708" s="170"/>
      <c r="V708" s="170"/>
      <c r="W708" s="207"/>
      <c r="X708" s="207"/>
      <c r="Y708" s="207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08"/>
      <c r="BN708" s="208"/>
      <c r="BO708" s="208"/>
      <c r="BP708" s="208"/>
      <c r="BQ708" s="208"/>
      <c r="BR708" s="208"/>
      <c r="BS708" s="208"/>
      <c r="BT708" s="208"/>
      <c r="BU708" s="208"/>
      <c r="BV708" s="208"/>
      <c r="BW708" s="208"/>
      <c r="BX708" s="208"/>
      <c r="BY708" s="208"/>
      <c r="BZ708" s="208"/>
      <c r="CA708" s="208"/>
      <c r="CB708" s="208"/>
      <c r="CC708" s="208"/>
      <c r="CD708" s="208"/>
      <c r="CE708" s="208"/>
      <c r="CF708" s="208"/>
      <c r="CG708" s="208"/>
      <c r="CH708" s="208"/>
      <c r="CI708" s="208"/>
      <c r="CJ708" s="208"/>
      <c r="CK708" s="208"/>
      <c r="CL708" s="208"/>
      <c r="CM708" s="208"/>
      <c r="CN708" s="208"/>
      <c r="CO708" s="208"/>
      <c r="CP708" s="176"/>
      <c r="DO708" s="166"/>
    </row>
    <row r="709" spans="1:119">
      <c r="A709" s="166"/>
      <c r="B709" s="175"/>
      <c r="C709" s="175"/>
      <c r="D709" s="178"/>
      <c r="E709" s="17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70"/>
      <c r="R709" s="170"/>
      <c r="S709" s="170"/>
      <c r="T709" s="170"/>
      <c r="U709" s="170"/>
      <c r="V709" s="170"/>
      <c r="W709" s="207"/>
      <c r="X709" s="207"/>
      <c r="Y709" s="207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8"/>
      <c r="BL709" s="208"/>
      <c r="BM709" s="208"/>
      <c r="BN709" s="208"/>
      <c r="BO709" s="208"/>
      <c r="BP709" s="208"/>
      <c r="BQ709" s="208"/>
      <c r="BR709" s="208"/>
      <c r="BS709" s="208"/>
      <c r="BT709" s="208"/>
      <c r="BU709" s="208"/>
      <c r="BV709" s="208"/>
      <c r="BW709" s="208"/>
      <c r="BX709" s="208"/>
      <c r="BY709" s="208"/>
      <c r="BZ709" s="208"/>
      <c r="CA709" s="208"/>
      <c r="CB709" s="208"/>
      <c r="CC709" s="208"/>
      <c r="CD709" s="208"/>
      <c r="CE709" s="208"/>
      <c r="CF709" s="208"/>
      <c r="CG709" s="208"/>
      <c r="CH709" s="208"/>
      <c r="CI709" s="208"/>
      <c r="CJ709" s="208"/>
      <c r="CK709" s="208"/>
      <c r="CL709" s="208"/>
      <c r="CM709" s="208"/>
      <c r="CN709" s="208"/>
      <c r="CO709" s="208"/>
      <c r="CP709" s="176"/>
      <c r="DO709" s="166"/>
    </row>
    <row r="710" spans="1:119">
      <c r="A710" s="166"/>
      <c r="B710" s="175"/>
      <c r="C710" s="175"/>
      <c r="D710" s="178"/>
      <c r="E710" s="17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70"/>
      <c r="R710" s="170"/>
      <c r="S710" s="170"/>
      <c r="T710" s="170"/>
      <c r="U710" s="170"/>
      <c r="V710" s="170"/>
      <c r="W710" s="207"/>
      <c r="X710" s="207"/>
      <c r="Y710" s="207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  <c r="BI710" s="208"/>
      <c r="BJ710" s="208"/>
      <c r="BK710" s="208"/>
      <c r="BL710" s="208"/>
      <c r="BM710" s="208"/>
      <c r="BN710" s="208"/>
      <c r="BO710" s="208"/>
      <c r="BP710" s="208"/>
      <c r="BQ710" s="208"/>
      <c r="BR710" s="208"/>
      <c r="BS710" s="208"/>
      <c r="BT710" s="208"/>
      <c r="BU710" s="208"/>
      <c r="BV710" s="208"/>
      <c r="BW710" s="208"/>
      <c r="BX710" s="208"/>
      <c r="BY710" s="208"/>
      <c r="BZ710" s="208"/>
      <c r="CA710" s="208"/>
      <c r="CB710" s="208"/>
      <c r="CC710" s="208"/>
      <c r="CD710" s="208"/>
      <c r="CE710" s="208"/>
      <c r="CF710" s="208"/>
      <c r="CG710" s="208"/>
      <c r="CH710" s="208"/>
      <c r="CI710" s="208"/>
      <c r="CJ710" s="208"/>
      <c r="CK710" s="208"/>
      <c r="CL710" s="208"/>
      <c r="CM710" s="208"/>
      <c r="CN710" s="208"/>
      <c r="CO710" s="208"/>
      <c r="CP710" s="176"/>
      <c r="DO710" s="166"/>
    </row>
    <row r="711" spans="1:119">
      <c r="A711" s="166"/>
      <c r="B711" s="175"/>
      <c r="C711" s="175"/>
      <c r="D711" s="178"/>
      <c r="E711" s="17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70"/>
      <c r="R711" s="170"/>
      <c r="S711" s="170"/>
      <c r="T711" s="170"/>
      <c r="U711" s="170"/>
      <c r="V711" s="170"/>
      <c r="W711" s="207"/>
      <c r="X711" s="207"/>
      <c r="Y711" s="207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  <c r="BI711" s="208"/>
      <c r="BJ711" s="208"/>
      <c r="BK711" s="208"/>
      <c r="BL711" s="208"/>
      <c r="BM711" s="208"/>
      <c r="BN711" s="208"/>
      <c r="BO711" s="208"/>
      <c r="BP711" s="208"/>
      <c r="BQ711" s="208"/>
      <c r="BR711" s="208"/>
      <c r="BS711" s="208"/>
      <c r="BT711" s="208"/>
      <c r="BU711" s="208"/>
      <c r="BV711" s="208"/>
      <c r="BW711" s="208"/>
      <c r="BX711" s="208"/>
      <c r="BY711" s="208"/>
      <c r="BZ711" s="208"/>
      <c r="CA711" s="208"/>
      <c r="CB711" s="208"/>
      <c r="CC711" s="208"/>
      <c r="CD711" s="208"/>
      <c r="CE711" s="208"/>
      <c r="CF711" s="208"/>
      <c r="CG711" s="208"/>
      <c r="CH711" s="208"/>
      <c r="CI711" s="208"/>
      <c r="CJ711" s="208"/>
      <c r="CK711" s="208"/>
      <c r="CL711" s="208"/>
      <c r="CM711" s="208"/>
      <c r="CN711" s="208"/>
      <c r="CO711" s="208"/>
      <c r="CP711" s="176"/>
      <c r="DO711" s="166"/>
    </row>
    <row r="712" spans="1:119">
      <c r="A712" s="166"/>
      <c r="B712" s="175"/>
      <c r="C712" s="175"/>
      <c r="D712" s="178"/>
      <c r="E712" s="17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70"/>
      <c r="R712" s="170"/>
      <c r="S712" s="170"/>
      <c r="T712" s="170"/>
      <c r="U712" s="170"/>
      <c r="V712" s="170"/>
      <c r="W712" s="207"/>
      <c r="X712" s="207"/>
      <c r="Y712" s="207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  <c r="BI712" s="208"/>
      <c r="BJ712" s="208"/>
      <c r="BK712" s="208"/>
      <c r="BL712" s="208"/>
      <c r="BM712" s="208"/>
      <c r="BN712" s="208"/>
      <c r="BO712" s="208"/>
      <c r="BP712" s="208"/>
      <c r="BQ712" s="208"/>
      <c r="BR712" s="208"/>
      <c r="BS712" s="208"/>
      <c r="BT712" s="208"/>
      <c r="BU712" s="208"/>
      <c r="BV712" s="208"/>
      <c r="BW712" s="208"/>
      <c r="BX712" s="208"/>
      <c r="BY712" s="208"/>
      <c r="BZ712" s="208"/>
      <c r="CA712" s="208"/>
      <c r="CB712" s="208"/>
      <c r="CC712" s="208"/>
      <c r="CD712" s="208"/>
      <c r="CE712" s="208"/>
      <c r="CF712" s="208"/>
      <c r="CG712" s="208"/>
      <c r="CH712" s="208"/>
      <c r="CI712" s="208"/>
      <c r="CJ712" s="208"/>
      <c r="CK712" s="208"/>
      <c r="CL712" s="208"/>
      <c r="CM712" s="208"/>
      <c r="CN712" s="208"/>
      <c r="CO712" s="208"/>
      <c r="CP712" s="176"/>
      <c r="DO712" s="166"/>
    </row>
    <row r="713" spans="1:119">
      <c r="A713" s="166"/>
      <c r="B713" s="175"/>
      <c r="C713" s="175"/>
      <c r="D713" s="178"/>
      <c r="E713" s="17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70"/>
      <c r="R713" s="170"/>
      <c r="S713" s="170"/>
      <c r="T713" s="170"/>
      <c r="U713" s="170"/>
      <c r="V713" s="170"/>
      <c r="W713" s="207"/>
      <c r="X713" s="207"/>
      <c r="Y713" s="207"/>
      <c r="Z713" s="208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/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/>
      <c r="BH713" s="208"/>
      <c r="BI713" s="208"/>
      <c r="BJ713" s="208"/>
      <c r="BK713" s="208"/>
      <c r="BL713" s="208"/>
      <c r="BM713" s="208"/>
      <c r="BN713" s="208"/>
      <c r="BO713" s="208"/>
      <c r="BP713" s="208"/>
      <c r="BQ713" s="208"/>
      <c r="BR713" s="208"/>
      <c r="BS713" s="208"/>
      <c r="BT713" s="208"/>
      <c r="BU713" s="208"/>
      <c r="BV713" s="208"/>
      <c r="BW713" s="208"/>
      <c r="BX713" s="208"/>
      <c r="BY713" s="208"/>
      <c r="BZ713" s="208"/>
      <c r="CA713" s="208"/>
      <c r="CB713" s="208"/>
      <c r="CC713" s="208"/>
      <c r="CD713" s="208"/>
      <c r="CE713" s="208"/>
      <c r="CF713" s="208"/>
      <c r="CG713" s="208"/>
      <c r="CH713" s="208"/>
      <c r="CI713" s="208"/>
      <c r="CJ713" s="208"/>
      <c r="CK713" s="208"/>
      <c r="CL713" s="208"/>
      <c r="CM713" s="208"/>
      <c r="CN713" s="208"/>
      <c r="CO713" s="208"/>
      <c r="CP713" s="176"/>
      <c r="DO713" s="166"/>
    </row>
    <row r="714" spans="1:119">
      <c r="A714" s="166"/>
      <c r="B714" s="175"/>
      <c r="C714" s="175"/>
      <c r="D714" s="178"/>
      <c r="E714" s="17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70"/>
      <c r="R714" s="170"/>
      <c r="S714" s="170"/>
      <c r="T714" s="170"/>
      <c r="U714" s="170"/>
      <c r="V714" s="170"/>
      <c r="W714" s="207"/>
      <c r="X714" s="207"/>
      <c r="Y714" s="207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  <c r="BI714" s="208"/>
      <c r="BJ714" s="208"/>
      <c r="BK714" s="208"/>
      <c r="BL714" s="208"/>
      <c r="BM714" s="208"/>
      <c r="BN714" s="208"/>
      <c r="BO714" s="208"/>
      <c r="BP714" s="208"/>
      <c r="BQ714" s="208"/>
      <c r="BR714" s="208"/>
      <c r="BS714" s="208"/>
      <c r="BT714" s="208"/>
      <c r="BU714" s="208"/>
      <c r="BV714" s="208"/>
      <c r="BW714" s="208"/>
      <c r="BX714" s="208"/>
      <c r="BY714" s="208"/>
      <c r="BZ714" s="208"/>
      <c r="CA714" s="208"/>
      <c r="CB714" s="208"/>
      <c r="CC714" s="208"/>
      <c r="CD714" s="208"/>
      <c r="CE714" s="208"/>
      <c r="CF714" s="208"/>
      <c r="CG714" s="208"/>
      <c r="CH714" s="208"/>
      <c r="CI714" s="208"/>
      <c r="CJ714" s="208"/>
      <c r="CK714" s="208"/>
      <c r="CL714" s="208"/>
      <c r="CM714" s="208"/>
      <c r="CN714" s="208"/>
      <c r="CO714" s="208"/>
      <c r="CP714" s="176"/>
      <c r="DO714" s="166"/>
    </row>
    <row r="715" spans="1:119">
      <c r="A715" s="166"/>
      <c r="B715" s="175"/>
      <c r="C715" s="175"/>
      <c r="D715" s="178"/>
      <c r="E715" s="17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70"/>
      <c r="R715" s="170"/>
      <c r="S715" s="170"/>
      <c r="T715" s="170"/>
      <c r="U715" s="170"/>
      <c r="V715" s="170"/>
      <c r="W715" s="207"/>
      <c r="X715" s="207"/>
      <c r="Y715" s="207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  <c r="BI715" s="208"/>
      <c r="BJ715" s="208"/>
      <c r="BK715" s="208"/>
      <c r="BL715" s="208"/>
      <c r="BM715" s="208"/>
      <c r="BN715" s="208"/>
      <c r="BO715" s="208"/>
      <c r="BP715" s="208"/>
      <c r="BQ715" s="208"/>
      <c r="BR715" s="208"/>
      <c r="BS715" s="208"/>
      <c r="BT715" s="208"/>
      <c r="BU715" s="208"/>
      <c r="BV715" s="208"/>
      <c r="BW715" s="208"/>
      <c r="BX715" s="208"/>
      <c r="BY715" s="208"/>
      <c r="BZ715" s="208"/>
      <c r="CA715" s="208"/>
      <c r="CB715" s="208"/>
      <c r="CC715" s="208"/>
      <c r="CD715" s="208"/>
      <c r="CE715" s="208"/>
      <c r="CF715" s="208"/>
      <c r="CG715" s="208"/>
      <c r="CH715" s="208"/>
      <c r="CI715" s="208"/>
      <c r="CJ715" s="208"/>
      <c r="CK715" s="208"/>
      <c r="CL715" s="208"/>
      <c r="CM715" s="208"/>
      <c r="CN715" s="208"/>
      <c r="CO715" s="208"/>
      <c r="CP715" s="176"/>
      <c r="DO715" s="166"/>
    </row>
    <row r="716" spans="1:119">
      <c r="A716" s="166"/>
      <c r="B716" s="175"/>
      <c r="C716" s="175"/>
      <c r="D716" s="178"/>
      <c r="E716" s="17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70"/>
      <c r="R716" s="170"/>
      <c r="S716" s="170"/>
      <c r="T716" s="170"/>
      <c r="U716" s="170"/>
      <c r="V716" s="170"/>
      <c r="W716" s="207"/>
      <c r="X716" s="207"/>
      <c r="Y716" s="207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  <c r="BI716" s="208"/>
      <c r="BJ716" s="208"/>
      <c r="BK716" s="208"/>
      <c r="BL716" s="208"/>
      <c r="BM716" s="208"/>
      <c r="BN716" s="208"/>
      <c r="BO716" s="208"/>
      <c r="BP716" s="208"/>
      <c r="BQ716" s="208"/>
      <c r="BR716" s="208"/>
      <c r="BS716" s="208"/>
      <c r="BT716" s="208"/>
      <c r="BU716" s="208"/>
      <c r="BV716" s="208"/>
      <c r="BW716" s="208"/>
      <c r="BX716" s="208"/>
      <c r="BY716" s="208"/>
      <c r="BZ716" s="208"/>
      <c r="CA716" s="208"/>
      <c r="CB716" s="208"/>
      <c r="CC716" s="208"/>
      <c r="CD716" s="208"/>
      <c r="CE716" s="208"/>
      <c r="CF716" s="208"/>
      <c r="CG716" s="208"/>
      <c r="CH716" s="208"/>
      <c r="CI716" s="208"/>
      <c r="CJ716" s="208"/>
      <c r="CK716" s="208"/>
      <c r="CL716" s="208"/>
      <c r="CM716" s="208"/>
      <c r="CN716" s="208"/>
      <c r="CO716" s="208"/>
      <c r="CP716" s="176"/>
      <c r="DO716" s="166"/>
    </row>
    <row r="717" spans="1:119">
      <c r="A717" s="166"/>
      <c r="B717" s="175"/>
      <c r="C717" s="175"/>
      <c r="D717" s="178"/>
      <c r="E717" s="17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70"/>
      <c r="R717" s="170"/>
      <c r="S717" s="170"/>
      <c r="T717" s="170"/>
      <c r="U717" s="170"/>
      <c r="V717" s="170"/>
      <c r="W717" s="207"/>
      <c r="X717" s="207"/>
      <c r="Y717" s="207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08"/>
      <c r="BT717" s="208"/>
      <c r="BU717" s="208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8"/>
      <c r="CG717" s="208"/>
      <c r="CH717" s="208"/>
      <c r="CI717" s="208"/>
      <c r="CJ717" s="208"/>
      <c r="CK717" s="208"/>
      <c r="CL717" s="208"/>
      <c r="CM717" s="208"/>
      <c r="CN717" s="208"/>
      <c r="CO717" s="208"/>
      <c r="CP717" s="176"/>
      <c r="DO717" s="166"/>
    </row>
    <row r="718" spans="1:119">
      <c r="A718" s="166"/>
      <c r="B718" s="175"/>
      <c r="C718" s="175"/>
      <c r="D718" s="178"/>
      <c r="E718" s="17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70"/>
      <c r="R718" s="170"/>
      <c r="S718" s="170"/>
      <c r="T718" s="170"/>
      <c r="U718" s="170"/>
      <c r="V718" s="170"/>
      <c r="W718" s="207"/>
      <c r="X718" s="207"/>
      <c r="Y718" s="207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08"/>
      <c r="BT718" s="208"/>
      <c r="BU718" s="208"/>
      <c r="BV718" s="208"/>
      <c r="BW718" s="208"/>
      <c r="BX718" s="208"/>
      <c r="BY718" s="208"/>
      <c r="BZ718" s="208"/>
      <c r="CA718" s="208"/>
      <c r="CB718" s="208"/>
      <c r="CC718" s="208"/>
      <c r="CD718" s="208"/>
      <c r="CE718" s="208"/>
      <c r="CF718" s="208"/>
      <c r="CG718" s="208"/>
      <c r="CH718" s="208"/>
      <c r="CI718" s="208"/>
      <c r="CJ718" s="208"/>
      <c r="CK718" s="208"/>
      <c r="CL718" s="208"/>
      <c r="CM718" s="208"/>
      <c r="CN718" s="208"/>
      <c r="CO718" s="208"/>
      <c r="CP718" s="176"/>
      <c r="DO718" s="166"/>
    </row>
    <row r="719" spans="1:119">
      <c r="A719" s="166"/>
      <c r="B719" s="175"/>
      <c r="C719" s="175"/>
      <c r="D719" s="178"/>
      <c r="E719" s="17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70"/>
      <c r="R719" s="170"/>
      <c r="S719" s="170"/>
      <c r="T719" s="170"/>
      <c r="U719" s="170"/>
      <c r="V719" s="170"/>
      <c r="W719" s="207"/>
      <c r="X719" s="207"/>
      <c r="Y719" s="207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08"/>
      <c r="BT719" s="208"/>
      <c r="BU719" s="208"/>
      <c r="BV719" s="208"/>
      <c r="BW719" s="208"/>
      <c r="BX719" s="208"/>
      <c r="BY719" s="208"/>
      <c r="BZ719" s="208"/>
      <c r="CA719" s="208"/>
      <c r="CB719" s="208"/>
      <c r="CC719" s="208"/>
      <c r="CD719" s="208"/>
      <c r="CE719" s="208"/>
      <c r="CF719" s="208"/>
      <c r="CG719" s="208"/>
      <c r="CH719" s="208"/>
      <c r="CI719" s="208"/>
      <c r="CJ719" s="208"/>
      <c r="CK719" s="208"/>
      <c r="CL719" s="208"/>
      <c r="CM719" s="208"/>
      <c r="CN719" s="208"/>
      <c r="CO719" s="208"/>
      <c r="CP719" s="176"/>
      <c r="DO719" s="166"/>
    </row>
    <row r="720" spans="1:119">
      <c r="A720" s="166"/>
      <c r="B720" s="175"/>
      <c r="C720" s="175"/>
      <c r="D720" s="178"/>
      <c r="E720" s="17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70"/>
      <c r="R720" s="170"/>
      <c r="S720" s="170"/>
      <c r="T720" s="170"/>
      <c r="U720" s="170"/>
      <c r="V720" s="170"/>
      <c r="W720" s="207"/>
      <c r="X720" s="207"/>
      <c r="Y720" s="207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08"/>
      <c r="BT720" s="208"/>
      <c r="BU720" s="208"/>
      <c r="BV720" s="208"/>
      <c r="BW720" s="208"/>
      <c r="BX720" s="208"/>
      <c r="BY720" s="208"/>
      <c r="BZ720" s="208"/>
      <c r="CA720" s="208"/>
      <c r="CB720" s="208"/>
      <c r="CC720" s="208"/>
      <c r="CD720" s="208"/>
      <c r="CE720" s="208"/>
      <c r="CF720" s="208"/>
      <c r="CG720" s="208"/>
      <c r="CH720" s="208"/>
      <c r="CI720" s="208"/>
      <c r="CJ720" s="208"/>
      <c r="CK720" s="208"/>
      <c r="CL720" s="208"/>
      <c r="CM720" s="208"/>
      <c r="CN720" s="208"/>
      <c r="CO720" s="208"/>
      <c r="CP720" s="176"/>
      <c r="DO720" s="166"/>
    </row>
    <row r="721" spans="1:119">
      <c r="A721" s="166"/>
      <c r="B721" s="175"/>
      <c r="C721" s="175"/>
      <c r="D721" s="178"/>
      <c r="E721" s="17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70"/>
      <c r="R721" s="170"/>
      <c r="S721" s="170"/>
      <c r="T721" s="170"/>
      <c r="U721" s="170"/>
      <c r="V721" s="170"/>
      <c r="W721" s="207"/>
      <c r="X721" s="207"/>
      <c r="Y721" s="207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08"/>
      <c r="BT721" s="208"/>
      <c r="BU721" s="208"/>
      <c r="BV721" s="208"/>
      <c r="BW721" s="208"/>
      <c r="BX721" s="208"/>
      <c r="BY721" s="208"/>
      <c r="BZ721" s="208"/>
      <c r="CA721" s="208"/>
      <c r="CB721" s="208"/>
      <c r="CC721" s="208"/>
      <c r="CD721" s="208"/>
      <c r="CE721" s="208"/>
      <c r="CF721" s="208"/>
      <c r="CG721" s="208"/>
      <c r="CH721" s="208"/>
      <c r="CI721" s="208"/>
      <c r="CJ721" s="208"/>
      <c r="CK721" s="208"/>
      <c r="CL721" s="208"/>
      <c r="CM721" s="208"/>
      <c r="CN721" s="208"/>
      <c r="CO721" s="208"/>
      <c r="CP721" s="176"/>
      <c r="DO721" s="166"/>
    </row>
    <row r="722" spans="1:119">
      <c r="A722" s="166"/>
      <c r="B722" s="175"/>
      <c r="C722" s="175"/>
      <c r="D722" s="178"/>
      <c r="E722" s="17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70"/>
      <c r="R722" s="170"/>
      <c r="S722" s="170"/>
      <c r="T722" s="170"/>
      <c r="U722" s="170"/>
      <c r="V722" s="170"/>
      <c r="W722" s="207"/>
      <c r="X722" s="207"/>
      <c r="Y722" s="207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08"/>
      <c r="BT722" s="208"/>
      <c r="BU722" s="208"/>
      <c r="BV722" s="208"/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8"/>
      <c r="CG722" s="208"/>
      <c r="CH722" s="208"/>
      <c r="CI722" s="208"/>
      <c r="CJ722" s="208"/>
      <c r="CK722" s="208"/>
      <c r="CL722" s="208"/>
      <c r="CM722" s="208"/>
      <c r="CN722" s="208"/>
      <c r="CO722" s="208"/>
      <c r="CP722" s="176"/>
      <c r="DO722" s="166"/>
    </row>
    <row r="723" spans="1:119">
      <c r="A723" s="166"/>
      <c r="B723" s="175"/>
      <c r="C723" s="175"/>
      <c r="D723" s="178"/>
      <c r="E723" s="17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70"/>
      <c r="R723" s="170"/>
      <c r="S723" s="170"/>
      <c r="T723" s="170"/>
      <c r="U723" s="170"/>
      <c r="V723" s="170"/>
      <c r="W723" s="207"/>
      <c r="X723" s="207"/>
      <c r="Y723" s="207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8"/>
      <c r="BN723" s="208"/>
      <c r="BO723" s="208"/>
      <c r="BP723" s="208"/>
      <c r="BQ723" s="208"/>
      <c r="BR723" s="208"/>
      <c r="BS723" s="208"/>
      <c r="BT723" s="208"/>
      <c r="BU723" s="208"/>
      <c r="BV723" s="208"/>
      <c r="BW723" s="208"/>
      <c r="BX723" s="208"/>
      <c r="BY723" s="208"/>
      <c r="BZ723" s="208"/>
      <c r="CA723" s="208"/>
      <c r="CB723" s="208"/>
      <c r="CC723" s="208"/>
      <c r="CD723" s="208"/>
      <c r="CE723" s="208"/>
      <c r="CF723" s="208"/>
      <c r="CG723" s="208"/>
      <c r="CH723" s="208"/>
      <c r="CI723" s="208"/>
      <c r="CJ723" s="208"/>
      <c r="CK723" s="208"/>
      <c r="CL723" s="208"/>
      <c r="CM723" s="208"/>
      <c r="CN723" s="208"/>
      <c r="CO723" s="208"/>
      <c r="CP723" s="176"/>
      <c r="DO723" s="166"/>
    </row>
    <row r="724" spans="1:119">
      <c r="A724" s="166"/>
      <c r="B724" s="175"/>
      <c r="C724" s="175"/>
      <c r="D724" s="178"/>
      <c r="E724" s="17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70"/>
      <c r="R724" s="170"/>
      <c r="S724" s="170"/>
      <c r="T724" s="170"/>
      <c r="U724" s="170"/>
      <c r="V724" s="170"/>
      <c r="W724" s="207"/>
      <c r="X724" s="207"/>
      <c r="Y724" s="207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  <c r="BP724" s="208"/>
      <c r="BQ724" s="208"/>
      <c r="BR724" s="208"/>
      <c r="BS724" s="208"/>
      <c r="BT724" s="208"/>
      <c r="BU724" s="208"/>
      <c r="BV724" s="208"/>
      <c r="BW724" s="208"/>
      <c r="BX724" s="208"/>
      <c r="BY724" s="208"/>
      <c r="BZ724" s="208"/>
      <c r="CA724" s="208"/>
      <c r="CB724" s="208"/>
      <c r="CC724" s="208"/>
      <c r="CD724" s="208"/>
      <c r="CE724" s="208"/>
      <c r="CF724" s="208"/>
      <c r="CG724" s="208"/>
      <c r="CH724" s="208"/>
      <c r="CI724" s="208"/>
      <c r="CJ724" s="208"/>
      <c r="CK724" s="208"/>
      <c r="CL724" s="208"/>
      <c r="CM724" s="208"/>
      <c r="CN724" s="208"/>
      <c r="CO724" s="208"/>
      <c r="CP724" s="176"/>
      <c r="DO724" s="166"/>
    </row>
    <row r="725" spans="1:119">
      <c r="A725" s="166"/>
      <c r="B725" s="175"/>
      <c r="C725" s="175"/>
      <c r="D725" s="178"/>
      <c r="E725" s="17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70"/>
      <c r="R725" s="170"/>
      <c r="S725" s="170"/>
      <c r="T725" s="170"/>
      <c r="U725" s="170"/>
      <c r="V725" s="170"/>
      <c r="W725" s="207"/>
      <c r="X725" s="207"/>
      <c r="Y725" s="207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08"/>
      <c r="BN725" s="208"/>
      <c r="BO725" s="208"/>
      <c r="BP725" s="208"/>
      <c r="BQ725" s="208"/>
      <c r="BR725" s="208"/>
      <c r="BS725" s="208"/>
      <c r="BT725" s="208"/>
      <c r="BU725" s="208"/>
      <c r="BV725" s="208"/>
      <c r="BW725" s="208"/>
      <c r="BX725" s="208"/>
      <c r="BY725" s="208"/>
      <c r="BZ725" s="208"/>
      <c r="CA725" s="208"/>
      <c r="CB725" s="208"/>
      <c r="CC725" s="208"/>
      <c r="CD725" s="208"/>
      <c r="CE725" s="208"/>
      <c r="CF725" s="208"/>
      <c r="CG725" s="208"/>
      <c r="CH725" s="208"/>
      <c r="CI725" s="208"/>
      <c r="CJ725" s="208"/>
      <c r="CK725" s="208"/>
      <c r="CL725" s="208"/>
      <c r="CM725" s="208"/>
      <c r="CN725" s="208"/>
      <c r="CO725" s="208"/>
      <c r="CP725" s="176"/>
      <c r="DO725" s="166"/>
    </row>
    <row r="726" spans="1:119">
      <c r="A726" s="166"/>
      <c r="B726" s="175"/>
      <c r="C726" s="175"/>
      <c r="D726" s="178"/>
      <c r="E726" s="17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70"/>
      <c r="R726" s="170"/>
      <c r="S726" s="170"/>
      <c r="T726" s="170"/>
      <c r="U726" s="170"/>
      <c r="V726" s="170"/>
      <c r="W726" s="207"/>
      <c r="X726" s="207"/>
      <c r="Y726" s="207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  <c r="BP726" s="208"/>
      <c r="BQ726" s="208"/>
      <c r="BR726" s="208"/>
      <c r="BS726" s="208"/>
      <c r="BT726" s="208"/>
      <c r="BU726" s="208"/>
      <c r="BV726" s="208"/>
      <c r="BW726" s="208"/>
      <c r="BX726" s="208"/>
      <c r="BY726" s="208"/>
      <c r="BZ726" s="208"/>
      <c r="CA726" s="208"/>
      <c r="CB726" s="208"/>
      <c r="CC726" s="208"/>
      <c r="CD726" s="208"/>
      <c r="CE726" s="208"/>
      <c r="CF726" s="208"/>
      <c r="CG726" s="208"/>
      <c r="CH726" s="208"/>
      <c r="CI726" s="208"/>
      <c r="CJ726" s="208"/>
      <c r="CK726" s="208"/>
      <c r="CL726" s="208"/>
      <c r="CM726" s="208"/>
      <c r="CN726" s="208"/>
      <c r="CO726" s="208"/>
      <c r="CP726" s="176"/>
      <c r="DO726" s="166"/>
    </row>
    <row r="727" spans="1:119">
      <c r="A727" s="166"/>
      <c r="B727" s="175"/>
      <c r="C727" s="175"/>
      <c r="D727" s="178"/>
      <c r="E727" s="17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70"/>
      <c r="R727" s="170"/>
      <c r="S727" s="170"/>
      <c r="T727" s="170"/>
      <c r="U727" s="170"/>
      <c r="V727" s="170"/>
      <c r="W727" s="207"/>
      <c r="X727" s="207"/>
      <c r="Y727" s="207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  <c r="BI727" s="208"/>
      <c r="BJ727" s="208"/>
      <c r="BK727" s="208"/>
      <c r="BL727" s="208"/>
      <c r="BM727" s="208"/>
      <c r="BN727" s="208"/>
      <c r="BO727" s="208"/>
      <c r="BP727" s="208"/>
      <c r="BQ727" s="208"/>
      <c r="BR727" s="208"/>
      <c r="BS727" s="208"/>
      <c r="BT727" s="208"/>
      <c r="BU727" s="208"/>
      <c r="BV727" s="208"/>
      <c r="BW727" s="208"/>
      <c r="BX727" s="208"/>
      <c r="BY727" s="208"/>
      <c r="BZ727" s="208"/>
      <c r="CA727" s="208"/>
      <c r="CB727" s="208"/>
      <c r="CC727" s="208"/>
      <c r="CD727" s="208"/>
      <c r="CE727" s="208"/>
      <c r="CF727" s="208"/>
      <c r="CG727" s="208"/>
      <c r="CH727" s="208"/>
      <c r="CI727" s="208"/>
      <c r="CJ727" s="208"/>
      <c r="CK727" s="208"/>
      <c r="CL727" s="208"/>
      <c r="CM727" s="208"/>
      <c r="CN727" s="208"/>
      <c r="CO727" s="208"/>
      <c r="CP727" s="176"/>
      <c r="DO727" s="166"/>
    </row>
    <row r="728" spans="1:119">
      <c r="A728" s="166"/>
      <c r="B728" s="175"/>
      <c r="C728" s="175"/>
      <c r="D728" s="178"/>
      <c r="E728" s="17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70"/>
      <c r="R728" s="170"/>
      <c r="S728" s="170"/>
      <c r="T728" s="170"/>
      <c r="U728" s="170"/>
      <c r="V728" s="170"/>
      <c r="W728" s="207"/>
      <c r="X728" s="207"/>
      <c r="Y728" s="207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  <c r="BI728" s="208"/>
      <c r="BJ728" s="208"/>
      <c r="BK728" s="208"/>
      <c r="BL728" s="208"/>
      <c r="BM728" s="208"/>
      <c r="BN728" s="208"/>
      <c r="BO728" s="208"/>
      <c r="BP728" s="208"/>
      <c r="BQ728" s="208"/>
      <c r="BR728" s="208"/>
      <c r="BS728" s="208"/>
      <c r="BT728" s="208"/>
      <c r="BU728" s="208"/>
      <c r="BV728" s="208"/>
      <c r="BW728" s="208"/>
      <c r="BX728" s="208"/>
      <c r="BY728" s="208"/>
      <c r="BZ728" s="208"/>
      <c r="CA728" s="208"/>
      <c r="CB728" s="208"/>
      <c r="CC728" s="208"/>
      <c r="CD728" s="208"/>
      <c r="CE728" s="208"/>
      <c r="CF728" s="208"/>
      <c r="CG728" s="208"/>
      <c r="CH728" s="208"/>
      <c r="CI728" s="208"/>
      <c r="CJ728" s="208"/>
      <c r="CK728" s="208"/>
      <c r="CL728" s="208"/>
      <c r="CM728" s="208"/>
      <c r="CN728" s="208"/>
      <c r="CO728" s="208"/>
      <c r="CP728" s="176"/>
      <c r="DO728" s="166"/>
    </row>
    <row r="729" spans="1:119">
      <c r="A729" s="166"/>
      <c r="B729" s="175"/>
      <c r="C729" s="175"/>
      <c r="D729" s="178"/>
      <c r="E729" s="17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70"/>
      <c r="R729" s="170"/>
      <c r="S729" s="170"/>
      <c r="T729" s="170"/>
      <c r="U729" s="170"/>
      <c r="V729" s="170"/>
      <c r="W729" s="207"/>
      <c r="X729" s="207"/>
      <c r="Y729" s="207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  <c r="BI729" s="208"/>
      <c r="BJ729" s="208"/>
      <c r="BK729" s="208"/>
      <c r="BL729" s="208"/>
      <c r="BM729" s="208"/>
      <c r="BN729" s="208"/>
      <c r="BO729" s="208"/>
      <c r="BP729" s="208"/>
      <c r="BQ729" s="208"/>
      <c r="BR729" s="208"/>
      <c r="BS729" s="208"/>
      <c r="BT729" s="208"/>
      <c r="BU729" s="208"/>
      <c r="BV729" s="208"/>
      <c r="BW729" s="208"/>
      <c r="BX729" s="208"/>
      <c r="BY729" s="208"/>
      <c r="BZ729" s="208"/>
      <c r="CA729" s="208"/>
      <c r="CB729" s="208"/>
      <c r="CC729" s="208"/>
      <c r="CD729" s="208"/>
      <c r="CE729" s="208"/>
      <c r="CF729" s="208"/>
      <c r="CG729" s="208"/>
      <c r="CH729" s="208"/>
      <c r="CI729" s="208"/>
      <c r="CJ729" s="208"/>
      <c r="CK729" s="208"/>
      <c r="CL729" s="208"/>
      <c r="CM729" s="208"/>
      <c r="CN729" s="208"/>
      <c r="CO729" s="208"/>
      <c r="CP729" s="176"/>
      <c r="DO729" s="166"/>
    </row>
    <row r="730" spans="1:119">
      <c r="A730" s="166"/>
      <c r="B730" s="175"/>
      <c r="C730" s="175"/>
      <c r="D730" s="178"/>
      <c r="E730" s="17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70"/>
      <c r="R730" s="170"/>
      <c r="S730" s="170"/>
      <c r="T730" s="170"/>
      <c r="U730" s="170"/>
      <c r="V730" s="170"/>
      <c r="W730" s="207"/>
      <c r="X730" s="207"/>
      <c r="Y730" s="207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  <c r="BI730" s="208"/>
      <c r="BJ730" s="208"/>
      <c r="BK730" s="208"/>
      <c r="BL730" s="208"/>
      <c r="BM730" s="208"/>
      <c r="BN730" s="208"/>
      <c r="BO730" s="208"/>
      <c r="BP730" s="208"/>
      <c r="BQ730" s="208"/>
      <c r="BR730" s="208"/>
      <c r="BS730" s="208"/>
      <c r="BT730" s="208"/>
      <c r="BU730" s="208"/>
      <c r="BV730" s="208"/>
      <c r="BW730" s="208"/>
      <c r="BX730" s="208"/>
      <c r="BY730" s="208"/>
      <c r="BZ730" s="208"/>
      <c r="CA730" s="208"/>
      <c r="CB730" s="208"/>
      <c r="CC730" s="208"/>
      <c r="CD730" s="208"/>
      <c r="CE730" s="208"/>
      <c r="CF730" s="208"/>
      <c r="CG730" s="208"/>
      <c r="CH730" s="208"/>
      <c r="CI730" s="208"/>
      <c r="CJ730" s="208"/>
      <c r="CK730" s="208"/>
      <c r="CL730" s="208"/>
      <c r="CM730" s="208"/>
      <c r="CN730" s="208"/>
      <c r="CO730" s="208"/>
      <c r="CP730" s="176"/>
      <c r="DO730" s="166"/>
    </row>
    <row r="731" spans="1:119">
      <c r="A731" s="166"/>
      <c r="B731" s="175"/>
      <c r="C731" s="175"/>
      <c r="D731" s="178"/>
      <c r="E731" s="17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70"/>
      <c r="R731" s="170"/>
      <c r="S731" s="170"/>
      <c r="T731" s="170"/>
      <c r="U731" s="170"/>
      <c r="V731" s="170"/>
      <c r="W731" s="207"/>
      <c r="X731" s="207"/>
      <c r="Y731" s="207"/>
      <c r="Z731" s="208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  <c r="BB731" s="208"/>
      <c r="BC731" s="208"/>
      <c r="BD731" s="208"/>
      <c r="BE731" s="208"/>
      <c r="BF731" s="208"/>
      <c r="BG731" s="208"/>
      <c r="BH731" s="208"/>
      <c r="BI731" s="208"/>
      <c r="BJ731" s="208"/>
      <c r="BK731" s="208"/>
      <c r="BL731" s="208"/>
      <c r="BM731" s="208"/>
      <c r="BN731" s="208"/>
      <c r="BO731" s="208"/>
      <c r="BP731" s="208"/>
      <c r="BQ731" s="208"/>
      <c r="BR731" s="208"/>
      <c r="BS731" s="208"/>
      <c r="BT731" s="208"/>
      <c r="BU731" s="208"/>
      <c r="BV731" s="208"/>
      <c r="BW731" s="208"/>
      <c r="BX731" s="208"/>
      <c r="BY731" s="208"/>
      <c r="BZ731" s="208"/>
      <c r="CA731" s="208"/>
      <c r="CB731" s="208"/>
      <c r="CC731" s="208"/>
      <c r="CD731" s="208"/>
      <c r="CE731" s="208"/>
      <c r="CF731" s="208"/>
      <c r="CG731" s="208"/>
      <c r="CH731" s="208"/>
      <c r="CI731" s="208"/>
      <c r="CJ731" s="208"/>
      <c r="CK731" s="208"/>
      <c r="CL731" s="208"/>
      <c r="CM731" s="208"/>
      <c r="CN731" s="208"/>
      <c r="CO731" s="208"/>
      <c r="CP731" s="176"/>
      <c r="DO731" s="166"/>
    </row>
    <row r="732" spans="1:119">
      <c r="A732" s="166"/>
      <c r="B732" s="175"/>
      <c r="C732" s="175"/>
      <c r="D732" s="178"/>
      <c r="E732" s="17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70"/>
      <c r="R732" s="170"/>
      <c r="S732" s="170"/>
      <c r="T732" s="170"/>
      <c r="U732" s="170"/>
      <c r="V732" s="170"/>
      <c r="W732" s="207"/>
      <c r="X732" s="207"/>
      <c r="Y732" s="207"/>
      <c r="Z732" s="208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  <c r="BI732" s="208"/>
      <c r="BJ732" s="208"/>
      <c r="BK732" s="208"/>
      <c r="BL732" s="208"/>
      <c r="BM732" s="208"/>
      <c r="BN732" s="208"/>
      <c r="BO732" s="208"/>
      <c r="BP732" s="208"/>
      <c r="BQ732" s="208"/>
      <c r="BR732" s="208"/>
      <c r="BS732" s="208"/>
      <c r="BT732" s="208"/>
      <c r="BU732" s="208"/>
      <c r="BV732" s="208"/>
      <c r="BW732" s="208"/>
      <c r="BX732" s="208"/>
      <c r="BY732" s="208"/>
      <c r="BZ732" s="208"/>
      <c r="CA732" s="208"/>
      <c r="CB732" s="208"/>
      <c r="CC732" s="208"/>
      <c r="CD732" s="208"/>
      <c r="CE732" s="208"/>
      <c r="CF732" s="208"/>
      <c r="CG732" s="208"/>
      <c r="CH732" s="208"/>
      <c r="CI732" s="208"/>
      <c r="CJ732" s="208"/>
      <c r="CK732" s="208"/>
      <c r="CL732" s="208"/>
      <c r="CM732" s="208"/>
      <c r="CN732" s="208"/>
      <c r="CO732" s="208"/>
      <c r="CP732" s="176"/>
      <c r="DO732" s="166"/>
    </row>
    <row r="733" spans="1:119">
      <c r="A733" s="166"/>
      <c r="B733" s="175"/>
      <c r="C733" s="175"/>
      <c r="D733" s="178"/>
      <c r="E733" s="17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70"/>
      <c r="R733" s="170"/>
      <c r="S733" s="170"/>
      <c r="T733" s="170"/>
      <c r="U733" s="170"/>
      <c r="V733" s="170"/>
      <c r="W733" s="207"/>
      <c r="X733" s="207"/>
      <c r="Y733" s="207"/>
      <c r="Z733" s="208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  <c r="BI733" s="208"/>
      <c r="BJ733" s="208"/>
      <c r="BK733" s="208"/>
      <c r="BL733" s="208"/>
      <c r="BM733" s="208"/>
      <c r="BN733" s="208"/>
      <c r="BO733" s="208"/>
      <c r="BP733" s="208"/>
      <c r="BQ733" s="208"/>
      <c r="BR733" s="208"/>
      <c r="BS733" s="208"/>
      <c r="BT733" s="208"/>
      <c r="BU733" s="208"/>
      <c r="BV733" s="208"/>
      <c r="BW733" s="208"/>
      <c r="BX733" s="208"/>
      <c r="BY733" s="208"/>
      <c r="BZ733" s="208"/>
      <c r="CA733" s="208"/>
      <c r="CB733" s="208"/>
      <c r="CC733" s="208"/>
      <c r="CD733" s="208"/>
      <c r="CE733" s="208"/>
      <c r="CF733" s="208"/>
      <c r="CG733" s="208"/>
      <c r="CH733" s="208"/>
      <c r="CI733" s="208"/>
      <c r="CJ733" s="208"/>
      <c r="CK733" s="208"/>
      <c r="CL733" s="208"/>
      <c r="CM733" s="208"/>
      <c r="CN733" s="208"/>
      <c r="CO733" s="208"/>
      <c r="CP733" s="176"/>
      <c r="DO733" s="166"/>
    </row>
    <row r="734" spans="1:119">
      <c r="A734" s="166"/>
      <c r="B734" s="175"/>
      <c r="C734" s="175"/>
      <c r="D734" s="178"/>
      <c r="E734" s="17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70"/>
      <c r="R734" s="170"/>
      <c r="S734" s="170"/>
      <c r="T734" s="170"/>
      <c r="U734" s="170"/>
      <c r="V734" s="170"/>
      <c r="W734" s="207"/>
      <c r="X734" s="207"/>
      <c r="Y734" s="207"/>
      <c r="Z734" s="208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  <c r="BI734" s="208"/>
      <c r="BJ734" s="208"/>
      <c r="BK734" s="208"/>
      <c r="BL734" s="208"/>
      <c r="BM734" s="208"/>
      <c r="BN734" s="208"/>
      <c r="BO734" s="208"/>
      <c r="BP734" s="208"/>
      <c r="BQ734" s="208"/>
      <c r="BR734" s="208"/>
      <c r="BS734" s="208"/>
      <c r="BT734" s="208"/>
      <c r="BU734" s="208"/>
      <c r="BV734" s="208"/>
      <c r="BW734" s="208"/>
      <c r="BX734" s="208"/>
      <c r="BY734" s="208"/>
      <c r="BZ734" s="208"/>
      <c r="CA734" s="208"/>
      <c r="CB734" s="208"/>
      <c r="CC734" s="208"/>
      <c r="CD734" s="208"/>
      <c r="CE734" s="208"/>
      <c r="CF734" s="208"/>
      <c r="CG734" s="208"/>
      <c r="CH734" s="208"/>
      <c r="CI734" s="208"/>
      <c r="CJ734" s="208"/>
      <c r="CK734" s="208"/>
      <c r="CL734" s="208"/>
      <c r="CM734" s="208"/>
      <c r="CN734" s="208"/>
      <c r="CO734" s="208"/>
      <c r="CP734" s="176"/>
      <c r="DO734" s="166"/>
    </row>
    <row r="735" spans="1:119">
      <c r="A735" s="166"/>
      <c r="B735" s="175"/>
      <c r="C735" s="175"/>
      <c r="D735" s="178"/>
      <c r="E735" s="17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70"/>
      <c r="R735" s="170"/>
      <c r="S735" s="170"/>
      <c r="T735" s="170"/>
      <c r="U735" s="170"/>
      <c r="V735" s="170"/>
      <c r="W735" s="207"/>
      <c r="X735" s="207"/>
      <c r="Y735" s="207"/>
      <c r="Z735" s="208"/>
      <c r="AA735" s="208"/>
      <c r="AB735" s="208"/>
      <c r="AC735" s="208"/>
      <c r="AD735" s="208"/>
      <c r="AE735" s="208"/>
      <c r="AF735" s="208"/>
      <c r="AG735" s="208"/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  <c r="BI735" s="208"/>
      <c r="BJ735" s="208"/>
      <c r="BK735" s="208"/>
      <c r="BL735" s="208"/>
      <c r="BM735" s="208"/>
      <c r="BN735" s="208"/>
      <c r="BO735" s="208"/>
      <c r="BP735" s="208"/>
      <c r="BQ735" s="208"/>
      <c r="BR735" s="208"/>
      <c r="BS735" s="208"/>
      <c r="BT735" s="208"/>
      <c r="BU735" s="208"/>
      <c r="BV735" s="208"/>
      <c r="BW735" s="208"/>
      <c r="BX735" s="208"/>
      <c r="BY735" s="208"/>
      <c r="BZ735" s="208"/>
      <c r="CA735" s="208"/>
      <c r="CB735" s="208"/>
      <c r="CC735" s="208"/>
      <c r="CD735" s="208"/>
      <c r="CE735" s="208"/>
      <c r="CF735" s="208"/>
      <c r="CG735" s="208"/>
      <c r="CH735" s="208"/>
      <c r="CI735" s="208"/>
      <c r="CJ735" s="208"/>
      <c r="CK735" s="208"/>
      <c r="CL735" s="208"/>
      <c r="CM735" s="208"/>
      <c r="CN735" s="208"/>
      <c r="CO735" s="208"/>
      <c r="CP735" s="176"/>
      <c r="DO735" s="166"/>
    </row>
    <row r="736" spans="1:119">
      <c r="A736" s="166"/>
      <c r="B736" s="175"/>
      <c r="C736" s="175"/>
      <c r="D736" s="178"/>
      <c r="E736" s="17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70"/>
      <c r="R736" s="170"/>
      <c r="S736" s="170"/>
      <c r="T736" s="170"/>
      <c r="U736" s="170"/>
      <c r="V736" s="170"/>
      <c r="W736" s="207"/>
      <c r="X736" s="207"/>
      <c r="Y736" s="207"/>
      <c r="Z736" s="208"/>
      <c r="AA736" s="208"/>
      <c r="AB736" s="208"/>
      <c r="AC736" s="208"/>
      <c r="AD736" s="208"/>
      <c r="AE736" s="208"/>
      <c r="AF736" s="208"/>
      <c r="AG736" s="208"/>
      <c r="AH736" s="208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  <c r="BI736" s="208"/>
      <c r="BJ736" s="208"/>
      <c r="BK736" s="208"/>
      <c r="BL736" s="208"/>
      <c r="BM736" s="208"/>
      <c r="BN736" s="208"/>
      <c r="BO736" s="208"/>
      <c r="BP736" s="208"/>
      <c r="BQ736" s="208"/>
      <c r="BR736" s="208"/>
      <c r="BS736" s="208"/>
      <c r="BT736" s="208"/>
      <c r="BU736" s="208"/>
      <c r="BV736" s="208"/>
      <c r="BW736" s="208"/>
      <c r="BX736" s="208"/>
      <c r="BY736" s="208"/>
      <c r="BZ736" s="208"/>
      <c r="CA736" s="208"/>
      <c r="CB736" s="208"/>
      <c r="CC736" s="208"/>
      <c r="CD736" s="208"/>
      <c r="CE736" s="208"/>
      <c r="CF736" s="208"/>
      <c r="CG736" s="208"/>
      <c r="CH736" s="208"/>
      <c r="CI736" s="208"/>
      <c r="CJ736" s="208"/>
      <c r="CK736" s="208"/>
      <c r="CL736" s="208"/>
      <c r="CM736" s="208"/>
      <c r="CN736" s="208"/>
      <c r="CO736" s="208"/>
      <c r="CP736" s="176"/>
      <c r="DO736" s="166"/>
    </row>
    <row r="737" spans="1:119">
      <c r="A737" s="166"/>
      <c r="B737" s="175"/>
      <c r="C737" s="175"/>
      <c r="D737" s="178"/>
      <c r="E737" s="17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70"/>
      <c r="R737" s="170"/>
      <c r="S737" s="170"/>
      <c r="T737" s="170"/>
      <c r="U737" s="170"/>
      <c r="V737" s="170"/>
      <c r="W737" s="207"/>
      <c r="X737" s="207"/>
      <c r="Y737" s="207"/>
      <c r="Z737" s="208"/>
      <c r="AA737" s="208"/>
      <c r="AB737" s="208"/>
      <c r="AC737" s="208"/>
      <c r="AD737" s="208"/>
      <c r="AE737" s="208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  <c r="BI737" s="208"/>
      <c r="BJ737" s="208"/>
      <c r="BK737" s="208"/>
      <c r="BL737" s="208"/>
      <c r="BM737" s="208"/>
      <c r="BN737" s="208"/>
      <c r="BO737" s="208"/>
      <c r="BP737" s="208"/>
      <c r="BQ737" s="208"/>
      <c r="BR737" s="208"/>
      <c r="BS737" s="208"/>
      <c r="BT737" s="208"/>
      <c r="BU737" s="208"/>
      <c r="BV737" s="208"/>
      <c r="BW737" s="208"/>
      <c r="BX737" s="208"/>
      <c r="BY737" s="208"/>
      <c r="BZ737" s="208"/>
      <c r="CA737" s="208"/>
      <c r="CB737" s="208"/>
      <c r="CC737" s="208"/>
      <c r="CD737" s="208"/>
      <c r="CE737" s="208"/>
      <c r="CF737" s="208"/>
      <c r="CG737" s="208"/>
      <c r="CH737" s="208"/>
      <c r="CI737" s="208"/>
      <c r="CJ737" s="208"/>
      <c r="CK737" s="208"/>
      <c r="CL737" s="208"/>
      <c r="CM737" s="208"/>
      <c r="CN737" s="208"/>
      <c r="CO737" s="208"/>
      <c r="CP737" s="176"/>
      <c r="DO737" s="166"/>
    </row>
    <row r="738" spans="1:119">
      <c r="A738" s="166"/>
      <c r="B738" s="175"/>
      <c r="C738" s="175"/>
      <c r="D738" s="178"/>
      <c r="E738" s="17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70"/>
      <c r="R738" s="170"/>
      <c r="S738" s="170"/>
      <c r="T738" s="170"/>
      <c r="U738" s="170"/>
      <c r="V738" s="170"/>
      <c r="W738" s="207"/>
      <c r="X738" s="207"/>
      <c r="Y738" s="207"/>
      <c r="Z738" s="208"/>
      <c r="AA738" s="208"/>
      <c r="AB738" s="208"/>
      <c r="AC738" s="208"/>
      <c r="AD738" s="208"/>
      <c r="AE738" s="208"/>
      <c r="AF738" s="208"/>
      <c r="AG738" s="208"/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  <c r="BI738" s="208"/>
      <c r="BJ738" s="208"/>
      <c r="BK738" s="208"/>
      <c r="BL738" s="208"/>
      <c r="BM738" s="208"/>
      <c r="BN738" s="208"/>
      <c r="BO738" s="208"/>
      <c r="BP738" s="208"/>
      <c r="BQ738" s="208"/>
      <c r="BR738" s="208"/>
      <c r="BS738" s="208"/>
      <c r="BT738" s="208"/>
      <c r="BU738" s="208"/>
      <c r="BV738" s="208"/>
      <c r="BW738" s="208"/>
      <c r="BX738" s="208"/>
      <c r="BY738" s="208"/>
      <c r="BZ738" s="208"/>
      <c r="CA738" s="208"/>
      <c r="CB738" s="208"/>
      <c r="CC738" s="208"/>
      <c r="CD738" s="208"/>
      <c r="CE738" s="208"/>
      <c r="CF738" s="208"/>
      <c r="CG738" s="208"/>
      <c r="CH738" s="208"/>
      <c r="CI738" s="208"/>
      <c r="CJ738" s="208"/>
      <c r="CK738" s="208"/>
      <c r="CL738" s="208"/>
      <c r="CM738" s="208"/>
      <c r="CN738" s="208"/>
      <c r="CO738" s="208"/>
      <c r="CP738" s="176"/>
      <c r="DO738" s="166"/>
    </row>
    <row r="739" spans="1:119">
      <c r="A739" s="166"/>
      <c r="B739" s="175"/>
      <c r="C739" s="175"/>
      <c r="D739" s="178"/>
      <c r="E739" s="17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70"/>
      <c r="R739" s="170"/>
      <c r="S739" s="170"/>
      <c r="T739" s="170"/>
      <c r="U739" s="170"/>
      <c r="V739" s="170"/>
      <c r="W739" s="207"/>
      <c r="X739" s="207"/>
      <c r="Y739" s="207"/>
      <c r="Z739" s="208"/>
      <c r="AA739" s="208"/>
      <c r="AB739" s="208"/>
      <c r="AC739" s="208"/>
      <c r="AD739" s="208"/>
      <c r="AE739" s="208"/>
      <c r="AF739" s="208"/>
      <c r="AG739" s="208"/>
      <c r="AH739" s="208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/>
      <c r="BW739" s="208"/>
      <c r="BX739" s="208"/>
      <c r="BY739" s="208"/>
      <c r="BZ739" s="208"/>
      <c r="CA739" s="208"/>
      <c r="CB739" s="208"/>
      <c r="CC739" s="208"/>
      <c r="CD739" s="208"/>
      <c r="CE739" s="208"/>
      <c r="CF739" s="208"/>
      <c r="CG739" s="208"/>
      <c r="CH739" s="208"/>
      <c r="CI739" s="208"/>
      <c r="CJ739" s="208"/>
      <c r="CK739" s="208"/>
      <c r="CL739" s="208"/>
      <c r="CM739" s="208"/>
      <c r="CN739" s="208"/>
      <c r="CO739" s="208"/>
      <c r="CP739" s="176"/>
      <c r="DO739" s="166"/>
    </row>
    <row r="740" spans="1:119">
      <c r="A740" s="166"/>
      <c r="B740" s="175"/>
      <c r="C740" s="175"/>
      <c r="D740" s="178"/>
      <c r="E740" s="17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70"/>
      <c r="R740" s="170"/>
      <c r="S740" s="170"/>
      <c r="T740" s="170"/>
      <c r="U740" s="170"/>
      <c r="V740" s="170"/>
      <c r="W740" s="207"/>
      <c r="X740" s="207"/>
      <c r="Y740" s="207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  <c r="BI740" s="208"/>
      <c r="BJ740" s="208"/>
      <c r="BK740" s="208"/>
      <c r="BL740" s="208"/>
      <c r="BM740" s="208"/>
      <c r="BN740" s="208"/>
      <c r="BO740" s="208"/>
      <c r="BP740" s="208"/>
      <c r="BQ740" s="208"/>
      <c r="BR740" s="208"/>
      <c r="BS740" s="208"/>
      <c r="BT740" s="208"/>
      <c r="BU740" s="208"/>
      <c r="BV740" s="208"/>
      <c r="BW740" s="208"/>
      <c r="BX740" s="208"/>
      <c r="BY740" s="208"/>
      <c r="BZ740" s="208"/>
      <c r="CA740" s="208"/>
      <c r="CB740" s="208"/>
      <c r="CC740" s="208"/>
      <c r="CD740" s="208"/>
      <c r="CE740" s="208"/>
      <c r="CF740" s="208"/>
      <c r="CG740" s="208"/>
      <c r="CH740" s="208"/>
      <c r="CI740" s="208"/>
      <c r="CJ740" s="208"/>
      <c r="CK740" s="208"/>
      <c r="CL740" s="208"/>
      <c r="CM740" s="208"/>
      <c r="CN740" s="208"/>
      <c r="CO740" s="208"/>
      <c r="CP740" s="176"/>
      <c r="DO740" s="166"/>
    </row>
    <row r="741" spans="1:119">
      <c r="A741" s="166"/>
      <c r="B741" s="175"/>
      <c r="C741" s="175"/>
      <c r="D741" s="178"/>
      <c r="E741" s="17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70"/>
      <c r="R741" s="170"/>
      <c r="S741" s="170"/>
      <c r="T741" s="170"/>
      <c r="U741" s="170"/>
      <c r="V741" s="170"/>
      <c r="W741" s="207"/>
      <c r="X741" s="207"/>
      <c r="Y741" s="207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  <c r="BI741" s="208"/>
      <c r="BJ741" s="208"/>
      <c r="BK741" s="208"/>
      <c r="BL741" s="208"/>
      <c r="BM741" s="208"/>
      <c r="BN741" s="208"/>
      <c r="BO741" s="208"/>
      <c r="BP741" s="208"/>
      <c r="BQ741" s="208"/>
      <c r="BR741" s="208"/>
      <c r="BS741" s="208"/>
      <c r="BT741" s="208"/>
      <c r="BU741" s="208"/>
      <c r="BV741" s="208"/>
      <c r="BW741" s="208"/>
      <c r="BX741" s="208"/>
      <c r="BY741" s="208"/>
      <c r="BZ741" s="208"/>
      <c r="CA741" s="208"/>
      <c r="CB741" s="208"/>
      <c r="CC741" s="208"/>
      <c r="CD741" s="208"/>
      <c r="CE741" s="208"/>
      <c r="CF741" s="208"/>
      <c r="CG741" s="208"/>
      <c r="CH741" s="208"/>
      <c r="CI741" s="208"/>
      <c r="CJ741" s="208"/>
      <c r="CK741" s="208"/>
      <c r="CL741" s="208"/>
      <c r="CM741" s="208"/>
      <c r="CN741" s="208"/>
      <c r="CO741" s="208"/>
      <c r="CP741" s="176"/>
      <c r="DO741" s="166"/>
    </row>
    <row r="742" spans="1:119">
      <c r="A742" s="166"/>
      <c r="B742" s="175"/>
      <c r="C742" s="175"/>
      <c r="D742" s="178"/>
      <c r="E742" s="17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70"/>
      <c r="R742" s="170"/>
      <c r="S742" s="170"/>
      <c r="T742" s="170"/>
      <c r="U742" s="170"/>
      <c r="V742" s="170"/>
      <c r="W742" s="207"/>
      <c r="X742" s="207"/>
      <c r="Y742" s="207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  <c r="BI742" s="208"/>
      <c r="BJ742" s="208"/>
      <c r="BK742" s="208"/>
      <c r="BL742" s="208"/>
      <c r="BM742" s="208"/>
      <c r="BN742" s="208"/>
      <c r="BO742" s="208"/>
      <c r="BP742" s="208"/>
      <c r="BQ742" s="208"/>
      <c r="BR742" s="208"/>
      <c r="BS742" s="208"/>
      <c r="BT742" s="208"/>
      <c r="BU742" s="208"/>
      <c r="BV742" s="208"/>
      <c r="BW742" s="208"/>
      <c r="BX742" s="208"/>
      <c r="BY742" s="208"/>
      <c r="BZ742" s="208"/>
      <c r="CA742" s="208"/>
      <c r="CB742" s="208"/>
      <c r="CC742" s="208"/>
      <c r="CD742" s="208"/>
      <c r="CE742" s="208"/>
      <c r="CF742" s="208"/>
      <c r="CG742" s="208"/>
      <c r="CH742" s="208"/>
      <c r="CI742" s="208"/>
      <c r="CJ742" s="208"/>
      <c r="CK742" s="208"/>
      <c r="CL742" s="208"/>
      <c r="CM742" s="208"/>
      <c r="CN742" s="208"/>
      <c r="CO742" s="208"/>
      <c r="CP742" s="176"/>
      <c r="DO742" s="166"/>
    </row>
    <row r="743" spans="1:119">
      <c r="A743" s="166"/>
      <c r="B743" s="175"/>
      <c r="C743" s="175"/>
      <c r="D743" s="178"/>
      <c r="E743" s="17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70"/>
      <c r="R743" s="170"/>
      <c r="S743" s="170"/>
      <c r="T743" s="170"/>
      <c r="U743" s="170"/>
      <c r="V743" s="170"/>
      <c r="W743" s="207"/>
      <c r="X743" s="207"/>
      <c r="Y743" s="207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  <c r="BI743" s="208"/>
      <c r="BJ743" s="208"/>
      <c r="BK743" s="208"/>
      <c r="BL743" s="208"/>
      <c r="BM743" s="208"/>
      <c r="BN743" s="208"/>
      <c r="BO743" s="208"/>
      <c r="BP743" s="208"/>
      <c r="BQ743" s="208"/>
      <c r="BR743" s="208"/>
      <c r="BS743" s="208"/>
      <c r="BT743" s="208"/>
      <c r="BU743" s="208"/>
      <c r="BV743" s="208"/>
      <c r="BW743" s="208"/>
      <c r="BX743" s="208"/>
      <c r="BY743" s="208"/>
      <c r="BZ743" s="208"/>
      <c r="CA743" s="208"/>
      <c r="CB743" s="208"/>
      <c r="CC743" s="208"/>
      <c r="CD743" s="208"/>
      <c r="CE743" s="208"/>
      <c r="CF743" s="208"/>
      <c r="CG743" s="208"/>
      <c r="CH743" s="208"/>
      <c r="CI743" s="208"/>
      <c r="CJ743" s="208"/>
      <c r="CK743" s="208"/>
      <c r="CL743" s="208"/>
      <c r="CM743" s="208"/>
      <c r="CN743" s="208"/>
      <c r="CO743" s="208"/>
      <c r="CP743" s="176"/>
      <c r="DO743" s="166"/>
    </row>
    <row r="744" spans="1:119">
      <c r="A744" s="166"/>
      <c r="B744" s="175"/>
      <c r="C744" s="175"/>
      <c r="D744" s="178"/>
      <c r="E744" s="17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70"/>
      <c r="R744" s="170"/>
      <c r="S744" s="170"/>
      <c r="T744" s="170"/>
      <c r="U744" s="170"/>
      <c r="V744" s="170"/>
      <c r="W744" s="207"/>
      <c r="X744" s="207"/>
      <c r="Y744" s="207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  <c r="BI744" s="208"/>
      <c r="BJ744" s="208"/>
      <c r="BK744" s="208"/>
      <c r="BL744" s="208"/>
      <c r="BM744" s="208"/>
      <c r="BN744" s="208"/>
      <c r="BO744" s="208"/>
      <c r="BP744" s="208"/>
      <c r="BQ744" s="208"/>
      <c r="BR744" s="208"/>
      <c r="BS744" s="208"/>
      <c r="BT744" s="208"/>
      <c r="BU744" s="208"/>
      <c r="BV744" s="208"/>
      <c r="BW744" s="208"/>
      <c r="BX744" s="208"/>
      <c r="BY744" s="208"/>
      <c r="BZ744" s="208"/>
      <c r="CA744" s="208"/>
      <c r="CB744" s="208"/>
      <c r="CC744" s="208"/>
      <c r="CD744" s="208"/>
      <c r="CE744" s="208"/>
      <c r="CF744" s="208"/>
      <c r="CG744" s="208"/>
      <c r="CH744" s="208"/>
      <c r="CI744" s="208"/>
      <c r="CJ744" s="208"/>
      <c r="CK744" s="208"/>
      <c r="CL744" s="208"/>
      <c r="CM744" s="208"/>
      <c r="CN744" s="208"/>
      <c r="CO744" s="208"/>
      <c r="CP744" s="176"/>
      <c r="DO744" s="166"/>
    </row>
    <row r="745" spans="1:119">
      <c r="A745" s="166"/>
      <c r="B745" s="175"/>
      <c r="C745" s="175"/>
      <c r="D745" s="178"/>
      <c r="E745" s="17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70"/>
      <c r="R745" s="170"/>
      <c r="S745" s="170"/>
      <c r="T745" s="170"/>
      <c r="U745" s="170"/>
      <c r="V745" s="170"/>
      <c r="W745" s="207"/>
      <c r="X745" s="207"/>
      <c r="Y745" s="207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  <c r="BI745" s="208"/>
      <c r="BJ745" s="208"/>
      <c r="BK745" s="208"/>
      <c r="BL745" s="208"/>
      <c r="BM745" s="208"/>
      <c r="BN745" s="208"/>
      <c r="BO745" s="208"/>
      <c r="BP745" s="208"/>
      <c r="BQ745" s="208"/>
      <c r="BR745" s="208"/>
      <c r="BS745" s="208"/>
      <c r="BT745" s="208"/>
      <c r="BU745" s="208"/>
      <c r="BV745" s="208"/>
      <c r="BW745" s="208"/>
      <c r="BX745" s="208"/>
      <c r="BY745" s="208"/>
      <c r="BZ745" s="208"/>
      <c r="CA745" s="208"/>
      <c r="CB745" s="208"/>
      <c r="CC745" s="208"/>
      <c r="CD745" s="208"/>
      <c r="CE745" s="208"/>
      <c r="CF745" s="208"/>
      <c r="CG745" s="208"/>
      <c r="CH745" s="208"/>
      <c r="CI745" s="208"/>
      <c r="CJ745" s="208"/>
      <c r="CK745" s="208"/>
      <c r="CL745" s="208"/>
      <c r="CM745" s="208"/>
      <c r="CN745" s="208"/>
      <c r="CO745" s="208"/>
      <c r="CP745" s="176"/>
      <c r="DO745" s="166"/>
    </row>
    <row r="746" spans="1:119">
      <c r="A746" s="166"/>
      <c r="B746" s="175"/>
      <c r="C746" s="175"/>
      <c r="D746" s="178"/>
      <c r="E746" s="17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70"/>
      <c r="R746" s="170"/>
      <c r="S746" s="170"/>
      <c r="T746" s="170"/>
      <c r="U746" s="170"/>
      <c r="V746" s="170"/>
      <c r="W746" s="207"/>
      <c r="X746" s="207"/>
      <c r="Y746" s="207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  <c r="BI746" s="208"/>
      <c r="BJ746" s="208"/>
      <c r="BK746" s="208"/>
      <c r="BL746" s="208"/>
      <c r="BM746" s="208"/>
      <c r="BN746" s="208"/>
      <c r="BO746" s="208"/>
      <c r="BP746" s="208"/>
      <c r="BQ746" s="208"/>
      <c r="BR746" s="208"/>
      <c r="BS746" s="208"/>
      <c r="BT746" s="208"/>
      <c r="BU746" s="208"/>
      <c r="BV746" s="208"/>
      <c r="BW746" s="208"/>
      <c r="BX746" s="208"/>
      <c r="BY746" s="208"/>
      <c r="BZ746" s="208"/>
      <c r="CA746" s="208"/>
      <c r="CB746" s="208"/>
      <c r="CC746" s="208"/>
      <c r="CD746" s="208"/>
      <c r="CE746" s="208"/>
      <c r="CF746" s="208"/>
      <c r="CG746" s="208"/>
      <c r="CH746" s="208"/>
      <c r="CI746" s="208"/>
      <c r="CJ746" s="208"/>
      <c r="CK746" s="208"/>
      <c r="CL746" s="208"/>
      <c r="CM746" s="208"/>
      <c r="CN746" s="208"/>
      <c r="CO746" s="208"/>
      <c r="CP746" s="176"/>
      <c r="DO746" s="166"/>
    </row>
    <row r="747" spans="1:119">
      <c r="A747" s="166"/>
      <c r="B747" s="175"/>
      <c r="C747" s="175"/>
      <c r="D747" s="178"/>
      <c r="E747" s="17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70"/>
      <c r="R747" s="170"/>
      <c r="S747" s="170"/>
      <c r="T747" s="170"/>
      <c r="U747" s="170"/>
      <c r="V747" s="170"/>
      <c r="W747" s="207"/>
      <c r="X747" s="207"/>
      <c r="Y747" s="207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  <c r="BI747" s="208"/>
      <c r="BJ747" s="208"/>
      <c r="BK747" s="208"/>
      <c r="BL747" s="208"/>
      <c r="BM747" s="208"/>
      <c r="BN747" s="208"/>
      <c r="BO747" s="208"/>
      <c r="BP747" s="208"/>
      <c r="BQ747" s="208"/>
      <c r="BR747" s="208"/>
      <c r="BS747" s="208"/>
      <c r="BT747" s="208"/>
      <c r="BU747" s="208"/>
      <c r="BV747" s="208"/>
      <c r="BW747" s="208"/>
      <c r="BX747" s="208"/>
      <c r="BY747" s="208"/>
      <c r="BZ747" s="208"/>
      <c r="CA747" s="208"/>
      <c r="CB747" s="208"/>
      <c r="CC747" s="208"/>
      <c r="CD747" s="208"/>
      <c r="CE747" s="208"/>
      <c r="CF747" s="208"/>
      <c r="CG747" s="208"/>
      <c r="CH747" s="208"/>
      <c r="CI747" s="208"/>
      <c r="CJ747" s="208"/>
      <c r="CK747" s="208"/>
      <c r="CL747" s="208"/>
      <c r="CM747" s="208"/>
      <c r="CN747" s="208"/>
      <c r="CO747" s="208"/>
      <c r="CP747" s="176"/>
      <c r="DO747" s="166"/>
    </row>
    <row r="748" spans="1:119">
      <c r="A748" s="166"/>
      <c r="B748" s="175"/>
      <c r="C748" s="175"/>
      <c r="D748" s="178"/>
      <c r="E748" s="17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70"/>
      <c r="R748" s="170"/>
      <c r="S748" s="170"/>
      <c r="T748" s="170"/>
      <c r="U748" s="170"/>
      <c r="V748" s="170"/>
      <c r="W748" s="207"/>
      <c r="X748" s="207"/>
      <c r="Y748" s="207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  <c r="BI748" s="208"/>
      <c r="BJ748" s="208"/>
      <c r="BK748" s="208"/>
      <c r="BL748" s="208"/>
      <c r="BM748" s="208"/>
      <c r="BN748" s="208"/>
      <c r="BO748" s="208"/>
      <c r="BP748" s="208"/>
      <c r="BQ748" s="208"/>
      <c r="BR748" s="208"/>
      <c r="BS748" s="208"/>
      <c r="BT748" s="208"/>
      <c r="BU748" s="208"/>
      <c r="BV748" s="208"/>
      <c r="BW748" s="208"/>
      <c r="BX748" s="208"/>
      <c r="BY748" s="208"/>
      <c r="BZ748" s="208"/>
      <c r="CA748" s="208"/>
      <c r="CB748" s="208"/>
      <c r="CC748" s="208"/>
      <c r="CD748" s="208"/>
      <c r="CE748" s="208"/>
      <c r="CF748" s="208"/>
      <c r="CG748" s="208"/>
      <c r="CH748" s="208"/>
      <c r="CI748" s="208"/>
      <c r="CJ748" s="208"/>
      <c r="CK748" s="208"/>
      <c r="CL748" s="208"/>
      <c r="CM748" s="208"/>
      <c r="CN748" s="208"/>
      <c r="CO748" s="208"/>
      <c r="CP748" s="176"/>
      <c r="DO748" s="166"/>
    </row>
    <row r="749" spans="1:119">
      <c r="A749" s="166"/>
      <c r="B749" s="175"/>
      <c r="C749" s="175"/>
      <c r="D749" s="178"/>
      <c r="E749" s="17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70"/>
      <c r="R749" s="170"/>
      <c r="S749" s="170"/>
      <c r="T749" s="170"/>
      <c r="U749" s="170"/>
      <c r="V749" s="170"/>
      <c r="W749" s="207"/>
      <c r="X749" s="207"/>
      <c r="Y749" s="207"/>
      <c r="Z749" s="208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  <c r="BI749" s="208"/>
      <c r="BJ749" s="208"/>
      <c r="BK749" s="208"/>
      <c r="BL749" s="208"/>
      <c r="BM749" s="208"/>
      <c r="BN749" s="208"/>
      <c r="BO749" s="208"/>
      <c r="BP749" s="208"/>
      <c r="BQ749" s="208"/>
      <c r="BR749" s="208"/>
      <c r="BS749" s="208"/>
      <c r="BT749" s="208"/>
      <c r="BU749" s="208"/>
      <c r="BV749" s="208"/>
      <c r="BW749" s="208"/>
      <c r="BX749" s="208"/>
      <c r="BY749" s="208"/>
      <c r="BZ749" s="208"/>
      <c r="CA749" s="208"/>
      <c r="CB749" s="208"/>
      <c r="CC749" s="208"/>
      <c r="CD749" s="208"/>
      <c r="CE749" s="208"/>
      <c r="CF749" s="208"/>
      <c r="CG749" s="208"/>
      <c r="CH749" s="208"/>
      <c r="CI749" s="208"/>
      <c r="CJ749" s="208"/>
      <c r="CK749" s="208"/>
      <c r="CL749" s="208"/>
      <c r="CM749" s="208"/>
      <c r="CN749" s="208"/>
      <c r="CO749" s="208"/>
      <c r="CP749" s="176"/>
      <c r="DO749" s="166"/>
    </row>
    <row r="750" spans="1:119">
      <c r="A750" s="166"/>
      <c r="B750" s="175"/>
      <c r="C750" s="175"/>
      <c r="D750" s="178"/>
      <c r="E750" s="17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70"/>
      <c r="R750" s="170"/>
      <c r="S750" s="170"/>
      <c r="T750" s="170"/>
      <c r="U750" s="170"/>
      <c r="V750" s="170"/>
      <c r="W750" s="207"/>
      <c r="X750" s="207"/>
      <c r="Y750" s="207"/>
      <c r="Z750" s="208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  <c r="BI750" s="208"/>
      <c r="BJ750" s="208"/>
      <c r="BK750" s="208"/>
      <c r="BL750" s="208"/>
      <c r="BM750" s="208"/>
      <c r="BN750" s="208"/>
      <c r="BO750" s="208"/>
      <c r="BP750" s="208"/>
      <c r="BQ750" s="208"/>
      <c r="BR750" s="208"/>
      <c r="BS750" s="208"/>
      <c r="BT750" s="208"/>
      <c r="BU750" s="208"/>
      <c r="BV750" s="208"/>
      <c r="BW750" s="208"/>
      <c r="BX750" s="208"/>
      <c r="BY750" s="208"/>
      <c r="BZ750" s="208"/>
      <c r="CA750" s="208"/>
      <c r="CB750" s="208"/>
      <c r="CC750" s="208"/>
      <c r="CD750" s="208"/>
      <c r="CE750" s="208"/>
      <c r="CF750" s="208"/>
      <c r="CG750" s="208"/>
      <c r="CH750" s="208"/>
      <c r="CI750" s="208"/>
      <c r="CJ750" s="208"/>
      <c r="CK750" s="208"/>
      <c r="CL750" s="208"/>
      <c r="CM750" s="208"/>
      <c r="CN750" s="208"/>
      <c r="CO750" s="208"/>
      <c r="CP750" s="176"/>
      <c r="DO750" s="166"/>
    </row>
    <row r="751" spans="1:119">
      <c r="A751" s="166"/>
      <c r="B751" s="175"/>
      <c r="C751" s="175"/>
      <c r="D751" s="178"/>
      <c r="E751" s="17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70"/>
      <c r="R751" s="170"/>
      <c r="S751" s="170"/>
      <c r="T751" s="170"/>
      <c r="U751" s="170"/>
      <c r="V751" s="170"/>
      <c r="W751" s="207"/>
      <c r="X751" s="207"/>
      <c r="Y751" s="207"/>
      <c r="Z751" s="208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  <c r="BI751" s="208"/>
      <c r="BJ751" s="208"/>
      <c r="BK751" s="208"/>
      <c r="BL751" s="208"/>
      <c r="BM751" s="208"/>
      <c r="BN751" s="208"/>
      <c r="BO751" s="208"/>
      <c r="BP751" s="208"/>
      <c r="BQ751" s="208"/>
      <c r="BR751" s="208"/>
      <c r="BS751" s="208"/>
      <c r="BT751" s="208"/>
      <c r="BU751" s="208"/>
      <c r="BV751" s="208"/>
      <c r="BW751" s="208"/>
      <c r="BX751" s="208"/>
      <c r="BY751" s="208"/>
      <c r="BZ751" s="208"/>
      <c r="CA751" s="208"/>
      <c r="CB751" s="208"/>
      <c r="CC751" s="208"/>
      <c r="CD751" s="208"/>
      <c r="CE751" s="208"/>
      <c r="CF751" s="208"/>
      <c r="CG751" s="208"/>
      <c r="CH751" s="208"/>
      <c r="CI751" s="208"/>
      <c r="CJ751" s="208"/>
      <c r="CK751" s="208"/>
      <c r="CL751" s="208"/>
      <c r="CM751" s="208"/>
      <c r="CN751" s="208"/>
      <c r="CO751" s="208"/>
      <c r="CP751" s="176"/>
      <c r="DO751" s="166"/>
    </row>
    <row r="752" spans="1:119">
      <c r="A752" s="166"/>
      <c r="B752" s="175"/>
      <c r="C752" s="175"/>
      <c r="D752" s="178"/>
      <c r="E752" s="17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70"/>
      <c r="R752" s="170"/>
      <c r="S752" s="170"/>
      <c r="T752" s="170"/>
      <c r="U752" s="170"/>
      <c r="V752" s="170"/>
      <c r="W752" s="207"/>
      <c r="X752" s="207"/>
      <c r="Y752" s="207"/>
      <c r="Z752" s="208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  <c r="BI752" s="208"/>
      <c r="BJ752" s="208"/>
      <c r="BK752" s="208"/>
      <c r="BL752" s="208"/>
      <c r="BM752" s="208"/>
      <c r="BN752" s="208"/>
      <c r="BO752" s="208"/>
      <c r="BP752" s="208"/>
      <c r="BQ752" s="208"/>
      <c r="BR752" s="208"/>
      <c r="BS752" s="208"/>
      <c r="BT752" s="208"/>
      <c r="BU752" s="208"/>
      <c r="BV752" s="208"/>
      <c r="BW752" s="208"/>
      <c r="BX752" s="208"/>
      <c r="BY752" s="208"/>
      <c r="BZ752" s="208"/>
      <c r="CA752" s="208"/>
      <c r="CB752" s="208"/>
      <c r="CC752" s="208"/>
      <c r="CD752" s="208"/>
      <c r="CE752" s="208"/>
      <c r="CF752" s="208"/>
      <c r="CG752" s="208"/>
      <c r="CH752" s="208"/>
      <c r="CI752" s="208"/>
      <c r="CJ752" s="208"/>
      <c r="CK752" s="208"/>
      <c r="CL752" s="208"/>
      <c r="CM752" s="208"/>
      <c r="CN752" s="208"/>
      <c r="CO752" s="208"/>
      <c r="CP752" s="176"/>
      <c r="DO752" s="166"/>
    </row>
    <row r="753" spans="1:119">
      <c r="A753" s="166"/>
      <c r="B753" s="175"/>
      <c r="C753" s="175"/>
      <c r="D753" s="178"/>
      <c r="E753" s="17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70"/>
      <c r="R753" s="170"/>
      <c r="S753" s="170"/>
      <c r="T753" s="170"/>
      <c r="U753" s="170"/>
      <c r="V753" s="170"/>
      <c r="W753" s="207"/>
      <c r="X753" s="207"/>
      <c r="Y753" s="207"/>
      <c r="Z753" s="208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  <c r="BI753" s="208"/>
      <c r="BJ753" s="208"/>
      <c r="BK753" s="208"/>
      <c r="BL753" s="208"/>
      <c r="BM753" s="208"/>
      <c r="BN753" s="208"/>
      <c r="BO753" s="208"/>
      <c r="BP753" s="208"/>
      <c r="BQ753" s="208"/>
      <c r="BR753" s="208"/>
      <c r="BS753" s="208"/>
      <c r="BT753" s="208"/>
      <c r="BU753" s="208"/>
      <c r="BV753" s="208"/>
      <c r="BW753" s="208"/>
      <c r="BX753" s="208"/>
      <c r="BY753" s="208"/>
      <c r="BZ753" s="208"/>
      <c r="CA753" s="208"/>
      <c r="CB753" s="208"/>
      <c r="CC753" s="208"/>
      <c r="CD753" s="208"/>
      <c r="CE753" s="208"/>
      <c r="CF753" s="208"/>
      <c r="CG753" s="208"/>
      <c r="CH753" s="208"/>
      <c r="CI753" s="208"/>
      <c r="CJ753" s="208"/>
      <c r="CK753" s="208"/>
      <c r="CL753" s="208"/>
      <c r="CM753" s="208"/>
      <c r="CN753" s="208"/>
      <c r="CO753" s="208"/>
      <c r="CP753" s="176"/>
      <c r="DO753" s="166"/>
    </row>
    <row r="754" spans="1:119">
      <c r="A754" s="166"/>
      <c r="B754" s="175"/>
      <c r="C754" s="175"/>
      <c r="D754" s="178"/>
      <c r="E754" s="17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70"/>
      <c r="R754" s="170"/>
      <c r="S754" s="170"/>
      <c r="T754" s="170"/>
      <c r="U754" s="170"/>
      <c r="V754" s="170"/>
      <c r="W754" s="207"/>
      <c r="X754" s="207"/>
      <c r="Y754" s="207"/>
      <c r="Z754" s="208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  <c r="BI754" s="208"/>
      <c r="BJ754" s="208"/>
      <c r="BK754" s="208"/>
      <c r="BL754" s="208"/>
      <c r="BM754" s="208"/>
      <c r="BN754" s="208"/>
      <c r="BO754" s="208"/>
      <c r="BP754" s="208"/>
      <c r="BQ754" s="208"/>
      <c r="BR754" s="208"/>
      <c r="BS754" s="208"/>
      <c r="BT754" s="208"/>
      <c r="BU754" s="208"/>
      <c r="BV754" s="208"/>
      <c r="BW754" s="208"/>
      <c r="BX754" s="208"/>
      <c r="BY754" s="208"/>
      <c r="BZ754" s="208"/>
      <c r="CA754" s="208"/>
      <c r="CB754" s="208"/>
      <c r="CC754" s="208"/>
      <c r="CD754" s="208"/>
      <c r="CE754" s="208"/>
      <c r="CF754" s="208"/>
      <c r="CG754" s="208"/>
      <c r="CH754" s="208"/>
      <c r="CI754" s="208"/>
      <c r="CJ754" s="208"/>
      <c r="CK754" s="208"/>
      <c r="CL754" s="208"/>
      <c r="CM754" s="208"/>
      <c r="CN754" s="208"/>
      <c r="CO754" s="208"/>
      <c r="CP754" s="176"/>
      <c r="DO754" s="166"/>
    </row>
    <row r="755" spans="1:119">
      <c r="A755" s="166"/>
      <c r="B755" s="175"/>
      <c r="C755" s="175"/>
      <c r="D755" s="178"/>
      <c r="E755" s="17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70"/>
      <c r="R755" s="170"/>
      <c r="S755" s="170"/>
      <c r="T755" s="170"/>
      <c r="U755" s="170"/>
      <c r="V755" s="170"/>
      <c r="W755" s="207"/>
      <c r="X755" s="207"/>
      <c r="Y755" s="207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  <c r="BP755" s="208"/>
      <c r="BQ755" s="208"/>
      <c r="BR755" s="208"/>
      <c r="BS755" s="208"/>
      <c r="BT755" s="208"/>
      <c r="BU755" s="208"/>
      <c r="BV755" s="208"/>
      <c r="BW755" s="208"/>
      <c r="BX755" s="208"/>
      <c r="BY755" s="208"/>
      <c r="BZ755" s="208"/>
      <c r="CA755" s="208"/>
      <c r="CB755" s="208"/>
      <c r="CC755" s="208"/>
      <c r="CD755" s="208"/>
      <c r="CE755" s="208"/>
      <c r="CF755" s="208"/>
      <c r="CG755" s="208"/>
      <c r="CH755" s="208"/>
      <c r="CI755" s="208"/>
      <c r="CJ755" s="208"/>
      <c r="CK755" s="208"/>
      <c r="CL755" s="208"/>
      <c r="CM755" s="208"/>
      <c r="CN755" s="208"/>
      <c r="CO755" s="208"/>
      <c r="CP755" s="176"/>
      <c r="DO755" s="166"/>
    </row>
    <row r="756" spans="1:119">
      <c r="A756" s="166"/>
      <c r="B756" s="175"/>
      <c r="C756" s="175"/>
      <c r="D756" s="178"/>
      <c r="E756" s="17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70"/>
      <c r="R756" s="170"/>
      <c r="S756" s="170"/>
      <c r="T756" s="170"/>
      <c r="U756" s="170"/>
      <c r="V756" s="170"/>
      <c r="W756" s="207"/>
      <c r="X756" s="207"/>
      <c r="Y756" s="207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/>
      <c r="BW756" s="208"/>
      <c r="BX756" s="208"/>
      <c r="BY756" s="208"/>
      <c r="BZ756" s="208"/>
      <c r="CA756" s="208"/>
      <c r="CB756" s="208"/>
      <c r="CC756" s="208"/>
      <c r="CD756" s="208"/>
      <c r="CE756" s="208"/>
      <c r="CF756" s="208"/>
      <c r="CG756" s="208"/>
      <c r="CH756" s="208"/>
      <c r="CI756" s="208"/>
      <c r="CJ756" s="208"/>
      <c r="CK756" s="208"/>
      <c r="CL756" s="208"/>
      <c r="CM756" s="208"/>
      <c r="CN756" s="208"/>
      <c r="CO756" s="208"/>
      <c r="CP756" s="176"/>
      <c r="DO756" s="166"/>
    </row>
    <row r="757" spans="1:119">
      <c r="A757" s="166"/>
      <c r="B757" s="175"/>
      <c r="C757" s="175"/>
      <c r="D757" s="178"/>
      <c r="E757" s="17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70"/>
      <c r="R757" s="170"/>
      <c r="S757" s="170"/>
      <c r="T757" s="170"/>
      <c r="U757" s="170"/>
      <c r="V757" s="170"/>
      <c r="W757" s="207"/>
      <c r="X757" s="207"/>
      <c r="Y757" s="207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08"/>
      <c r="CI757" s="208"/>
      <c r="CJ757" s="208"/>
      <c r="CK757" s="208"/>
      <c r="CL757" s="208"/>
      <c r="CM757" s="208"/>
      <c r="CN757" s="208"/>
      <c r="CO757" s="208"/>
      <c r="CP757" s="176"/>
      <c r="DO757" s="166"/>
    </row>
    <row r="758" spans="1:119">
      <c r="A758" s="166"/>
      <c r="B758" s="175"/>
      <c r="C758" s="175"/>
      <c r="D758" s="178"/>
      <c r="E758" s="17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70"/>
      <c r="R758" s="170"/>
      <c r="S758" s="170"/>
      <c r="T758" s="170"/>
      <c r="U758" s="170"/>
      <c r="V758" s="170"/>
      <c r="W758" s="207"/>
      <c r="X758" s="207"/>
      <c r="Y758" s="207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08"/>
      <c r="CI758" s="208"/>
      <c r="CJ758" s="208"/>
      <c r="CK758" s="208"/>
      <c r="CL758" s="208"/>
      <c r="CM758" s="208"/>
      <c r="CN758" s="208"/>
      <c r="CO758" s="208"/>
      <c r="CP758" s="176"/>
      <c r="DO758" s="166"/>
    </row>
    <row r="759" spans="1:119">
      <c r="A759" s="166"/>
      <c r="B759" s="175"/>
      <c r="C759" s="175"/>
      <c r="D759" s="178"/>
      <c r="E759" s="17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70"/>
      <c r="R759" s="170"/>
      <c r="S759" s="170"/>
      <c r="T759" s="170"/>
      <c r="U759" s="170"/>
      <c r="V759" s="170"/>
      <c r="W759" s="207"/>
      <c r="X759" s="207"/>
      <c r="Y759" s="207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08"/>
      <c r="CI759" s="208"/>
      <c r="CJ759" s="208"/>
      <c r="CK759" s="208"/>
      <c r="CL759" s="208"/>
      <c r="CM759" s="208"/>
      <c r="CN759" s="208"/>
      <c r="CO759" s="208"/>
      <c r="CP759" s="176"/>
      <c r="DO759" s="166"/>
    </row>
    <row r="760" spans="1:119">
      <c r="A760" s="166"/>
      <c r="B760" s="175"/>
      <c r="C760" s="175"/>
      <c r="D760" s="178"/>
      <c r="E760" s="17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70"/>
      <c r="R760" s="170"/>
      <c r="S760" s="170"/>
      <c r="T760" s="170"/>
      <c r="U760" s="170"/>
      <c r="V760" s="170"/>
      <c r="W760" s="207"/>
      <c r="X760" s="207"/>
      <c r="Y760" s="207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  <c r="BP760" s="208"/>
      <c r="BQ760" s="208"/>
      <c r="BR760" s="208"/>
      <c r="BS760" s="208"/>
      <c r="BT760" s="208"/>
      <c r="BU760" s="208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8"/>
      <c r="CG760" s="208"/>
      <c r="CH760" s="208"/>
      <c r="CI760" s="208"/>
      <c r="CJ760" s="208"/>
      <c r="CK760" s="208"/>
      <c r="CL760" s="208"/>
      <c r="CM760" s="208"/>
      <c r="CN760" s="208"/>
      <c r="CO760" s="208"/>
      <c r="CP760" s="176"/>
      <c r="DO760" s="166"/>
    </row>
    <row r="761" spans="1:119">
      <c r="A761" s="166"/>
      <c r="B761" s="175"/>
      <c r="C761" s="175"/>
      <c r="D761" s="178"/>
      <c r="E761" s="17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70"/>
      <c r="R761" s="170"/>
      <c r="S761" s="170"/>
      <c r="T761" s="170"/>
      <c r="U761" s="170"/>
      <c r="V761" s="170"/>
      <c r="W761" s="207"/>
      <c r="X761" s="207"/>
      <c r="Y761" s="207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  <c r="BI761" s="208"/>
      <c r="BJ761" s="208"/>
      <c r="BK761" s="208"/>
      <c r="BL761" s="208"/>
      <c r="BM761" s="208"/>
      <c r="BN761" s="208"/>
      <c r="BO761" s="208"/>
      <c r="BP761" s="208"/>
      <c r="BQ761" s="208"/>
      <c r="BR761" s="208"/>
      <c r="BS761" s="208"/>
      <c r="BT761" s="208"/>
      <c r="BU761" s="208"/>
      <c r="BV761" s="208"/>
      <c r="BW761" s="208"/>
      <c r="BX761" s="208"/>
      <c r="BY761" s="208"/>
      <c r="BZ761" s="208"/>
      <c r="CA761" s="208"/>
      <c r="CB761" s="208"/>
      <c r="CC761" s="208"/>
      <c r="CD761" s="208"/>
      <c r="CE761" s="208"/>
      <c r="CF761" s="208"/>
      <c r="CG761" s="208"/>
      <c r="CH761" s="208"/>
      <c r="CI761" s="208"/>
      <c r="CJ761" s="208"/>
      <c r="CK761" s="208"/>
      <c r="CL761" s="208"/>
      <c r="CM761" s="208"/>
      <c r="CN761" s="208"/>
      <c r="CO761" s="208"/>
      <c r="CP761" s="176"/>
      <c r="DO761" s="166"/>
    </row>
    <row r="762" spans="1:119">
      <c r="A762" s="166"/>
      <c r="B762" s="175"/>
      <c r="C762" s="175"/>
      <c r="D762" s="178"/>
      <c r="E762" s="17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70"/>
      <c r="R762" s="170"/>
      <c r="S762" s="170"/>
      <c r="T762" s="170"/>
      <c r="U762" s="170"/>
      <c r="V762" s="170"/>
      <c r="W762" s="207"/>
      <c r="X762" s="207"/>
      <c r="Y762" s="207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  <c r="BI762" s="208"/>
      <c r="BJ762" s="208"/>
      <c r="BK762" s="208"/>
      <c r="BL762" s="208"/>
      <c r="BM762" s="208"/>
      <c r="BN762" s="208"/>
      <c r="BO762" s="208"/>
      <c r="BP762" s="208"/>
      <c r="BQ762" s="208"/>
      <c r="BR762" s="208"/>
      <c r="BS762" s="208"/>
      <c r="BT762" s="208"/>
      <c r="BU762" s="208"/>
      <c r="BV762" s="208"/>
      <c r="BW762" s="208"/>
      <c r="BX762" s="208"/>
      <c r="BY762" s="208"/>
      <c r="BZ762" s="208"/>
      <c r="CA762" s="208"/>
      <c r="CB762" s="208"/>
      <c r="CC762" s="208"/>
      <c r="CD762" s="208"/>
      <c r="CE762" s="208"/>
      <c r="CF762" s="208"/>
      <c r="CG762" s="208"/>
      <c r="CH762" s="208"/>
      <c r="CI762" s="208"/>
      <c r="CJ762" s="208"/>
      <c r="CK762" s="208"/>
      <c r="CL762" s="208"/>
      <c r="CM762" s="208"/>
      <c r="CN762" s="208"/>
      <c r="CO762" s="208"/>
      <c r="CP762" s="176"/>
      <c r="DO762" s="166"/>
    </row>
    <row r="763" spans="1:119">
      <c r="A763" s="166"/>
      <c r="B763" s="175"/>
      <c r="C763" s="175"/>
      <c r="D763" s="178"/>
      <c r="E763" s="17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70"/>
      <c r="R763" s="170"/>
      <c r="S763" s="170"/>
      <c r="T763" s="170"/>
      <c r="U763" s="170"/>
      <c r="V763" s="170"/>
      <c r="W763" s="207"/>
      <c r="X763" s="207"/>
      <c r="Y763" s="207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  <c r="BI763" s="208"/>
      <c r="BJ763" s="208"/>
      <c r="BK763" s="208"/>
      <c r="BL763" s="208"/>
      <c r="BM763" s="208"/>
      <c r="BN763" s="208"/>
      <c r="BO763" s="208"/>
      <c r="BP763" s="208"/>
      <c r="BQ763" s="208"/>
      <c r="BR763" s="208"/>
      <c r="BS763" s="208"/>
      <c r="BT763" s="208"/>
      <c r="BU763" s="208"/>
      <c r="BV763" s="208"/>
      <c r="BW763" s="208"/>
      <c r="BX763" s="208"/>
      <c r="BY763" s="208"/>
      <c r="BZ763" s="208"/>
      <c r="CA763" s="208"/>
      <c r="CB763" s="208"/>
      <c r="CC763" s="208"/>
      <c r="CD763" s="208"/>
      <c r="CE763" s="208"/>
      <c r="CF763" s="208"/>
      <c r="CG763" s="208"/>
      <c r="CH763" s="208"/>
      <c r="CI763" s="208"/>
      <c r="CJ763" s="208"/>
      <c r="CK763" s="208"/>
      <c r="CL763" s="208"/>
      <c r="CM763" s="208"/>
      <c r="CN763" s="208"/>
      <c r="CO763" s="208"/>
      <c r="CP763" s="176"/>
      <c r="DO763" s="166"/>
    </row>
    <row r="764" spans="1:119">
      <c r="A764" s="166"/>
      <c r="B764" s="175"/>
      <c r="C764" s="175"/>
      <c r="D764" s="178"/>
      <c r="E764" s="17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70"/>
      <c r="R764" s="170"/>
      <c r="S764" s="170"/>
      <c r="T764" s="170"/>
      <c r="U764" s="170"/>
      <c r="V764" s="170"/>
      <c r="W764" s="207"/>
      <c r="X764" s="207"/>
      <c r="Y764" s="207"/>
      <c r="Z764" s="208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  <c r="BP764" s="208"/>
      <c r="BQ764" s="208"/>
      <c r="BR764" s="208"/>
      <c r="BS764" s="208"/>
      <c r="BT764" s="208"/>
      <c r="BU764" s="208"/>
      <c r="BV764" s="208"/>
      <c r="BW764" s="208"/>
      <c r="BX764" s="208"/>
      <c r="BY764" s="208"/>
      <c r="BZ764" s="208"/>
      <c r="CA764" s="208"/>
      <c r="CB764" s="208"/>
      <c r="CC764" s="208"/>
      <c r="CD764" s="208"/>
      <c r="CE764" s="208"/>
      <c r="CF764" s="208"/>
      <c r="CG764" s="208"/>
      <c r="CH764" s="208"/>
      <c r="CI764" s="208"/>
      <c r="CJ764" s="208"/>
      <c r="CK764" s="208"/>
      <c r="CL764" s="208"/>
      <c r="CM764" s="208"/>
      <c r="CN764" s="208"/>
      <c r="CO764" s="208"/>
      <c r="CP764" s="176"/>
      <c r="DO764" s="166"/>
    </row>
    <row r="765" spans="1:119">
      <c r="A765" s="166"/>
      <c r="B765" s="175"/>
      <c r="C765" s="175"/>
      <c r="D765" s="178"/>
      <c r="E765" s="17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70"/>
      <c r="R765" s="170"/>
      <c r="S765" s="170"/>
      <c r="T765" s="170"/>
      <c r="U765" s="170"/>
      <c r="V765" s="170"/>
      <c r="W765" s="207"/>
      <c r="X765" s="207"/>
      <c r="Y765" s="207"/>
      <c r="Z765" s="208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  <c r="BP765" s="208"/>
      <c r="BQ765" s="208"/>
      <c r="BR765" s="208"/>
      <c r="BS765" s="208"/>
      <c r="BT765" s="208"/>
      <c r="BU765" s="208"/>
      <c r="BV765" s="208"/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8"/>
      <c r="CG765" s="208"/>
      <c r="CH765" s="208"/>
      <c r="CI765" s="208"/>
      <c r="CJ765" s="208"/>
      <c r="CK765" s="208"/>
      <c r="CL765" s="208"/>
      <c r="CM765" s="208"/>
      <c r="CN765" s="208"/>
      <c r="CO765" s="208"/>
      <c r="CP765" s="176"/>
      <c r="DO765" s="166"/>
    </row>
    <row r="766" spans="1:119">
      <c r="A766" s="166"/>
      <c r="B766" s="175"/>
      <c r="C766" s="175"/>
      <c r="D766" s="178"/>
      <c r="E766" s="17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70"/>
      <c r="R766" s="170"/>
      <c r="S766" s="170"/>
      <c r="T766" s="170"/>
      <c r="U766" s="170"/>
      <c r="V766" s="170"/>
      <c r="W766" s="207"/>
      <c r="X766" s="207"/>
      <c r="Y766" s="207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  <c r="BP766" s="208"/>
      <c r="BQ766" s="208"/>
      <c r="BR766" s="208"/>
      <c r="BS766" s="208"/>
      <c r="BT766" s="208"/>
      <c r="BU766" s="208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8"/>
      <c r="CG766" s="208"/>
      <c r="CH766" s="208"/>
      <c r="CI766" s="208"/>
      <c r="CJ766" s="208"/>
      <c r="CK766" s="208"/>
      <c r="CL766" s="208"/>
      <c r="CM766" s="208"/>
      <c r="CN766" s="208"/>
      <c r="CO766" s="208"/>
      <c r="CP766" s="176"/>
      <c r="DO766" s="166"/>
    </row>
    <row r="767" spans="1:119">
      <c r="A767" s="166"/>
      <c r="B767" s="175"/>
      <c r="C767" s="175"/>
      <c r="D767" s="178"/>
      <c r="E767" s="17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70"/>
      <c r="R767" s="170"/>
      <c r="S767" s="170"/>
      <c r="T767" s="170"/>
      <c r="U767" s="170"/>
      <c r="V767" s="170"/>
      <c r="W767" s="207"/>
      <c r="X767" s="207"/>
      <c r="Y767" s="207"/>
      <c r="Z767" s="208"/>
      <c r="AA767" s="208"/>
      <c r="AB767" s="208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/>
      <c r="BW767" s="208"/>
      <c r="BX767" s="208"/>
      <c r="BY767" s="208"/>
      <c r="BZ767" s="208"/>
      <c r="CA767" s="208"/>
      <c r="CB767" s="208"/>
      <c r="CC767" s="208"/>
      <c r="CD767" s="208"/>
      <c r="CE767" s="208"/>
      <c r="CF767" s="208"/>
      <c r="CG767" s="208"/>
      <c r="CH767" s="208"/>
      <c r="CI767" s="208"/>
      <c r="CJ767" s="208"/>
      <c r="CK767" s="208"/>
      <c r="CL767" s="208"/>
      <c r="CM767" s="208"/>
      <c r="CN767" s="208"/>
      <c r="CO767" s="208"/>
      <c r="CP767" s="176"/>
      <c r="DO767" s="166"/>
    </row>
    <row r="768" spans="1:119">
      <c r="A768" s="166"/>
      <c r="B768" s="175"/>
      <c r="C768" s="175"/>
      <c r="D768" s="178"/>
      <c r="E768" s="17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70"/>
      <c r="R768" s="170"/>
      <c r="S768" s="170"/>
      <c r="T768" s="170"/>
      <c r="U768" s="170"/>
      <c r="V768" s="170"/>
      <c r="W768" s="207"/>
      <c r="X768" s="207"/>
      <c r="Y768" s="207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8"/>
      <c r="BY768" s="208"/>
      <c r="BZ768" s="208"/>
      <c r="CA768" s="208"/>
      <c r="CB768" s="208"/>
      <c r="CC768" s="208"/>
      <c r="CD768" s="208"/>
      <c r="CE768" s="208"/>
      <c r="CF768" s="208"/>
      <c r="CG768" s="208"/>
      <c r="CH768" s="208"/>
      <c r="CI768" s="208"/>
      <c r="CJ768" s="208"/>
      <c r="CK768" s="208"/>
      <c r="CL768" s="208"/>
      <c r="CM768" s="208"/>
      <c r="CN768" s="208"/>
      <c r="CO768" s="208"/>
      <c r="CP768" s="176"/>
      <c r="DO768" s="166"/>
    </row>
    <row r="769" spans="1:119">
      <c r="A769" s="166"/>
      <c r="B769" s="175"/>
      <c r="C769" s="175"/>
      <c r="D769" s="178"/>
      <c r="E769" s="17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70"/>
      <c r="R769" s="170"/>
      <c r="S769" s="170"/>
      <c r="T769" s="170"/>
      <c r="U769" s="170"/>
      <c r="V769" s="170"/>
      <c r="W769" s="207"/>
      <c r="X769" s="207"/>
      <c r="Y769" s="207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  <c r="BP769" s="208"/>
      <c r="BQ769" s="208"/>
      <c r="BR769" s="208"/>
      <c r="BS769" s="208"/>
      <c r="BT769" s="208"/>
      <c r="BU769" s="208"/>
      <c r="BV769" s="208"/>
      <c r="BW769" s="208"/>
      <c r="BX769" s="208"/>
      <c r="BY769" s="208"/>
      <c r="BZ769" s="208"/>
      <c r="CA769" s="208"/>
      <c r="CB769" s="208"/>
      <c r="CC769" s="208"/>
      <c r="CD769" s="208"/>
      <c r="CE769" s="208"/>
      <c r="CF769" s="208"/>
      <c r="CG769" s="208"/>
      <c r="CH769" s="208"/>
      <c r="CI769" s="208"/>
      <c r="CJ769" s="208"/>
      <c r="CK769" s="208"/>
      <c r="CL769" s="208"/>
      <c r="CM769" s="208"/>
      <c r="CN769" s="208"/>
      <c r="CO769" s="208"/>
      <c r="CP769" s="176"/>
      <c r="DO769" s="166"/>
    </row>
    <row r="770" spans="1:119">
      <c r="A770" s="166"/>
      <c r="B770" s="175"/>
      <c r="C770" s="175"/>
      <c r="D770" s="178"/>
      <c r="E770" s="17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70"/>
      <c r="R770" s="170"/>
      <c r="S770" s="170"/>
      <c r="T770" s="170"/>
      <c r="U770" s="170"/>
      <c r="V770" s="170"/>
      <c r="W770" s="207"/>
      <c r="X770" s="207"/>
      <c r="Y770" s="207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  <c r="CM770" s="208"/>
      <c r="CN770" s="208"/>
      <c r="CO770" s="208"/>
      <c r="CP770" s="176"/>
      <c r="DO770" s="166"/>
    </row>
    <row r="771" spans="1:119">
      <c r="A771" s="166"/>
      <c r="B771" s="175"/>
      <c r="C771" s="175"/>
      <c r="D771" s="178"/>
      <c r="E771" s="17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70"/>
      <c r="R771" s="170"/>
      <c r="S771" s="170"/>
      <c r="T771" s="170"/>
      <c r="U771" s="170"/>
      <c r="V771" s="170"/>
      <c r="W771" s="207"/>
      <c r="X771" s="207"/>
      <c r="Y771" s="207"/>
      <c r="Z771" s="208"/>
      <c r="AA771" s="208"/>
      <c r="AB771" s="208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08"/>
      <c r="BT771" s="208"/>
      <c r="BU771" s="208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8"/>
      <c r="CG771" s="208"/>
      <c r="CH771" s="208"/>
      <c r="CI771" s="208"/>
      <c r="CJ771" s="208"/>
      <c r="CK771" s="208"/>
      <c r="CL771" s="208"/>
      <c r="CM771" s="208"/>
      <c r="CN771" s="208"/>
      <c r="CO771" s="208"/>
      <c r="CP771" s="176"/>
      <c r="DO771" s="166"/>
    </row>
    <row r="772" spans="1:119">
      <c r="A772" s="166"/>
      <c r="B772" s="175"/>
      <c r="C772" s="175"/>
      <c r="D772" s="178"/>
      <c r="E772" s="17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70"/>
      <c r="R772" s="170"/>
      <c r="S772" s="170"/>
      <c r="T772" s="170"/>
      <c r="U772" s="170"/>
      <c r="V772" s="170"/>
      <c r="W772" s="207"/>
      <c r="X772" s="207"/>
      <c r="Y772" s="207"/>
      <c r="Z772" s="208"/>
      <c r="AA772" s="208"/>
      <c r="AB772" s="208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08"/>
      <c r="BT772" s="208"/>
      <c r="BU772" s="208"/>
      <c r="BV772" s="208"/>
      <c r="BW772" s="208"/>
      <c r="BX772" s="208"/>
      <c r="BY772" s="208"/>
      <c r="BZ772" s="208"/>
      <c r="CA772" s="208"/>
      <c r="CB772" s="208"/>
      <c r="CC772" s="208"/>
      <c r="CD772" s="208"/>
      <c r="CE772" s="208"/>
      <c r="CF772" s="208"/>
      <c r="CG772" s="208"/>
      <c r="CH772" s="208"/>
      <c r="CI772" s="208"/>
      <c r="CJ772" s="208"/>
      <c r="CK772" s="208"/>
      <c r="CL772" s="208"/>
      <c r="CM772" s="208"/>
      <c r="CN772" s="208"/>
      <c r="CO772" s="208"/>
      <c r="CP772" s="176"/>
      <c r="DO772" s="166"/>
    </row>
    <row r="773" spans="1:119">
      <c r="A773" s="166"/>
      <c r="B773" s="175"/>
      <c r="C773" s="175"/>
      <c r="D773" s="178"/>
      <c r="E773" s="17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70"/>
      <c r="R773" s="170"/>
      <c r="S773" s="170"/>
      <c r="T773" s="170"/>
      <c r="U773" s="170"/>
      <c r="V773" s="170"/>
      <c r="W773" s="207"/>
      <c r="X773" s="207"/>
      <c r="Y773" s="207"/>
      <c r="Z773" s="208"/>
      <c r="AA773" s="208"/>
      <c r="AB773" s="208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/>
      <c r="BW773" s="208"/>
      <c r="BX773" s="208"/>
      <c r="BY773" s="208"/>
      <c r="BZ773" s="208"/>
      <c r="CA773" s="208"/>
      <c r="CB773" s="208"/>
      <c r="CC773" s="208"/>
      <c r="CD773" s="208"/>
      <c r="CE773" s="208"/>
      <c r="CF773" s="208"/>
      <c r="CG773" s="208"/>
      <c r="CH773" s="208"/>
      <c r="CI773" s="208"/>
      <c r="CJ773" s="208"/>
      <c r="CK773" s="208"/>
      <c r="CL773" s="208"/>
      <c r="CM773" s="208"/>
      <c r="CN773" s="208"/>
      <c r="CO773" s="208"/>
      <c r="CP773" s="176"/>
      <c r="DO773" s="166"/>
    </row>
    <row r="774" spans="1:119">
      <c r="A774" s="166"/>
      <c r="B774" s="175"/>
      <c r="C774" s="175"/>
      <c r="D774" s="178"/>
      <c r="E774" s="17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70"/>
      <c r="R774" s="170"/>
      <c r="S774" s="170"/>
      <c r="T774" s="170"/>
      <c r="U774" s="170"/>
      <c r="V774" s="170"/>
      <c r="W774" s="207"/>
      <c r="X774" s="207"/>
      <c r="Y774" s="207"/>
      <c r="Z774" s="208"/>
      <c r="AA774" s="208"/>
      <c r="AB774" s="208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8"/>
      <c r="BY774" s="208"/>
      <c r="BZ774" s="208"/>
      <c r="CA774" s="208"/>
      <c r="CB774" s="208"/>
      <c r="CC774" s="208"/>
      <c r="CD774" s="208"/>
      <c r="CE774" s="208"/>
      <c r="CF774" s="208"/>
      <c r="CG774" s="208"/>
      <c r="CH774" s="208"/>
      <c r="CI774" s="208"/>
      <c r="CJ774" s="208"/>
      <c r="CK774" s="208"/>
      <c r="CL774" s="208"/>
      <c r="CM774" s="208"/>
      <c r="CN774" s="208"/>
      <c r="CO774" s="208"/>
      <c r="CP774" s="176"/>
      <c r="DO774" s="166"/>
    </row>
    <row r="775" spans="1:119">
      <c r="A775" s="166"/>
      <c r="B775" s="175"/>
      <c r="C775" s="175"/>
      <c r="D775" s="178"/>
      <c r="E775" s="17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70"/>
      <c r="R775" s="170"/>
      <c r="S775" s="170"/>
      <c r="T775" s="170"/>
      <c r="U775" s="170"/>
      <c r="V775" s="170"/>
      <c r="W775" s="207"/>
      <c r="X775" s="207"/>
      <c r="Y775" s="207"/>
      <c r="Z775" s="208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  <c r="BI775" s="208"/>
      <c r="BJ775" s="208"/>
      <c r="BK775" s="208"/>
      <c r="BL775" s="208"/>
      <c r="BM775" s="208"/>
      <c r="BN775" s="208"/>
      <c r="BO775" s="208"/>
      <c r="BP775" s="208"/>
      <c r="BQ775" s="208"/>
      <c r="BR775" s="208"/>
      <c r="BS775" s="208"/>
      <c r="BT775" s="208"/>
      <c r="BU775" s="208"/>
      <c r="BV775" s="208"/>
      <c r="BW775" s="208"/>
      <c r="BX775" s="208"/>
      <c r="BY775" s="208"/>
      <c r="BZ775" s="208"/>
      <c r="CA775" s="208"/>
      <c r="CB775" s="208"/>
      <c r="CC775" s="208"/>
      <c r="CD775" s="208"/>
      <c r="CE775" s="208"/>
      <c r="CF775" s="208"/>
      <c r="CG775" s="208"/>
      <c r="CH775" s="208"/>
      <c r="CI775" s="208"/>
      <c r="CJ775" s="208"/>
      <c r="CK775" s="208"/>
      <c r="CL775" s="208"/>
      <c r="CM775" s="208"/>
      <c r="CN775" s="208"/>
      <c r="CO775" s="208"/>
      <c r="CP775" s="176"/>
      <c r="DO775" s="166"/>
    </row>
    <row r="776" spans="1:119">
      <c r="A776" s="166"/>
      <c r="B776" s="175"/>
      <c r="C776" s="175"/>
      <c r="D776" s="178"/>
      <c r="E776" s="17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70"/>
      <c r="R776" s="170"/>
      <c r="S776" s="170"/>
      <c r="T776" s="170"/>
      <c r="U776" s="170"/>
      <c r="V776" s="170"/>
      <c r="W776" s="207"/>
      <c r="X776" s="207"/>
      <c r="Y776" s="207"/>
      <c r="Z776" s="208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08"/>
      <c r="AU776" s="208"/>
      <c r="AV776" s="208"/>
      <c r="AW776" s="208"/>
      <c r="AX776" s="208"/>
      <c r="AY776" s="208"/>
      <c r="AZ776" s="208"/>
      <c r="BA776" s="208"/>
      <c r="BB776" s="208"/>
      <c r="BC776" s="208"/>
      <c r="BD776" s="208"/>
      <c r="BE776" s="208"/>
      <c r="BF776" s="208"/>
      <c r="BG776" s="208"/>
      <c r="BH776" s="208"/>
      <c r="BI776" s="208"/>
      <c r="BJ776" s="208"/>
      <c r="BK776" s="208"/>
      <c r="BL776" s="208"/>
      <c r="BM776" s="208"/>
      <c r="BN776" s="208"/>
      <c r="BO776" s="208"/>
      <c r="BP776" s="208"/>
      <c r="BQ776" s="208"/>
      <c r="BR776" s="208"/>
      <c r="BS776" s="208"/>
      <c r="BT776" s="208"/>
      <c r="BU776" s="208"/>
      <c r="BV776" s="208"/>
      <c r="BW776" s="208"/>
      <c r="BX776" s="208"/>
      <c r="BY776" s="208"/>
      <c r="BZ776" s="208"/>
      <c r="CA776" s="208"/>
      <c r="CB776" s="208"/>
      <c r="CC776" s="208"/>
      <c r="CD776" s="208"/>
      <c r="CE776" s="208"/>
      <c r="CF776" s="208"/>
      <c r="CG776" s="208"/>
      <c r="CH776" s="208"/>
      <c r="CI776" s="208"/>
      <c r="CJ776" s="208"/>
      <c r="CK776" s="208"/>
      <c r="CL776" s="208"/>
      <c r="CM776" s="208"/>
      <c r="CN776" s="208"/>
      <c r="CO776" s="208"/>
      <c r="CP776" s="176"/>
      <c r="DO776" s="166"/>
    </row>
    <row r="777" spans="1:119">
      <c r="A777" s="166"/>
      <c r="B777" s="175"/>
      <c r="C777" s="175"/>
      <c r="D777" s="178"/>
      <c r="E777" s="17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70"/>
      <c r="R777" s="170"/>
      <c r="S777" s="170"/>
      <c r="T777" s="170"/>
      <c r="U777" s="170"/>
      <c r="V777" s="170"/>
      <c r="W777" s="207"/>
      <c r="X777" s="207"/>
      <c r="Y777" s="207"/>
      <c r="Z777" s="208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  <c r="BI777" s="208"/>
      <c r="BJ777" s="208"/>
      <c r="BK777" s="208"/>
      <c r="BL777" s="208"/>
      <c r="BM777" s="208"/>
      <c r="BN777" s="208"/>
      <c r="BO777" s="208"/>
      <c r="BP777" s="208"/>
      <c r="BQ777" s="208"/>
      <c r="BR777" s="208"/>
      <c r="BS777" s="208"/>
      <c r="BT777" s="208"/>
      <c r="BU777" s="208"/>
      <c r="BV777" s="208"/>
      <c r="BW777" s="208"/>
      <c r="BX777" s="208"/>
      <c r="BY777" s="208"/>
      <c r="BZ777" s="208"/>
      <c r="CA777" s="208"/>
      <c r="CB777" s="208"/>
      <c r="CC777" s="208"/>
      <c r="CD777" s="208"/>
      <c r="CE777" s="208"/>
      <c r="CF777" s="208"/>
      <c r="CG777" s="208"/>
      <c r="CH777" s="208"/>
      <c r="CI777" s="208"/>
      <c r="CJ777" s="208"/>
      <c r="CK777" s="208"/>
      <c r="CL777" s="208"/>
      <c r="CM777" s="208"/>
      <c r="CN777" s="208"/>
      <c r="CO777" s="208"/>
      <c r="CP777" s="176"/>
      <c r="DO777" s="166"/>
    </row>
    <row r="778" spans="1:119">
      <c r="A778" s="166"/>
      <c r="B778" s="175"/>
      <c r="C778" s="175"/>
      <c r="D778" s="178"/>
      <c r="E778" s="17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70"/>
      <c r="R778" s="170"/>
      <c r="S778" s="170"/>
      <c r="T778" s="170"/>
      <c r="U778" s="170"/>
      <c r="V778" s="170"/>
      <c r="W778" s="207"/>
      <c r="X778" s="207"/>
      <c r="Y778" s="207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  <c r="BI778" s="208"/>
      <c r="BJ778" s="208"/>
      <c r="BK778" s="208"/>
      <c r="BL778" s="208"/>
      <c r="BM778" s="208"/>
      <c r="BN778" s="208"/>
      <c r="BO778" s="208"/>
      <c r="BP778" s="208"/>
      <c r="BQ778" s="208"/>
      <c r="BR778" s="208"/>
      <c r="BS778" s="208"/>
      <c r="BT778" s="208"/>
      <c r="BU778" s="208"/>
      <c r="BV778" s="208"/>
      <c r="BW778" s="208"/>
      <c r="BX778" s="208"/>
      <c r="BY778" s="208"/>
      <c r="BZ778" s="208"/>
      <c r="CA778" s="208"/>
      <c r="CB778" s="208"/>
      <c r="CC778" s="208"/>
      <c r="CD778" s="208"/>
      <c r="CE778" s="208"/>
      <c r="CF778" s="208"/>
      <c r="CG778" s="208"/>
      <c r="CH778" s="208"/>
      <c r="CI778" s="208"/>
      <c r="CJ778" s="208"/>
      <c r="CK778" s="208"/>
      <c r="CL778" s="208"/>
      <c r="CM778" s="208"/>
      <c r="CN778" s="208"/>
      <c r="CO778" s="208"/>
      <c r="CP778" s="176"/>
      <c r="DO778" s="166"/>
    </row>
    <row r="779" spans="1:119">
      <c r="A779" s="166"/>
      <c r="B779" s="175"/>
      <c r="C779" s="175"/>
      <c r="D779" s="178"/>
      <c r="E779" s="17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70"/>
      <c r="R779" s="170"/>
      <c r="S779" s="170"/>
      <c r="T779" s="170"/>
      <c r="U779" s="170"/>
      <c r="V779" s="170"/>
      <c r="W779" s="207"/>
      <c r="X779" s="207"/>
      <c r="Y779" s="207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  <c r="BI779" s="208"/>
      <c r="BJ779" s="208"/>
      <c r="BK779" s="208"/>
      <c r="BL779" s="208"/>
      <c r="BM779" s="208"/>
      <c r="BN779" s="208"/>
      <c r="BO779" s="208"/>
      <c r="BP779" s="208"/>
      <c r="BQ779" s="208"/>
      <c r="BR779" s="208"/>
      <c r="BS779" s="208"/>
      <c r="BT779" s="208"/>
      <c r="BU779" s="208"/>
      <c r="BV779" s="208"/>
      <c r="BW779" s="208"/>
      <c r="BX779" s="208"/>
      <c r="BY779" s="208"/>
      <c r="BZ779" s="208"/>
      <c r="CA779" s="208"/>
      <c r="CB779" s="208"/>
      <c r="CC779" s="208"/>
      <c r="CD779" s="208"/>
      <c r="CE779" s="208"/>
      <c r="CF779" s="208"/>
      <c r="CG779" s="208"/>
      <c r="CH779" s="208"/>
      <c r="CI779" s="208"/>
      <c r="CJ779" s="208"/>
      <c r="CK779" s="208"/>
      <c r="CL779" s="208"/>
      <c r="CM779" s="208"/>
      <c r="CN779" s="208"/>
      <c r="CO779" s="208"/>
      <c r="CP779" s="176"/>
      <c r="DO779" s="166"/>
    </row>
    <row r="780" spans="1:119">
      <c r="A780" s="166"/>
      <c r="B780" s="175"/>
      <c r="C780" s="175"/>
      <c r="D780" s="178"/>
      <c r="E780" s="17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70"/>
      <c r="R780" s="170"/>
      <c r="S780" s="170"/>
      <c r="T780" s="170"/>
      <c r="U780" s="170"/>
      <c r="V780" s="170"/>
      <c r="W780" s="207"/>
      <c r="X780" s="207"/>
      <c r="Y780" s="207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  <c r="BI780" s="208"/>
      <c r="BJ780" s="208"/>
      <c r="BK780" s="208"/>
      <c r="BL780" s="208"/>
      <c r="BM780" s="208"/>
      <c r="BN780" s="208"/>
      <c r="BO780" s="208"/>
      <c r="BP780" s="208"/>
      <c r="BQ780" s="208"/>
      <c r="BR780" s="208"/>
      <c r="BS780" s="208"/>
      <c r="BT780" s="208"/>
      <c r="BU780" s="208"/>
      <c r="BV780" s="208"/>
      <c r="BW780" s="208"/>
      <c r="BX780" s="208"/>
      <c r="BY780" s="208"/>
      <c r="BZ780" s="208"/>
      <c r="CA780" s="208"/>
      <c r="CB780" s="208"/>
      <c r="CC780" s="208"/>
      <c r="CD780" s="208"/>
      <c r="CE780" s="208"/>
      <c r="CF780" s="208"/>
      <c r="CG780" s="208"/>
      <c r="CH780" s="208"/>
      <c r="CI780" s="208"/>
      <c r="CJ780" s="208"/>
      <c r="CK780" s="208"/>
      <c r="CL780" s="208"/>
      <c r="CM780" s="208"/>
      <c r="CN780" s="208"/>
      <c r="CO780" s="208"/>
      <c r="CP780" s="176"/>
      <c r="DO780" s="166"/>
    </row>
    <row r="781" spans="1:119">
      <c r="A781" s="166"/>
      <c r="B781" s="175"/>
      <c r="C781" s="175"/>
      <c r="D781" s="178"/>
      <c r="E781" s="17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70"/>
      <c r="R781" s="170"/>
      <c r="S781" s="170"/>
      <c r="T781" s="170"/>
      <c r="U781" s="170"/>
      <c r="V781" s="170"/>
      <c r="W781" s="207"/>
      <c r="X781" s="207"/>
      <c r="Y781" s="207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  <c r="BI781" s="208"/>
      <c r="BJ781" s="208"/>
      <c r="BK781" s="208"/>
      <c r="BL781" s="208"/>
      <c r="BM781" s="208"/>
      <c r="BN781" s="208"/>
      <c r="BO781" s="208"/>
      <c r="BP781" s="208"/>
      <c r="BQ781" s="208"/>
      <c r="BR781" s="208"/>
      <c r="BS781" s="208"/>
      <c r="BT781" s="208"/>
      <c r="BU781" s="208"/>
      <c r="BV781" s="208"/>
      <c r="BW781" s="208"/>
      <c r="BX781" s="208"/>
      <c r="BY781" s="208"/>
      <c r="BZ781" s="208"/>
      <c r="CA781" s="208"/>
      <c r="CB781" s="208"/>
      <c r="CC781" s="208"/>
      <c r="CD781" s="208"/>
      <c r="CE781" s="208"/>
      <c r="CF781" s="208"/>
      <c r="CG781" s="208"/>
      <c r="CH781" s="208"/>
      <c r="CI781" s="208"/>
      <c r="CJ781" s="208"/>
      <c r="CK781" s="208"/>
      <c r="CL781" s="208"/>
      <c r="CM781" s="208"/>
      <c r="CN781" s="208"/>
      <c r="CO781" s="208"/>
      <c r="CP781" s="176"/>
      <c r="DO781" s="166"/>
    </row>
    <row r="782" spans="1:119">
      <c r="A782" s="166"/>
      <c r="B782" s="175"/>
      <c r="C782" s="175"/>
      <c r="D782" s="178"/>
      <c r="E782" s="17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70"/>
      <c r="R782" s="170"/>
      <c r="S782" s="170"/>
      <c r="T782" s="170"/>
      <c r="U782" s="170"/>
      <c r="V782" s="170"/>
      <c r="W782" s="207"/>
      <c r="X782" s="207"/>
      <c r="Y782" s="207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  <c r="BI782" s="208"/>
      <c r="BJ782" s="208"/>
      <c r="BK782" s="208"/>
      <c r="BL782" s="208"/>
      <c r="BM782" s="208"/>
      <c r="BN782" s="208"/>
      <c r="BO782" s="208"/>
      <c r="BP782" s="208"/>
      <c r="BQ782" s="208"/>
      <c r="BR782" s="208"/>
      <c r="BS782" s="208"/>
      <c r="BT782" s="208"/>
      <c r="BU782" s="208"/>
      <c r="BV782" s="208"/>
      <c r="BW782" s="208"/>
      <c r="BX782" s="208"/>
      <c r="BY782" s="208"/>
      <c r="BZ782" s="208"/>
      <c r="CA782" s="208"/>
      <c r="CB782" s="208"/>
      <c r="CC782" s="208"/>
      <c r="CD782" s="208"/>
      <c r="CE782" s="208"/>
      <c r="CF782" s="208"/>
      <c r="CG782" s="208"/>
      <c r="CH782" s="208"/>
      <c r="CI782" s="208"/>
      <c r="CJ782" s="208"/>
      <c r="CK782" s="208"/>
      <c r="CL782" s="208"/>
      <c r="CM782" s="208"/>
      <c r="CN782" s="208"/>
      <c r="CO782" s="208"/>
      <c r="CP782" s="176"/>
      <c r="DO782" s="166"/>
    </row>
    <row r="783" spans="1:119">
      <c r="A783" s="166"/>
      <c r="B783" s="175"/>
      <c r="C783" s="175"/>
      <c r="D783" s="178"/>
      <c r="E783" s="17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70"/>
      <c r="R783" s="170"/>
      <c r="S783" s="170"/>
      <c r="T783" s="170"/>
      <c r="U783" s="170"/>
      <c r="V783" s="170"/>
      <c r="W783" s="207"/>
      <c r="X783" s="207"/>
      <c r="Y783" s="207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  <c r="BI783" s="208"/>
      <c r="BJ783" s="208"/>
      <c r="BK783" s="208"/>
      <c r="BL783" s="208"/>
      <c r="BM783" s="208"/>
      <c r="BN783" s="208"/>
      <c r="BO783" s="208"/>
      <c r="BP783" s="208"/>
      <c r="BQ783" s="208"/>
      <c r="BR783" s="208"/>
      <c r="BS783" s="208"/>
      <c r="BT783" s="208"/>
      <c r="BU783" s="208"/>
      <c r="BV783" s="208"/>
      <c r="BW783" s="208"/>
      <c r="BX783" s="208"/>
      <c r="BY783" s="208"/>
      <c r="BZ783" s="208"/>
      <c r="CA783" s="208"/>
      <c r="CB783" s="208"/>
      <c r="CC783" s="208"/>
      <c r="CD783" s="208"/>
      <c r="CE783" s="208"/>
      <c r="CF783" s="208"/>
      <c r="CG783" s="208"/>
      <c r="CH783" s="208"/>
      <c r="CI783" s="208"/>
      <c r="CJ783" s="208"/>
      <c r="CK783" s="208"/>
      <c r="CL783" s="208"/>
      <c r="CM783" s="208"/>
      <c r="CN783" s="208"/>
      <c r="CO783" s="208"/>
      <c r="CP783" s="176"/>
      <c r="DO783" s="166"/>
    </row>
    <row r="784" spans="1:119">
      <c r="A784" s="166"/>
      <c r="B784" s="175"/>
      <c r="C784" s="175"/>
      <c r="D784" s="178"/>
      <c r="E784" s="17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70"/>
      <c r="R784" s="170"/>
      <c r="S784" s="170"/>
      <c r="T784" s="170"/>
      <c r="U784" s="170"/>
      <c r="V784" s="170"/>
      <c r="W784" s="207"/>
      <c r="X784" s="207"/>
      <c r="Y784" s="207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  <c r="BI784" s="208"/>
      <c r="BJ784" s="208"/>
      <c r="BK784" s="208"/>
      <c r="BL784" s="208"/>
      <c r="BM784" s="208"/>
      <c r="BN784" s="208"/>
      <c r="BO784" s="208"/>
      <c r="BP784" s="208"/>
      <c r="BQ784" s="208"/>
      <c r="BR784" s="208"/>
      <c r="BS784" s="208"/>
      <c r="BT784" s="208"/>
      <c r="BU784" s="208"/>
      <c r="BV784" s="208"/>
      <c r="BW784" s="208"/>
      <c r="BX784" s="208"/>
      <c r="BY784" s="208"/>
      <c r="BZ784" s="208"/>
      <c r="CA784" s="208"/>
      <c r="CB784" s="208"/>
      <c r="CC784" s="208"/>
      <c r="CD784" s="208"/>
      <c r="CE784" s="208"/>
      <c r="CF784" s="208"/>
      <c r="CG784" s="208"/>
      <c r="CH784" s="208"/>
      <c r="CI784" s="208"/>
      <c r="CJ784" s="208"/>
      <c r="CK784" s="208"/>
      <c r="CL784" s="208"/>
      <c r="CM784" s="208"/>
      <c r="CN784" s="208"/>
      <c r="CO784" s="208"/>
      <c r="CP784" s="176"/>
      <c r="DO784" s="166"/>
    </row>
    <row r="785" spans="1:119">
      <c r="A785" s="166"/>
      <c r="B785" s="175"/>
      <c r="C785" s="175"/>
      <c r="D785" s="178"/>
      <c r="E785" s="17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70"/>
      <c r="R785" s="170"/>
      <c r="S785" s="170"/>
      <c r="T785" s="170"/>
      <c r="U785" s="170"/>
      <c r="V785" s="170"/>
      <c r="W785" s="207"/>
      <c r="X785" s="207"/>
      <c r="Y785" s="207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  <c r="BI785" s="208"/>
      <c r="BJ785" s="208"/>
      <c r="BK785" s="208"/>
      <c r="BL785" s="208"/>
      <c r="BM785" s="208"/>
      <c r="BN785" s="208"/>
      <c r="BO785" s="208"/>
      <c r="BP785" s="208"/>
      <c r="BQ785" s="208"/>
      <c r="BR785" s="208"/>
      <c r="BS785" s="208"/>
      <c r="BT785" s="208"/>
      <c r="BU785" s="208"/>
      <c r="BV785" s="208"/>
      <c r="BW785" s="208"/>
      <c r="BX785" s="208"/>
      <c r="BY785" s="208"/>
      <c r="BZ785" s="208"/>
      <c r="CA785" s="208"/>
      <c r="CB785" s="208"/>
      <c r="CC785" s="208"/>
      <c r="CD785" s="208"/>
      <c r="CE785" s="208"/>
      <c r="CF785" s="208"/>
      <c r="CG785" s="208"/>
      <c r="CH785" s="208"/>
      <c r="CI785" s="208"/>
      <c r="CJ785" s="208"/>
      <c r="CK785" s="208"/>
      <c r="CL785" s="208"/>
      <c r="CM785" s="208"/>
      <c r="CN785" s="208"/>
      <c r="CO785" s="208"/>
      <c r="CP785" s="176"/>
      <c r="DO785" s="166"/>
    </row>
    <row r="786" spans="1:119">
      <c r="A786" s="166"/>
      <c r="B786" s="175"/>
      <c r="C786" s="175"/>
      <c r="D786" s="178"/>
      <c r="E786" s="17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70"/>
      <c r="R786" s="170"/>
      <c r="S786" s="170"/>
      <c r="T786" s="170"/>
      <c r="U786" s="170"/>
      <c r="V786" s="170"/>
      <c r="W786" s="207"/>
      <c r="X786" s="207"/>
      <c r="Y786" s="207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  <c r="BI786" s="208"/>
      <c r="BJ786" s="208"/>
      <c r="BK786" s="208"/>
      <c r="BL786" s="208"/>
      <c r="BM786" s="208"/>
      <c r="BN786" s="208"/>
      <c r="BO786" s="208"/>
      <c r="BP786" s="208"/>
      <c r="BQ786" s="208"/>
      <c r="BR786" s="208"/>
      <c r="BS786" s="208"/>
      <c r="BT786" s="208"/>
      <c r="BU786" s="208"/>
      <c r="BV786" s="208"/>
      <c r="BW786" s="208"/>
      <c r="BX786" s="208"/>
      <c r="BY786" s="208"/>
      <c r="BZ786" s="208"/>
      <c r="CA786" s="208"/>
      <c r="CB786" s="208"/>
      <c r="CC786" s="208"/>
      <c r="CD786" s="208"/>
      <c r="CE786" s="208"/>
      <c r="CF786" s="208"/>
      <c r="CG786" s="208"/>
      <c r="CH786" s="208"/>
      <c r="CI786" s="208"/>
      <c r="CJ786" s="208"/>
      <c r="CK786" s="208"/>
      <c r="CL786" s="208"/>
      <c r="CM786" s="208"/>
      <c r="CN786" s="208"/>
      <c r="CO786" s="208"/>
      <c r="CP786" s="176"/>
      <c r="DO786" s="166"/>
    </row>
    <row r="787" spans="1:119">
      <c r="A787" s="166"/>
      <c r="B787" s="175"/>
      <c r="C787" s="175"/>
      <c r="D787" s="178"/>
      <c r="E787" s="17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70"/>
      <c r="R787" s="170"/>
      <c r="S787" s="170"/>
      <c r="T787" s="170"/>
      <c r="U787" s="170"/>
      <c r="V787" s="170"/>
      <c r="W787" s="207"/>
      <c r="X787" s="207"/>
      <c r="Y787" s="207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  <c r="AU787" s="208"/>
      <c r="AV787" s="208"/>
      <c r="AW787" s="208"/>
      <c r="AX787" s="208"/>
      <c r="AY787" s="208"/>
      <c r="AZ787" s="208"/>
      <c r="BA787" s="208"/>
      <c r="BB787" s="208"/>
      <c r="BC787" s="208"/>
      <c r="BD787" s="208"/>
      <c r="BE787" s="208"/>
      <c r="BF787" s="208"/>
      <c r="BG787" s="208"/>
      <c r="BH787" s="208"/>
      <c r="BI787" s="208"/>
      <c r="BJ787" s="208"/>
      <c r="BK787" s="208"/>
      <c r="BL787" s="208"/>
      <c r="BM787" s="208"/>
      <c r="BN787" s="208"/>
      <c r="BO787" s="208"/>
      <c r="BP787" s="208"/>
      <c r="BQ787" s="208"/>
      <c r="BR787" s="208"/>
      <c r="BS787" s="208"/>
      <c r="BT787" s="208"/>
      <c r="BU787" s="208"/>
      <c r="BV787" s="208"/>
      <c r="BW787" s="208"/>
      <c r="BX787" s="208"/>
      <c r="BY787" s="208"/>
      <c r="BZ787" s="208"/>
      <c r="CA787" s="208"/>
      <c r="CB787" s="208"/>
      <c r="CC787" s="208"/>
      <c r="CD787" s="208"/>
      <c r="CE787" s="208"/>
      <c r="CF787" s="208"/>
      <c r="CG787" s="208"/>
      <c r="CH787" s="208"/>
      <c r="CI787" s="208"/>
      <c r="CJ787" s="208"/>
      <c r="CK787" s="208"/>
      <c r="CL787" s="208"/>
      <c r="CM787" s="208"/>
      <c r="CN787" s="208"/>
      <c r="CO787" s="208"/>
      <c r="CP787" s="176"/>
      <c r="DO787" s="166"/>
    </row>
    <row r="788" spans="1:119">
      <c r="A788" s="166"/>
      <c r="B788" s="175"/>
      <c r="C788" s="175"/>
      <c r="D788" s="178"/>
      <c r="E788" s="17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70"/>
      <c r="R788" s="170"/>
      <c r="S788" s="170"/>
      <c r="T788" s="170"/>
      <c r="U788" s="170"/>
      <c r="V788" s="170"/>
      <c r="W788" s="207"/>
      <c r="X788" s="207"/>
      <c r="Y788" s="207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  <c r="BI788" s="208"/>
      <c r="BJ788" s="208"/>
      <c r="BK788" s="208"/>
      <c r="BL788" s="208"/>
      <c r="BM788" s="208"/>
      <c r="BN788" s="208"/>
      <c r="BO788" s="208"/>
      <c r="BP788" s="208"/>
      <c r="BQ788" s="208"/>
      <c r="BR788" s="208"/>
      <c r="BS788" s="208"/>
      <c r="BT788" s="208"/>
      <c r="BU788" s="208"/>
      <c r="BV788" s="208"/>
      <c r="BW788" s="208"/>
      <c r="BX788" s="208"/>
      <c r="BY788" s="208"/>
      <c r="BZ788" s="208"/>
      <c r="CA788" s="208"/>
      <c r="CB788" s="208"/>
      <c r="CC788" s="208"/>
      <c r="CD788" s="208"/>
      <c r="CE788" s="208"/>
      <c r="CF788" s="208"/>
      <c r="CG788" s="208"/>
      <c r="CH788" s="208"/>
      <c r="CI788" s="208"/>
      <c r="CJ788" s="208"/>
      <c r="CK788" s="208"/>
      <c r="CL788" s="208"/>
      <c r="CM788" s="208"/>
      <c r="CN788" s="208"/>
      <c r="CO788" s="208"/>
      <c r="CP788" s="176"/>
      <c r="DO788" s="166"/>
    </row>
    <row r="789" spans="1:119">
      <c r="A789" s="166"/>
      <c r="B789" s="175"/>
      <c r="C789" s="175"/>
      <c r="D789" s="178"/>
      <c r="E789" s="17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70"/>
      <c r="R789" s="170"/>
      <c r="S789" s="170"/>
      <c r="T789" s="170"/>
      <c r="U789" s="170"/>
      <c r="V789" s="170"/>
      <c r="W789" s="207"/>
      <c r="X789" s="207"/>
      <c r="Y789" s="207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  <c r="BI789" s="208"/>
      <c r="BJ789" s="208"/>
      <c r="BK789" s="208"/>
      <c r="BL789" s="208"/>
      <c r="BM789" s="208"/>
      <c r="BN789" s="208"/>
      <c r="BO789" s="208"/>
      <c r="BP789" s="208"/>
      <c r="BQ789" s="208"/>
      <c r="BR789" s="208"/>
      <c r="BS789" s="208"/>
      <c r="BT789" s="208"/>
      <c r="BU789" s="208"/>
      <c r="BV789" s="208"/>
      <c r="BW789" s="208"/>
      <c r="BX789" s="208"/>
      <c r="BY789" s="208"/>
      <c r="BZ789" s="208"/>
      <c r="CA789" s="208"/>
      <c r="CB789" s="208"/>
      <c r="CC789" s="208"/>
      <c r="CD789" s="208"/>
      <c r="CE789" s="208"/>
      <c r="CF789" s="208"/>
      <c r="CG789" s="208"/>
      <c r="CH789" s="208"/>
      <c r="CI789" s="208"/>
      <c r="CJ789" s="208"/>
      <c r="CK789" s="208"/>
      <c r="CL789" s="208"/>
      <c r="CM789" s="208"/>
      <c r="CN789" s="208"/>
      <c r="CO789" s="208"/>
      <c r="CP789" s="176"/>
      <c r="DO789" s="166"/>
    </row>
    <row r="790" spans="1:119">
      <c r="A790" s="166"/>
      <c r="B790" s="175"/>
      <c r="C790" s="175"/>
      <c r="D790" s="178"/>
      <c r="E790" s="17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70"/>
      <c r="R790" s="170"/>
      <c r="S790" s="170"/>
      <c r="T790" s="170"/>
      <c r="U790" s="170"/>
      <c r="V790" s="170"/>
      <c r="W790" s="207"/>
      <c r="X790" s="207"/>
      <c r="Y790" s="207"/>
      <c r="Z790" s="208"/>
      <c r="AA790" s="208"/>
      <c r="AB790" s="208"/>
      <c r="AC790" s="208"/>
      <c r="AD790" s="208"/>
      <c r="AE790" s="208"/>
      <c r="AF790" s="208"/>
      <c r="AG790" s="208"/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  <c r="BI790" s="208"/>
      <c r="BJ790" s="208"/>
      <c r="BK790" s="208"/>
      <c r="BL790" s="208"/>
      <c r="BM790" s="208"/>
      <c r="BN790" s="208"/>
      <c r="BO790" s="208"/>
      <c r="BP790" s="208"/>
      <c r="BQ790" s="208"/>
      <c r="BR790" s="208"/>
      <c r="BS790" s="208"/>
      <c r="BT790" s="208"/>
      <c r="BU790" s="208"/>
      <c r="BV790" s="208"/>
      <c r="BW790" s="208"/>
      <c r="BX790" s="208"/>
      <c r="BY790" s="208"/>
      <c r="BZ790" s="208"/>
      <c r="CA790" s="208"/>
      <c r="CB790" s="208"/>
      <c r="CC790" s="208"/>
      <c r="CD790" s="208"/>
      <c r="CE790" s="208"/>
      <c r="CF790" s="208"/>
      <c r="CG790" s="208"/>
      <c r="CH790" s="208"/>
      <c r="CI790" s="208"/>
      <c r="CJ790" s="208"/>
      <c r="CK790" s="208"/>
      <c r="CL790" s="208"/>
      <c r="CM790" s="208"/>
      <c r="CN790" s="208"/>
      <c r="CO790" s="208"/>
      <c r="CP790" s="176"/>
      <c r="DO790" s="166"/>
    </row>
    <row r="791" spans="1:119">
      <c r="A791" s="166"/>
      <c r="B791" s="175"/>
      <c r="C791" s="175"/>
      <c r="D791" s="178"/>
      <c r="E791" s="17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70"/>
      <c r="R791" s="170"/>
      <c r="S791" s="170"/>
      <c r="T791" s="170"/>
      <c r="U791" s="170"/>
      <c r="V791" s="170"/>
      <c r="W791" s="207"/>
      <c r="X791" s="207"/>
      <c r="Y791" s="207"/>
      <c r="Z791" s="208"/>
      <c r="AA791" s="208"/>
      <c r="AB791" s="208"/>
      <c r="AC791" s="208"/>
      <c r="AD791" s="208"/>
      <c r="AE791" s="208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  <c r="BI791" s="208"/>
      <c r="BJ791" s="208"/>
      <c r="BK791" s="208"/>
      <c r="BL791" s="208"/>
      <c r="BM791" s="208"/>
      <c r="BN791" s="208"/>
      <c r="BO791" s="208"/>
      <c r="BP791" s="208"/>
      <c r="BQ791" s="208"/>
      <c r="BR791" s="208"/>
      <c r="BS791" s="208"/>
      <c r="BT791" s="208"/>
      <c r="BU791" s="208"/>
      <c r="BV791" s="208"/>
      <c r="BW791" s="208"/>
      <c r="BX791" s="208"/>
      <c r="BY791" s="208"/>
      <c r="BZ791" s="208"/>
      <c r="CA791" s="208"/>
      <c r="CB791" s="208"/>
      <c r="CC791" s="208"/>
      <c r="CD791" s="208"/>
      <c r="CE791" s="208"/>
      <c r="CF791" s="208"/>
      <c r="CG791" s="208"/>
      <c r="CH791" s="208"/>
      <c r="CI791" s="208"/>
      <c r="CJ791" s="208"/>
      <c r="CK791" s="208"/>
      <c r="CL791" s="208"/>
      <c r="CM791" s="208"/>
      <c r="CN791" s="208"/>
      <c r="CO791" s="208"/>
      <c r="CP791" s="176"/>
      <c r="DO791" s="166"/>
    </row>
    <row r="792" spans="1:119">
      <c r="A792" s="166"/>
      <c r="B792" s="175"/>
      <c r="C792" s="175"/>
      <c r="D792" s="178"/>
      <c r="E792" s="17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70"/>
      <c r="R792" s="170"/>
      <c r="S792" s="170"/>
      <c r="T792" s="170"/>
      <c r="U792" s="170"/>
      <c r="V792" s="170"/>
      <c r="W792" s="207"/>
      <c r="X792" s="207"/>
      <c r="Y792" s="207"/>
      <c r="Z792" s="208"/>
      <c r="AA792" s="208"/>
      <c r="AB792" s="208"/>
      <c r="AC792" s="208"/>
      <c r="AD792" s="208"/>
      <c r="AE792" s="208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  <c r="BI792" s="208"/>
      <c r="BJ792" s="208"/>
      <c r="BK792" s="208"/>
      <c r="BL792" s="208"/>
      <c r="BM792" s="208"/>
      <c r="BN792" s="208"/>
      <c r="BO792" s="208"/>
      <c r="BP792" s="208"/>
      <c r="BQ792" s="208"/>
      <c r="BR792" s="208"/>
      <c r="BS792" s="208"/>
      <c r="BT792" s="208"/>
      <c r="BU792" s="208"/>
      <c r="BV792" s="208"/>
      <c r="BW792" s="208"/>
      <c r="BX792" s="208"/>
      <c r="BY792" s="208"/>
      <c r="BZ792" s="208"/>
      <c r="CA792" s="208"/>
      <c r="CB792" s="208"/>
      <c r="CC792" s="208"/>
      <c r="CD792" s="208"/>
      <c r="CE792" s="208"/>
      <c r="CF792" s="208"/>
      <c r="CG792" s="208"/>
      <c r="CH792" s="208"/>
      <c r="CI792" s="208"/>
      <c r="CJ792" s="208"/>
      <c r="CK792" s="208"/>
      <c r="CL792" s="208"/>
      <c r="CM792" s="208"/>
      <c r="CN792" s="208"/>
      <c r="CO792" s="208"/>
      <c r="CP792" s="176"/>
      <c r="DO792" s="166"/>
    </row>
    <row r="793" spans="1:119">
      <c r="A793" s="166"/>
      <c r="B793" s="175"/>
      <c r="C793" s="175"/>
      <c r="D793" s="178"/>
      <c r="E793" s="17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70"/>
      <c r="R793" s="170"/>
      <c r="S793" s="170"/>
      <c r="T793" s="170"/>
      <c r="U793" s="170"/>
      <c r="V793" s="170"/>
      <c r="W793" s="207"/>
      <c r="X793" s="207"/>
      <c r="Y793" s="207"/>
      <c r="Z793" s="208"/>
      <c r="AA793" s="208"/>
      <c r="AB793" s="208"/>
      <c r="AC793" s="208"/>
      <c r="AD793" s="208"/>
      <c r="AE793" s="208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  <c r="BI793" s="208"/>
      <c r="BJ793" s="208"/>
      <c r="BK793" s="208"/>
      <c r="BL793" s="208"/>
      <c r="BM793" s="208"/>
      <c r="BN793" s="208"/>
      <c r="BO793" s="208"/>
      <c r="BP793" s="208"/>
      <c r="BQ793" s="208"/>
      <c r="BR793" s="208"/>
      <c r="BS793" s="208"/>
      <c r="BT793" s="208"/>
      <c r="BU793" s="208"/>
      <c r="BV793" s="208"/>
      <c r="BW793" s="208"/>
      <c r="BX793" s="208"/>
      <c r="BY793" s="208"/>
      <c r="BZ793" s="208"/>
      <c r="CA793" s="208"/>
      <c r="CB793" s="208"/>
      <c r="CC793" s="208"/>
      <c r="CD793" s="208"/>
      <c r="CE793" s="208"/>
      <c r="CF793" s="208"/>
      <c r="CG793" s="208"/>
      <c r="CH793" s="208"/>
      <c r="CI793" s="208"/>
      <c r="CJ793" s="208"/>
      <c r="CK793" s="208"/>
      <c r="CL793" s="208"/>
      <c r="CM793" s="208"/>
      <c r="CN793" s="208"/>
      <c r="CO793" s="208"/>
      <c r="CP793" s="176"/>
      <c r="DO793" s="166"/>
    </row>
    <row r="794" spans="1:119">
      <c r="A794" s="166"/>
      <c r="B794" s="175"/>
      <c r="C794" s="175"/>
      <c r="D794" s="178"/>
      <c r="E794" s="17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70"/>
      <c r="R794" s="170"/>
      <c r="S794" s="170"/>
      <c r="T794" s="170"/>
      <c r="U794" s="170"/>
      <c r="V794" s="170"/>
      <c r="W794" s="207"/>
      <c r="X794" s="207"/>
      <c r="Y794" s="207"/>
      <c r="Z794" s="208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  <c r="BI794" s="208"/>
      <c r="BJ794" s="208"/>
      <c r="BK794" s="208"/>
      <c r="BL794" s="208"/>
      <c r="BM794" s="208"/>
      <c r="BN794" s="208"/>
      <c r="BO794" s="208"/>
      <c r="BP794" s="208"/>
      <c r="BQ794" s="208"/>
      <c r="BR794" s="208"/>
      <c r="BS794" s="208"/>
      <c r="BT794" s="208"/>
      <c r="BU794" s="208"/>
      <c r="BV794" s="208"/>
      <c r="BW794" s="208"/>
      <c r="BX794" s="208"/>
      <c r="BY794" s="208"/>
      <c r="BZ794" s="208"/>
      <c r="CA794" s="208"/>
      <c r="CB794" s="208"/>
      <c r="CC794" s="208"/>
      <c r="CD794" s="208"/>
      <c r="CE794" s="208"/>
      <c r="CF794" s="208"/>
      <c r="CG794" s="208"/>
      <c r="CH794" s="208"/>
      <c r="CI794" s="208"/>
      <c r="CJ794" s="208"/>
      <c r="CK794" s="208"/>
      <c r="CL794" s="208"/>
      <c r="CM794" s="208"/>
      <c r="CN794" s="208"/>
      <c r="CO794" s="208"/>
      <c r="CP794" s="176"/>
      <c r="DO794" s="166"/>
    </row>
    <row r="795" spans="1:119">
      <c r="A795" s="166"/>
      <c r="B795" s="175"/>
      <c r="C795" s="175"/>
      <c r="D795" s="178"/>
      <c r="E795" s="17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70"/>
      <c r="R795" s="170"/>
      <c r="S795" s="170"/>
      <c r="T795" s="170"/>
      <c r="U795" s="170"/>
      <c r="V795" s="170"/>
      <c r="W795" s="207"/>
      <c r="X795" s="207"/>
      <c r="Y795" s="207"/>
      <c r="Z795" s="208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  <c r="BI795" s="208"/>
      <c r="BJ795" s="208"/>
      <c r="BK795" s="208"/>
      <c r="BL795" s="208"/>
      <c r="BM795" s="208"/>
      <c r="BN795" s="208"/>
      <c r="BO795" s="208"/>
      <c r="BP795" s="208"/>
      <c r="BQ795" s="208"/>
      <c r="BR795" s="208"/>
      <c r="BS795" s="208"/>
      <c r="BT795" s="208"/>
      <c r="BU795" s="208"/>
      <c r="BV795" s="208"/>
      <c r="BW795" s="208"/>
      <c r="BX795" s="208"/>
      <c r="BY795" s="208"/>
      <c r="BZ795" s="208"/>
      <c r="CA795" s="208"/>
      <c r="CB795" s="208"/>
      <c r="CC795" s="208"/>
      <c r="CD795" s="208"/>
      <c r="CE795" s="208"/>
      <c r="CF795" s="208"/>
      <c r="CG795" s="208"/>
      <c r="CH795" s="208"/>
      <c r="CI795" s="208"/>
      <c r="CJ795" s="208"/>
      <c r="CK795" s="208"/>
      <c r="CL795" s="208"/>
      <c r="CM795" s="208"/>
      <c r="CN795" s="208"/>
      <c r="CO795" s="208"/>
      <c r="CP795" s="176"/>
      <c r="DO795" s="166"/>
    </row>
    <row r="796" spans="1:119">
      <c r="A796" s="166"/>
      <c r="B796" s="175"/>
      <c r="C796" s="175"/>
      <c r="D796" s="178"/>
      <c r="E796" s="17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70"/>
      <c r="R796" s="170"/>
      <c r="S796" s="170"/>
      <c r="T796" s="170"/>
      <c r="U796" s="170"/>
      <c r="V796" s="170"/>
      <c r="W796" s="207"/>
      <c r="X796" s="207"/>
      <c r="Y796" s="207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8"/>
      <c r="BL796" s="208"/>
      <c r="BM796" s="208"/>
      <c r="BN796" s="208"/>
      <c r="BO796" s="208"/>
      <c r="BP796" s="208"/>
      <c r="BQ796" s="208"/>
      <c r="BR796" s="208"/>
      <c r="BS796" s="208"/>
      <c r="BT796" s="208"/>
      <c r="BU796" s="208"/>
      <c r="BV796" s="208"/>
      <c r="BW796" s="208"/>
      <c r="BX796" s="208"/>
      <c r="BY796" s="208"/>
      <c r="BZ796" s="208"/>
      <c r="CA796" s="208"/>
      <c r="CB796" s="208"/>
      <c r="CC796" s="208"/>
      <c r="CD796" s="208"/>
      <c r="CE796" s="208"/>
      <c r="CF796" s="208"/>
      <c r="CG796" s="208"/>
      <c r="CH796" s="208"/>
      <c r="CI796" s="208"/>
      <c r="CJ796" s="208"/>
      <c r="CK796" s="208"/>
      <c r="CL796" s="208"/>
      <c r="CM796" s="208"/>
      <c r="CN796" s="208"/>
      <c r="CO796" s="208"/>
      <c r="CP796" s="176"/>
      <c r="DO796" s="166"/>
    </row>
    <row r="797" spans="1:119">
      <c r="A797" s="166"/>
      <c r="B797" s="175"/>
      <c r="C797" s="175"/>
      <c r="D797" s="178"/>
      <c r="E797" s="17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70"/>
      <c r="R797" s="170"/>
      <c r="S797" s="170"/>
      <c r="T797" s="170"/>
      <c r="U797" s="170"/>
      <c r="V797" s="170"/>
      <c r="W797" s="207"/>
      <c r="X797" s="207"/>
      <c r="Y797" s="207"/>
      <c r="Z797" s="208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8"/>
      <c r="BL797" s="208"/>
      <c r="BM797" s="208"/>
      <c r="BN797" s="208"/>
      <c r="BO797" s="208"/>
      <c r="BP797" s="208"/>
      <c r="BQ797" s="208"/>
      <c r="BR797" s="208"/>
      <c r="BS797" s="208"/>
      <c r="BT797" s="208"/>
      <c r="BU797" s="208"/>
      <c r="BV797" s="208"/>
      <c r="BW797" s="208"/>
      <c r="BX797" s="208"/>
      <c r="BY797" s="208"/>
      <c r="BZ797" s="208"/>
      <c r="CA797" s="208"/>
      <c r="CB797" s="208"/>
      <c r="CC797" s="208"/>
      <c r="CD797" s="208"/>
      <c r="CE797" s="208"/>
      <c r="CF797" s="208"/>
      <c r="CG797" s="208"/>
      <c r="CH797" s="208"/>
      <c r="CI797" s="208"/>
      <c r="CJ797" s="208"/>
      <c r="CK797" s="208"/>
      <c r="CL797" s="208"/>
      <c r="CM797" s="208"/>
      <c r="CN797" s="208"/>
      <c r="CO797" s="208"/>
      <c r="CP797" s="176"/>
      <c r="DO797" s="166"/>
    </row>
    <row r="798" spans="1:119">
      <c r="A798" s="166"/>
      <c r="B798" s="175"/>
      <c r="C798" s="175"/>
      <c r="D798" s="178"/>
      <c r="E798" s="17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70"/>
      <c r="R798" s="170"/>
      <c r="S798" s="170"/>
      <c r="T798" s="170"/>
      <c r="U798" s="170"/>
      <c r="V798" s="170"/>
      <c r="W798" s="207"/>
      <c r="X798" s="207"/>
      <c r="Y798" s="207"/>
      <c r="Z798" s="208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08"/>
      <c r="BN798" s="208"/>
      <c r="BO798" s="208"/>
      <c r="BP798" s="208"/>
      <c r="BQ798" s="208"/>
      <c r="BR798" s="208"/>
      <c r="BS798" s="208"/>
      <c r="BT798" s="208"/>
      <c r="BU798" s="208"/>
      <c r="BV798" s="208"/>
      <c r="BW798" s="208"/>
      <c r="BX798" s="208"/>
      <c r="BY798" s="208"/>
      <c r="BZ798" s="208"/>
      <c r="CA798" s="208"/>
      <c r="CB798" s="208"/>
      <c r="CC798" s="208"/>
      <c r="CD798" s="208"/>
      <c r="CE798" s="208"/>
      <c r="CF798" s="208"/>
      <c r="CG798" s="208"/>
      <c r="CH798" s="208"/>
      <c r="CI798" s="208"/>
      <c r="CJ798" s="208"/>
      <c r="CK798" s="208"/>
      <c r="CL798" s="208"/>
      <c r="CM798" s="208"/>
      <c r="CN798" s="208"/>
      <c r="CO798" s="208"/>
      <c r="CP798" s="176"/>
      <c r="DO798" s="166"/>
    </row>
    <row r="799" spans="1:119">
      <c r="A799" s="166"/>
      <c r="B799" s="175"/>
      <c r="C799" s="175"/>
      <c r="D799" s="178"/>
      <c r="E799" s="17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70"/>
      <c r="R799" s="170"/>
      <c r="S799" s="170"/>
      <c r="T799" s="170"/>
      <c r="U799" s="170"/>
      <c r="V799" s="170"/>
      <c r="W799" s="207"/>
      <c r="X799" s="207"/>
      <c r="Y799" s="207"/>
      <c r="Z799" s="208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08"/>
      <c r="BN799" s="208"/>
      <c r="BO799" s="208"/>
      <c r="BP799" s="208"/>
      <c r="BQ799" s="208"/>
      <c r="BR799" s="208"/>
      <c r="BS799" s="208"/>
      <c r="BT799" s="208"/>
      <c r="BU799" s="208"/>
      <c r="BV799" s="208"/>
      <c r="BW799" s="208"/>
      <c r="BX799" s="208"/>
      <c r="BY799" s="208"/>
      <c r="BZ799" s="208"/>
      <c r="CA799" s="208"/>
      <c r="CB799" s="208"/>
      <c r="CC799" s="208"/>
      <c r="CD799" s="208"/>
      <c r="CE799" s="208"/>
      <c r="CF799" s="208"/>
      <c r="CG799" s="208"/>
      <c r="CH799" s="208"/>
      <c r="CI799" s="208"/>
      <c r="CJ799" s="208"/>
      <c r="CK799" s="208"/>
      <c r="CL799" s="208"/>
      <c r="CM799" s="208"/>
      <c r="CN799" s="208"/>
      <c r="CO799" s="208"/>
      <c r="CP799" s="176"/>
      <c r="DO799" s="166"/>
    </row>
    <row r="800" spans="1:119">
      <c r="A800" s="166"/>
      <c r="B800" s="175"/>
      <c r="C800" s="175"/>
      <c r="D800" s="178"/>
      <c r="E800" s="17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70"/>
      <c r="R800" s="170"/>
      <c r="S800" s="170"/>
      <c r="T800" s="170"/>
      <c r="U800" s="170"/>
      <c r="V800" s="170"/>
      <c r="W800" s="207"/>
      <c r="X800" s="207"/>
      <c r="Y800" s="207"/>
      <c r="Z800" s="208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8"/>
      <c r="BN800" s="208"/>
      <c r="BO800" s="208"/>
      <c r="BP800" s="208"/>
      <c r="BQ800" s="208"/>
      <c r="BR800" s="208"/>
      <c r="BS800" s="208"/>
      <c r="BT800" s="208"/>
      <c r="BU800" s="208"/>
      <c r="BV800" s="208"/>
      <c r="BW800" s="208"/>
      <c r="BX800" s="208"/>
      <c r="BY800" s="208"/>
      <c r="BZ800" s="208"/>
      <c r="CA800" s="208"/>
      <c r="CB800" s="208"/>
      <c r="CC800" s="208"/>
      <c r="CD800" s="208"/>
      <c r="CE800" s="208"/>
      <c r="CF800" s="208"/>
      <c r="CG800" s="208"/>
      <c r="CH800" s="208"/>
      <c r="CI800" s="208"/>
      <c r="CJ800" s="208"/>
      <c r="CK800" s="208"/>
      <c r="CL800" s="208"/>
      <c r="CM800" s="208"/>
      <c r="CN800" s="208"/>
      <c r="CO800" s="208"/>
      <c r="CP800" s="176"/>
      <c r="DO800" s="166"/>
    </row>
    <row r="801" spans="1:119">
      <c r="A801" s="166"/>
      <c r="B801" s="175"/>
      <c r="C801" s="175"/>
      <c r="D801" s="178"/>
      <c r="E801" s="17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70"/>
      <c r="R801" s="170"/>
      <c r="S801" s="170"/>
      <c r="T801" s="170"/>
      <c r="U801" s="170"/>
      <c r="V801" s="170"/>
      <c r="W801" s="207"/>
      <c r="X801" s="207"/>
      <c r="Y801" s="207"/>
      <c r="Z801" s="208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208"/>
      <c r="BN801" s="208"/>
      <c r="BO801" s="208"/>
      <c r="BP801" s="208"/>
      <c r="BQ801" s="208"/>
      <c r="BR801" s="208"/>
      <c r="BS801" s="208"/>
      <c r="BT801" s="208"/>
      <c r="BU801" s="208"/>
      <c r="BV801" s="208"/>
      <c r="BW801" s="208"/>
      <c r="BX801" s="208"/>
      <c r="BY801" s="208"/>
      <c r="BZ801" s="208"/>
      <c r="CA801" s="208"/>
      <c r="CB801" s="208"/>
      <c r="CC801" s="208"/>
      <c r="CD801" s="208"/>
      <c r="CE801" s="208"/>
      <c r="CF801" s="208"/>
      <c r="CG801" s="208"/>
      <c r="CH801" s="208"/>
      <c r="CI801" s="208"/>
      <c r="CJ801" s="208"/>
      <c r="CK801" s="208"/>
      <c r="CL801" s="208"/>
      <c r="CM801" s="208"/>
      <c r="CN801" s="208"/>
      <c r="CO801" s="208"/>
      <c r="CP801" s="176"/>
      <c r="DO801" s="166"/>
    </row>
    <row r="802" spans="1:119">
      <c r="A802" s="166"/>
      <c r="B802" s="175"/>
      <c r="C802" s="175"/>
      <c r="D802" s="178"/>
      <c r="E802" s="17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70"/>
      <c r="R802" s="170"/>
      <c r="S802" s="170"/>
      <c r="T802" s="170"/>
      <c r="U802" s="170"/>
      <c r="V802" s="170"/>
      <c r="W802" s="207"/>
      <c r="X802" s="207"/>
      <c r="Y802" s="207"/>
      <c r="Z802" s="208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208"/>
      <c r="BN802" s="208"/>
      <c r="BO802" s="208"/>
      <c r="BP802" s="208"/>
      <c r="BQ802" s="208"/>
      <c r="BR802" s="208"/>
      <c r="BS802" s="208"/>
      <c r="BT802" s="208"/>
      <c r="BU802" s="208"/>
      <c r="BV802" s="208"/>
      <c r="BW802" s="208"/>
      <c r="BX802" s="208"/>
      <c r="BY802" s="208"/>
      <c r="BZ802" s="208"/>
      <c r="CA802" s="208"/>
      <c r="CB802" s="208"/>
      <c r="CC802" s="208"/>
      <c r="CD802" s="208"/>
      <c r="CE802" s="208"/>
      <c r="CF802" s="208"/>
      <c r="CG802" s="208"/>
      <c r="CH802" s="208"/>
      <c r="CI802" s="208"/>
      <c r="CJ802" s="208"/>
      <c r="CK802" s="208"/>
      <c r="CL802" s="208"/>
      <c r="CM802" s="208"/>
      <c r="CN802" s="208"/>
      <c r="CO802" s="208"/>
      <c r="CP802" s="176"/>
      <c r="DO802" s="166"/>
    </row>
    <row r="803" spans="1:119">
      <c r="A803" s="166"/>
      <c r="B803" s="175"/>
      <c r="C803" s="175"/>
      <c r="D803" s="178"/>
      <c r="E803" s="17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70"/>
      <c r="R803" s="170"/>
      <c r="S803" s="170"/>
      <c r="T803" s="170"/>
      <c r="U803" s="170"/>
      <c r="V803" s="170"/>
      <c r="W803" s="207"/>
      <c r="X803" s="207"/>
      <c r="Y803" s="207"/>
      <c r="Z803" s="208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  <c r="BI803" s="208"/>
      <c r="BJ803" s="208"/>
      <c r="BK803" s="208"/>
      <c r="BL803" s="208"/>
      <c r="BM803" s="208"/>
      <c r="BN803" s="208"/>
      <c r="BO803" s="208"/>
      <c r="BP803" s="208"/>
      <c r="BQ803" s="208"/>
      <c r="BR803" s="208"/>
      <c r="BS803" s="208"/>
      <c r="BT803" s="208"/>
      <c r="BU803" s="208"/>
      <c r="BV803" s="208"/>
      <c r="BW803" s="208"/>
      <c r="BX803" s="208"/>
      <c r="BY803" s="208"/>
      <c r="BZ803" s="208"/>
      <c r="CA803" s="208"/>
      <c r="CB803" s="208"/>
      <c r="CC803" s="208"/>
      <c r="CD803" s="208"/>
      <c r="CE803" s="208"/>
      <c r="CF803" s="208"/>
      <c r="CG803" s="208"/>
      <c r="CH803" s="208"/>
      <c r="CI803" s="208"/>
      <c r="CJ803" s="208"/>
      <c r="CK803" s="208"/>
      <c r="CL803" s="208"/>
      <c r="CM803" s="208"/>
      <c r="CN803" s="208"/>
      <c r="CO803" s="208"/>
      <c r="CP803" s="176"/>
      <c r="DO803" s="166"/>
    </row>
    <row r="804" spans="1:119">
      <c r="A804" s="166"/>
      <c r="B804" s="175"/>
      <c r="C804" s="175"/>
      <c r="D804" s="178"/>
      <c r="E804" s="17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70"/>
      <c r="R804" s="170"/>
      <c r="S804" s="170"/>
      <c r="T804" s="170"/>
      <c r="U804" s="170"/>
      <c r="V804" s="170"/>
      <c r="W804" s="207"/>
      <c r="X804" s="207"/>
      <c r="Y804" s="207"/>
      <c r="Z804" s="208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  <c r="BP804" s="208"/>
      <c r="BQ804" s="208"/>
      <c r="BR804" s="208"/>
      <c r="BS804" s="208"/>
      <c r="BT804" s="208"/>
      <c r="BU804" s="208"/>
      <c r="BV804" s="208"/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8"/>
      <c r="CG804" s="208"/>
      <c r="CH804" s="208"/>
      <c r="CI804" s="208"/>
      <c r="CJ804" s="208"/>
      <c r="CK804" s="208"/>
      <c r="CL804" s="208"/>
      <c r="CM804" s="208"/>
      <c r="CN804" s="208"/>
      <c r="CO804" s="208"/>
      <c r="CP804" s="176"/>
      <c r="DO804" s="166"/>
    </row>
    <row r="805" spans="1:119">
      <c r="A805" s="166"/>
      <c r="B805" s="175"/>
      <c r="C805" s="175"/>
      <c r="D805" s="178"/>
      <c r="E805" s="17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70"/>
      <c r="R805" s="170"/>
      <c r="S805" s="170"/>
      <c r="T805" s="170"/>
      <c r="U805" s="170"/>
      <c r="V805" s="170"/>
      <c r="W805" s="207"/>
      <c r="X805" s="207"/>
      <c r="Y805" s="207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  <c r="BP805" s="208"/>
      <c r="BQ805" s="208"/>
      <c r="BR805" s="208"/>
      <c r="BS805" s="208"/>
      <c r="BT805" s="208"/>
      <c r="BU805" s="208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8"/>
      <c r="CG805" s="208"/>
      <c r="CH805" s="208"/>
      <c r="CI805" s="208"/>
      <c r="CJ805" s="208"/>
      <c r="CK805" s="208"/>
      <c r="CL805" s="208"/>
      <c r="CM805" s="208"/>
      <c r="CN805" s="208"/>
      <c r="CO805" s="208"/>
      <c r="CP805" s="176"/>
      <c r="DO805" s="166"/>
    </row>
    <row r="806" spans="1:119">
      <c r="A806" s="166"/>
      <c r="B806" s="175"/>
      <c r="C806" s="175"/>
      <c r="D806" s="178"/>
      <c r="E806" s="17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70"/>
      <c r="R806" s="170"/>
      <c r="S806" s="170"/>
      <c r="T806" s="170"/>
      <c r="U806" s="170"/>
      <c r="V806" s="170"/>
      <c r="W806" s="207"/>
      <c r="X806" s="207"/>
      <c r="Y806" s="207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  <c r="BP806" s="208"/>
      <c r="BQ806" s="208"/>
      <c r="BR806" s="208"/>
      <c r="BS806" s="208"/>
      <c r="BT806" s="208"/>
      <c r="BU806" s="208"/>
      <c r="BV806" s="208"/>
      <c r="BW806" s="208"/>
      <c r="BX806" s="208"/>
      <c r="BY806" s="208"/>
      <c r="BZ806" s="208"/>
      <c r="CA806" s="208"/>
      <c r="CB806" s="208"/>
      <c r="CC806" s="208"/>
      <c r="CD806" s="208"/>
      <c r="CE806" s="208"/>
      <c r="CF806" s="208"/>
      <c r="CG806" s="208"/>
      <c r="CH806" s="208"/>
      <c r="CI806" s="208"/>
      <c r="CJ806" s="208"/>
      <c r="CK806" s="208"/>
      <c r="CL806" s="208"/>
      <c r="CM806" s="208"/>
      <c r="CN806" s="208"/>
      <c r="CO806" s="208"/>
      <c r="CP806" s="176"/>
      <c r="DO806" s="166"/>
    </row>
    <row r="807" spans="1:119">
      <c r="A807" s="166"/>
      <c r="B807" s="175"/>
      <c r="C807" s="175"/>
      <c r="D807" s="178"/>
      <c r="E807" s="17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70"/>
      <c r="R807" s="170"/>
      <c r="S807" s="170"/>
      <c r="T807" s="170"/>
      <c r="U807" s="170"/>
      <c r="V807" s="170"/>
      <c r="W807" s="207"/>
      <c r="X807" s="207"/>
      <c r="Y807" s="207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/>
      <c r="BW807" s="208"/>
      <c r="BX807" s="208"/>
      <c r="BY807" s="208"/>
      <c r="BZ807" s="208"/>
      <c r="CA807" s="208"/>
      <c r="CB807" s="208"/>
      <c r="CC807" s="208"/>
      <c r="CD807" s="208"/>
      <c r="CE807" s="208"/>
      <c r="CF807" s="208"/>
      <c r="CG807" s="208"/>
      <c r="CH807" s="208"/>
      <c r="CI807" s="208"/>
      <c r="CJ807" s="208"/>
      <c r="CK807" s="208"/>
      <c r="CL807" s="208"/>
      <c r="CM807" s="208"/>
      <c r="CN807" s="208"/>
      <c r="CO807" s="208"/>
      <c r="CP807" s="176"/>
      <c r="DO807" s="166"/>
    </row>
    <row r="808" spans="1:119">
      <c r="A808" s="166"/>
      <c r="B808" s="175"/>
      <c r="C808" s="175"/>
      <c r="D808" s="178"/>
      <c r="E808" s="17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70"/>
      <c r="R808" s="170"/>
      <c r="S808" s="170"/>
      <c r="T808" s="170"/>
      <c r="U808" s="170"/>
      <c r="V808" s="170"/>
      <c r="W808" s="207"/>
      <c r="X808" s="207"/>
      <c r="Y808" s="207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8"/>
      <c r="CG808" s="208"/>
      <c r="CH808" s="208"/>
      <c r="CI808" s="208"/>
      <c r="CJ808" s="208"/>
      <c r="CK808" s="208"/>
      <c r="CL808" s="208"/>
      <c r="CM808" s="208"/>
      <c r="CN808" s="208"/>
      <c r="CO808" s="208"/>
      <c r="CP808" s="176"/>
      <c r="DO808" s="166"/>
    </row>
    <row r="809" spans="1:119">
      <c r="A809" s="166"/>
      <c r="B809" s="175"/>
      <c r="C809" s="175"/>
      <c r="D809" s="178"/>
      <c r="E809" s="17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70"/>
      <c r="R809" s="170"/>
      <c r="S809" s="170"/>
      <c r="T809" s="170"/>
      <c r="U809" s="170"/>
      <c r="V809" s="170"/>
      <c r="W809" s="207"/>
      <c r="X809" s="207"/>
      <c r="Y809" s="207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  <c r="BP809" s="208"/>
      <c r="BQ809" s="208"/>
      <c r="BR809" s="208"/>
      <c r="BS809" s="208"/>
      <c r="BT809" s="208"/>
      <c r="BU809" s="208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8"/>
      <c r="CG809" s="208"/>
      <c r="CH809" s="208"/>
      <c r="CI809" s="208"/>
      <c r="CJ809" s="208"/>
      <c r="CK809" s="208"/>
      <c r="CL809" s="208"/>
      <c r="CM809" s="208"/>
      <c r="CN809" s="208"/>
      <c r="CO809" s="208"/>
      <c r="CP809" s="176"/>
      <c r="DO809" s="166"/>
    </row>
    <row r="810" spans="1:119">
      <c r="A810" s="166"/>
      <c r="B810" s="175"/>
      <c r="C810" s="175"/>
      <c r="D810" s="178"/>
      <c r="E810" s="17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70"/>
      <c r="R810" s="170"/>
      <c r="S810" s="170"/>
      <c r="T810" s="170"/>
      <c r="U810" s="170"/>
      <c r="V810" s="170"/>
      <c r="W810" s="207"/>
      <c r="X810" s="207"/>
      <c r="Y810" s="207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  <c r="BP810" s="208"/>
      <c r="BQ810" s="208"/>
      <c r="BR810" s="208"/>
      <c r="BS810" s="208"/>
      <c r="BT810" s="208"/>
      <c r="BU810" s="208"/>
      <c r="BV810" s="208"/>
      <c r="BW810" s="208"/>
      <c r="BX810" s="208"/>
      <c r="BY810" s="208"/>
      <c r="BZ810" s="208"/>
      <c r="CA810" s="208"/>
      <c r="CB810" s="208"/>
      <c r="CC810" s="208"/>
      <c r="CD810" s="208"/>
      <c r="CE810" s="208"/>
      <c r="CF810" s="208"/>
      <c r="CG810" s="208"/>
      <c r="CH810" s="208"/>
      <c r="CI810" s="208"/>
      <c r="CJ810" s="208"/>
      <c r="CK810" s="208"/>
      <c r="CL810" s="208"/>
      <c r="CM810" s="208"/>
      <c r="CN810" s="208"/>
      <c r="CO810" s="208"/>
      <c r="CP810" s="176"/>
      <c r="DO810" s="166"/>
    </row>
    <row r="811" spans="1:119">
      <c r="A811" s="166"/>
      <c r="B811" s="175"/>
      <c r="C811" s="175"/>
      <c r="D811" s="178"/>
      <c r="E811" s="17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70"/>
      <c r="R811" s="170"/>
      <c r="S811" s="170"/>
      <c r="T811" s="170"/>
      <c r="U811" s="170"/>
      <c r="V811" s="170"/>
      <c r="W811" s="207"/>
      <c r="X811" s="207"/>
      <c r="Y811" s="207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  <c r="BP811" s="208"/>
      <c r="BQ811" s="208"/>
      <c r="BR811" s="208"/>
      <c r="BS811" s="208"/>
      <c r="BT811" s="208"/>
      <c r="BU811" s="208"/>
      <c r="BV811" s="208"/>
      <c r="BW811" s="208"/>
      <c r="BX811" s="208"/>
      <c r="BY811" s="208"/>
      <c r="BZ811" s="208"/>
      <c r="CA811" s="208"/>
      <c r="CB811" s="208"/>
      <c r="CC811" s="208"/>
      <c r="CD811" s="208"/>
      <c r="CE811" s="208"/>
      <c r="CF811" s="208"/>
      <c r="CG811" s="208"/>
      <c r="CH811" s="208"/>
      <c r="CI811" s="208"/>
      <c r="CJ811" s="208"/>
      <c r="CK811" s="208"/>
      <c r="CL811" s="208"/>
      <c r="CM811" s="208"/>
      <c r="CN811" s="208"/>
      <c r="CO811" s="208"/>
      <c r="CP811" s="176"/>
      <c r="DO811" s="166"/>
    </row>
    <row r="812" spans="1:119">
      <c r="A812" s="166"/>
      <c r="B812" s="175"/>
      <c r="C812" s="175"/>
      <c r="D812" s="178"/>
      <c r="E812" s="17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70"/>
      <c r="R812" s="170"/>
      <c r="S812" s="170"/>
      <c r="T812" s="170"/>
      <c r="U812" s="170"/>
      <c r="V812" s="170"/>
      <c r="W812" s="207"/>
      <c r="X812" s="207"/>
      <c r="Y812" s="207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  <c r="BP812" s="208"/>
      <c r="BQ812" s="208"/>
      <c r="BR812" s="208"/>
      <c r="BS812" s="208"/>
      <c r="BT812" s="208"/>
      <c r="BU812" s="208"/>
      <c r="BV812" s="208"/>
      <c r="BW812" s="208"/>
      <c r="BX812" s="208"/>
      <c r="BY812" s="208"/>
      <c r="BZ812" s="208"/>
      <c r="CA812" s="208"/>
      <c r="CB812" s="208"/>
      <c r="CC812" s="208"/>
      <c r="CD812" s="208"/>
      <c r="CE812" s="208"/>
      <c r="CF812" s="208"/>
      <c r="CG812" s="208"/>
      <c r="CH812" s="208"/>
      <c r="CI812" s="208"/>
      <c r="CJ812" s="208"/>
      <c r="CK812" s="208"/>
      <c r="CL812" s="208"/>
      <c r="CM812" s="208"/>
      <c r="CN812" s="208"/>
      <c r="CO812" s="208"/>
      <c r="CP812" s="176"/>
      <c r="DO812" s="166"/>
    </row>
    <row r="813" spans="1:119">
      <c r="A813" s="166"/>
      <c r="B813" s="175"/>
      <c r="C813" s="175"/>
      <c r="D813" s="178"/>
      <c r="E813" s="17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70"/>
      <c r="R813" s="170"/>
      <c r="S813" s="170"/>
      <c r="T813" s="170"/>
      <c r="U813" s="170"/>
      <c r="V813" s="170"/>
      <c r="W813" s="207"/>
      <c r="X813" s="207"/>
      <c r="Y813" s="207"/>
      <c r="Z813" s="208"/>
      <c r="AA813" s="208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  <c r="BP813" s="208"/>
      <c r="BQ813" s="208"/>
      <c r="BR813" s="208"/>
      <c r="BS813" s="208"/>
      <c r="BT813" s="208"/>
      <c r="BU813" s="208"/>
      <c r="BV813" s="208"/>
      <c r="BW813" s="208"/>
      <c r="BX813" s="208"/>
      <c r="BY813" s="208"/>
      <c r="BZ813" s="208"/>
      <c r="CA813" s="208"/>
      <c r="CB813" s="208"/>
      <c r="CC813" s="208"/>
      <c r="CD813" s="208"/>
      <c r="CE813" s="208"/>
      <c r="CF813" s="208"/>
      <c r="CG813" s="208"/>
      <c r="CH813" s="208"/>
      <c r="CI813" s="208"/>
      <c r="CJ813" s="208"/>
      <c r="CK813" s="208"/>
      <c r="CL813" s="208"/>
      <c r="CM813" s="208"/>
      <c r="CN813" s="208"/>
      <c r="CO813" s="208"/>
      <c r="CP813" s="176"/>
      <c r="DO813" s="166"/>
    </row>
    <row r="814" spans="1:119">
      <c r="A814" s="166"/>
      <c r="B814" s="175"/>
      <c r="C814" s="175"/>
      <c r="D814" s="178"/>
      <c r="E814" s="17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70"/>
      <c r="R814" s="170"/>
      <c r="S814" s="170"/>
      <c r="T814" s="170"/>
      <c r="U814" s="170"/>
      <c r="V814" s="170"/>
      <c r="W814" s="207"/>
      <c r="X814" s="207"/>
      <c r="Y814" s="207"/>
      <c r="Z814" s="208"/>
      <c r="AA814" s="208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  <c r="AT814" s="208"/>
      <c r="AU814" s="208"/>
      <c r="AV814" s="208"/>
      <c r="AW814" s="208"/>
      <c r="AX814" s="208"/>
      <c r="AY814" s="208"/>
      <c r="AZ814" s="208"/>
      <c r="BA814" s="208"/>
      <c r="BB814" s="208"/>
      <c r="BC814" s="208"/>
      <c r="BD814" s="208"/>
      <c r="BE814" s="208"/>
      <c r="BF814" s="208"/>
      <c r="BG814" s="208"/>
      <c r="BH814" s="208"/>
      <c r="BI814" s="208"/>
      <c r="BJ814" s="208"/>
      <c r="BK814" s="208"/>
      <c r="BL814" s="208"/>
      <c r="BM814" s="208"/>
      <c r="BN814" s="208"/>
      <c r="BO814" s="208"/>
      <c r="BP814" s="208"/>
      <c r="BQ814" s="208"/>
      <c r="BR814" s="208"/>
      <c r="BS814" s="208"/>
      <c r="BT814" s="208"/>
      <c r="BU814" s="208"/>
      <c r="BV814" s="208"/>
      <c r="BW814" s="208"/>
      <c r="BX814" s="208"/>
      <c r="BY814" s="208"/>
      <c r="BZ814" s="208"/>
      <c r="CA814" s="208"/>
      <c r="CB814" s="208"/>
      <c r="CC814" s="208"/>
      <c r="CD814" s="208"/>
      <c r="CE814" s="208"/>
      <c r="CF814" s="208"/>
      <c r="CG814" s="208"/>
      <c r="CH814" s="208"/>
      <c r="CI814" s="208"/>
      <c r="CJ814" s="208"/>
      <c r="CK814" s="208"/>
      <c r="CL814" s="208"/>
      <c r="CM814" s="208"/>
      <c r="CN814" s="208"/>
      <c r="CO814" s="208"/>
      <c r="CP814" s="176"/>
      <c r="DO814" s="166"/>
    </row>
    <row r="815" spans="1:119">
      <c r="A815" s="166"/>
      <c r="B815" s="175"/>
      <c r="C815" s="175"/>
      <c r="D815" s="178"/>
      <c r="E815" s="17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70"/>
      <c r="R815" s="170"/>
      <c r="S815" s="170"/>
      <c r="T815" s="170"/>
      <c r="U815" s="170"/>
      <c r="V815" s="170"/>
      <c r="W815" s="207"/>
      <c r="X815" s="207"/>
      <c r="Y815" s="207"/>
      <c r="Z815" s="208"/>
      <c r="AA815" s="208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  <c r="AT815" s="208"/>
      <c r="AU815" s="208"/>
      <c r="AV815" s="208"/>
      <c r="AW815" s="208"/>
      <c r="AX815" s="208"/>
      <c r="AY815" s="208"/>
      <c r="AZ815" s="208"/>
      <c r="BA815" s="208"/>
      <c r="BB815" s="208"/>
      <c r="BC815" s="208"/>
      <c r="BD815" s="208"/>
      <c r="BE815" s="208"/>
      <c r="BF815" s="208"/>
      <c r="BG815" s="208"/>
      <c r="BH815" s="208"/>
      <c r="BI815" s="208"/>
      <c r="BJ815" s="208"/>
      <c r="BK815" s="208"/>
      <c r="BL815" s="208"/>
      <c r="BM815" s="208"/>
      <c r="BN815" s="208"/>
      <c r="BO815" s="208"/>
      <c r="BP815" s="208"/>
      <c r="BQ815" s="208"/>
      <c r="BR815" s="208"/>
      <c r="BS815" s="208"/>
      <c r="BT815" s="208"/>
      <c r="BU815" s="208"/>
      <c r="BV815" s="208"/>
      <c r="BW815" s="208"/>
      <c r="BX815" s="208"/>
      <c r="BY815" s="208"/>
      <c r="BZ815" s="208"/>
      <c r="CA815" s="208"/>
      <c r="CB815" s="208"/>
      <c r="CC815" s="208"/>
      <c r="CD815" s="208"/>
      <c r="CE815" s="208"/>
      <c r="CF815" s="208"/>
      <c r="CG815" s="208"/>
      <c r="CH815" s="208"/>
      <c r="CI815" s="208"/>
      <c r="CJ815" s="208"/>
      <c r="CK815" s="208"/>
      <c r="CL815" s="208"/>
      <c r="CM815" s="208"/>
      <c r="CN815" s="208"/>
      <c r="CO815" s="208"/>
      <c r="CP815" s="176"/>
      <c r="DO815" s="166"/>
    </row>
    <row r="816" spans="1:119">
      <c r="A816" s="166"/>
      <c r="B816" s="175"/>
      <c r="C816" s="175"/>
      <c r="D816" s="178"/>
      <c r="E816" s="17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70"/>
      <c r="R816" s="170"/>
      <c r="S816" s="170"/>
      <c r="T816" s="170"/>
      <c r="U816" s="170"/>
      <c r="V816" s="170"/>
      <c r="W816" s="207"/>
      <c r="X816" s="207"/>
      <c r="Y816" s="207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  <c r="AT816" s="208"/>
      <c r="AU816" s="208"/>
      <c r="AV816" s="208"/>
      <c r="AW816" s="208"/>
      <c r="AX816" s="208"/>
      <c r="AY816" s="208"/>
      <c r="AZ816" s="208"/>
      <c r="BA816" s="208"/>
      <c r="BB816" s="208"/>
      <c r="BC816" s="208"/>
      <c r="BD816" s="208"/>
      <c r="BE816" s="208"/>
      <c r="BF816" s="208"/>
      <c r="BG816" s="208"/>
      <c r="BH816" s="208"/>
      <c r="BI816" s="208"/>
      <c r="BJ816" s="208"/>
      <c r="BK816" s="208"/>
      <c r="BL816" s="208"/>
      <c r="BM816" s="208"/>
      <c r="BN816" s="208"/>
      <c r="BO816" s="208"/>
      <c r="BP816" s="208"/>
      <c r="BQ816" s="208"/>
      <c r="BR816" s="208"/>
      <c r="BS816" s="208"/>
      <c r="BT816" s="208"/>
      <c r="BU816" s="208"/>
      <c r="BV816" s="208"/>
      <c r="BW816" s="208"/>
      <c r="BX816" s="208"/>
      <c r="BY816" s="208"/>
      <c r="BZ816" s="208"/>
      <c r="CA816" s="208"/>
      <c r="CB816" s="208"/>
      <c r="CC816" s="208"/>
      <c r="CD816" s="208"/>
      <c r="CE816" s="208"/>
      <c r="CF816" s="208"/>
      <c r="CG816" s="208"/>
      <c r="CH816" s="208"/>
      <c r="CI816" s="208"/>
      <c r="CJ816" s="208"/>
      <c r="CK816" s="208"/>
      <c r="CL816" s="208"/>
      <c r="CM816" s="208"/>
      <c r="CN816" s="208"/>
      <c r="CO816" s="208"/>
      <c r="CP816" s="176"/>
      <c r="DO816" s="166"/>
    </row>
    <row r="817" spans="1:119">
      <c r="A817" s="166"/>
      <c r="B817" s="175"/>
      <c r="C817" s="175"/>
      <c r="D817" s="178"/>
      <c r="E817" s="17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70"/>
      <c r="R817" s="170"/>
      <c r="S817" s="170"/>
      <c r="T817" s="170"/>
      <c r="U817" s="170"/>
      <c r="V817" s="170"/>
      <c r="W817" s="207"/>
      <c r="X817" s="207"/>
      <c r="Y817" s="207"/>
      <c r="Z817" s="208"/>
      <c r="AA817" s="208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  <c r="BB817" s="208"/>
      <c r="BC817" s="208"/>
      <c r="BD817" s="208"/>
      <c r="BE817" s="208"/>
      <c r="BF817" s="208"/>
      <c r="BG817" s="208"/>
      <c r="BH817" s="208"/>
      <c r="BI817" s="208"/>
      <c r="BJ817" s="208"/>
      <c r="BK817" s="208"/>
      <c r="BL817" s="208"/>
      <c r="BM817" s="208"/>
      <c r="BN817" s="208"/>
      <c r="BO817" s="208"/>
      <c r="BP817" s="208"/>
      <c r="BQ817" s="208"/>
      <c r="BR817" s="208"/>
      <c r="BS817" s="208"/>
      <c r="BT817" s="208"/>
      <c r="BU817" s="208"/>
      <c r="BV817" s="208"/>
      <c r="BW817" s="208"/>
      <c r="BX817" s="208"/>
      <c r="BY817" s="208"/>
      <c r="BZ817" s="208"/>
      <c r="CA817" s="208"/>
      <c r="CB817" s="208"/>
      <c r="CC817" s="208"/>
      <c r="CD817" s="208"/>
      <c r="CE817" s="208"/>
      <c r="CF817" s="208"/>
      <c r="CG817" s="208"/>
      <c r="CH817" s="208"/>
      <c r="CI817" s="208"/>
      <c r="CJ817" s="208"/>
      <c r="CK817" s="208"/>
      <c r="CL817" s="208"/>
      <c r="CM817" s="208"/>
      <c r="CN817" s="208"/>
      <c r="CO817" s="208"/>
      <c r="CP817" s="176"/>
      <c r="DO817" s="166"/>
    </row>
    <row r="818" spans="1:119">
      <c r="A818" s="166"/>
      <c r="B818" s="175"/>
      <c r="C818" s="175"/>
      <c r="D818" s="178"/>
      <c r="E818" s="17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70"/>
      <c r="R818" s="170"/>
      <c r="S818" s="170"/>
      <c r="T818" s="170"/>
      <c r="U818" s="170"/>
      <c r="V818" s="170"/>
      <c r="W818" s="207"/>
      <c r="X818" s="207"/>
      <c r="Y818" s="207"/>
      <c r="Z818" s="208"/>
      <c r="AA818" s="208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  <c r="AT818" s="208"/>
      <c r="AU818" s="208"/>
      <c r="AV818" s="208"/>
      <c r="AW818" s="208"/>
      <c r="AX818" s="208"/>
      <c r="AY818" s="208"/>
      <c r="AZ818" s="208"/>
      <c r="BA818" s="208"/>
      <c r="BB818" s="208"/>
      <c r="BC818" s="208"/>
      <c r="BD818" s="208"/>
      <c r="BE818" s="208"/>
      <c r="BF818" s="208"/>
      <c r="BG818" s="208"/>
      <c r="BH818" s="208"/>
      <c r="BI818" s="208"/>
      <c r="BJ818" s="208"/>
      <c r="BK818" s="208"/>
      <c r="BL818" s="208"/>
      <c r="BM818" s="208"/>
      <c r="BN818" s="208"/>
      <c r="BO818" s="208"/>
      <c r="BP818" s="208"/>
      <c r="BQ818" s="208"/>
      <c r="BR818" s="208"/>
      <c r="BS818" s="208"/>
      <c r="BT818" s="208"/>
      <c r="BU818" s="208"/>
      <c r="BV818" s="208"/>
      <c r="BW818" s="208"/>
      <c r="BX818" s="208"/>
      <c r="BY818" s="208"/>
      <c r="BZ818" s="208"/>
      <c r="CA818" s="208"/>
      <c r="CB818" s="208"/>
      <c r="CC818" s="208"/>
      <c r="CD818" s="208"/>
      <c r="CE818" s="208"/>
      <c r="CF818" s="208"/>
      <c r="CG818" s="208"/>
      <c r="CH818" s="208"/>
      <c r="CI818" s="208"/>
      <c r="CJ818" s="208"/>
      <c r="CK818" s="208"/>
      <c r="CL818" s="208"/>
      <c r="CM818" s="208"/>
      <c r="CN818" s="208"/>
      <c r="CO818" s="208"/>
      <c r="CP818" s="176"/>
      <c r="DO818" s="166"/>
    </row>
    <row r="819" spans="1:119">
      <c r="A819" s="166"/>
      <c r="B819" s="175"/>
      <c r="C819" s="175"/>
      <c r="D819" s="178"/>
      <c r="E819" s="17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70"/>
      <c r="R819" s="170"/>
      <c r="S819" s="170"/>
      <c r="T819" s="170"/>
      <c r="U819" s="170"/>
      <c r="V819" s="170"/>
      <c r="W819" s="207"/>
      <c r="X819" s="207"/>
      <c r="Y819" s="207"/>
      <c r="Z819" s="208"/>
      <c r="AA819" s="208"/>
      <c r="AB819" s="208"/>
      <c r="AC819" s="208"/>
      <c r="AD819" s="208"/>
      <c r="AE819" s="208"/>
      <c r="AF819" s="208"/>
      <c r="AG819" s="208"/>
      <c r="AH819" s="208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  <c r="AT819" s="208"/>
      <c r="AU819" s="208"/>
      <c r="AV819" s="208"/>
      <c r="AW819" s="208"/>
      <c r="AX819" s="208"/>
      <c r="AY819" s="208"/>
      <c r="AZ819" s="208"/>
      <c r="BA819" s="208"/>
      <c r="BB819" s="208"/>
      <c r="BC819" s="208"/>
      <c r="BD819" s="208"/>
      <c r="BE819" s="208"/>
      <c r="BF819" s="208"/>
      <c r="BG819" s="208"/>
      <c r="BH819" s="208"/>
      <c r="BI819" s="208"/>
      <c r="BJ819" s="208"/>
      <c r="BK819" s="208"/>
      <c r="BL819" s="208"/>
      <c r="BM819" s="208"/>
      <c r="BN819" s="208"/>
      <c r="BO819" s="208"/>
      <c r="BP819" s="208"/>
      <c r="BQ819" s="208"/>
      <c r="BR819" s="208"/>
      <c r="BS819" s="208"/>
      <c r="BT819" s="208"/>
      <c r="BU819" s="208"/>
      <c r="BV819" s="208"/>
      <c r="BW819" s="208"/>
      <c r="BX819" s="208"/>
      <c r="BY819" s="208"/>
      <c r="BZ819" s="208"/>
      <c r="CA819" s="208"/>
      <c r="CB819" s="208"/>
      <c r="CC819" s="208"/>
      <c r="CD819" s="208"/>
      <c r="CE819" s="208"/>
      <c r="CF819" s="208"/>
      <c r="CG819" s="208"/>
      <c r="CH819" s="208"/>
      <c r="CI819" s="208"/>
      <c r="CJ819" s="208"/>
      <c r="CK819" s="208"/>
      <c r="CL819" s="208"/>
      <c r="CM819" s="208"/>
      <c r="CN819" s="208"/>
      <c r="CO819" s="208"/>
      <c r="CP819" s="176"/>
      <c r="DO819" s="166"/>
    </row>
    <row r="820" spans="1:119">
      <c r="A820" s="166"/>
      <c r="B820" s="175"/>
      <c r="C820" s="175"/>
      <c r="D820" s="178"/>
      <c r="E820" s="17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70"/>
      <c r="R820" s="170"/>
      <c r="S820" s="170"/>
      <c r="T820" s="170"/>
      <c r="U820" s="170"/>
      <c r="V820" s="170"/>
      <c r="W820" s="207"/>
      <c r="X820" s="207"/>
      <c r="Y820" s="207"/>
      <c r="Z820" s="208"/>
      <c r="AA820" s="208"/>
      <c r="AB820" s="208"/>
      <c r="AC820" s="208"/>
      <c r="AD820" s="208"/>
      <c r="AE820" s="208"/>
      <c r="AF820" s="208"/>
      <c r="AG820" s="208"/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  <c r="AT820" s="208"/>
      <c r="AU820" s="208"/>
      <c r="AV820" s="208"/>
      <c r="AW820" s="208"/>
      <c r="AX820" s="208"/>
      <c r="AY820" s="208"/>
      <c r="AZ820" s="208"/>
      <c r="BA820" s="208"/>
      <c r="BB820" s="208"/>
      <c r="BC820" s="208"/>
      <c r="BD820" s="208"/>
      <c r="BE820" s="208"/>
      <c r="BF820" s="208"/>
      <c r="BG820" s="208"/>
      <c r="BH820" s="208"/>
      <c r="BI820" s="208"/>
      <c r="BJ820" s="208"/>
      <c r="BK820" s="208"/>
      <c r="BL820" s="208"/>
      <c r="BM820" s="208"/>
      <c r="BN820" s="208"/>
      <c r="BO820" s="208"/>
      <c r="BP820" s="208"/>
      <c r="BQ820" s="208"/>
      <c r="BR820" s="208"/>
      <c r="BS820" s="208"/>
      <c r="BT820" s="208"/>
      <c r="BU820" s="208"/>
      <c r="BV820" s="208"/>
      <c r="BW820" s="208"/>
      <c r="BX820" s="208"/>
      <c r="BY820" s="208"/>
      <c r="BZ820" s="208"/>
      <c r="CA820" s="208"/>
      <c r="CB820" s="208"/>
      <c r="CC820" s="208"/>
      <c r="CD820" s="208"/>
      <c r="CE820" s="208"/>
      <c r="CF820" s="208"/>
      <c r="CG820" s="208"/>
      <c r="CH820" s="208"/>
      <c r="CI820" s="208"/>
      <c r="CJ820" s="208"/>
      <c r="CK820" s="208"/>
      <c r="CL820" s="208"/>
      <c r="CM820" s="208"/>
      <c r="CN820" s="208"/>
      <c r="CO820" s="208"/>
      <c r="CP820" s="176"/>
      <c r="DO820" s="166"/>
    </row>
    <row r="821" spans="1:119">
      <c r="A821" s="166"/>
      <c r="B821" s="175"/>
      <c r="C821" s="175"/>
      <c r="D821" s="178"/>
      <c r="E821" s="17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70"/>
      <c r="R821" s="170"/>
      <c r="S821" s="170"/>
      <c r="T821" s="170"/>
      <c r="U821" s="170"/>
      <c r="V821" s="170"/>
      <c r="W821" s="207"/>
      <c r="X821" s="207"/>
      <c r="Y821" s="207"/>
      <c r="Z821" s="208"/>
      <c r="AA821" s="208"/>
      <c r="AB821" s="208"/>
      <c r="AC821" s="208"/>
      <c r="AD821" s="208"/>
      <c r="AE821" s="208"/>
      <c r="AF821" s="208"/>
      <c r="AG821" s="208"/>
      <c r="AH821" s="208"/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  <c r="AT821" s="208"/>
      <c r="AU821" s="208"/>
      <c r="AV821" s="208"/>
      <c r="AW821" s="208"/>
      <c r="AX821" s="208"/>
      <c r="AY821" s="208"/>
      <c r="AZ821" s="208"/>
      <c r="BA821" s="208"/>
      <c r="BB821" s="208"/>
      <c r="BC821" s="208"/>
      <c r="BD821" s="208"/>
      <c r="BE821" s="208"/>
      <c r="BF821" s="208"/>
      <c r="BG821" s="208"/>
      <c r="BH821" s="208"/>
      <c r="BI821" s="208"/>
      <c r="BJ821" s="208"/>
      <c r="BK821" s="208"/>
      <c r="BL821" s="208"/>
      <c r="BM821" s="208"/>
      <c r="BN821" s="208"/>
      <c r="BO821" s="208"/>
      <c r="BP821" s="208"/>
      <c r="BQ821" s="208"/>
      <c r="BR821" s="208"/>
      <c r="BS821" s="208"/>
      <c r="BT821" s="208"/>
      <c r="BU821" s="208"/>
      <c r="BV821" s="208"/>
      <c r="BW821" s="208"/>
      <c r="BX821" s="208"/>
      <c r="BY821" s="208"/>
      <c r="BZ821" s="208"/>
      <c r="CA821" s="208"/>
      <c r="CB821" s="208"/>
      <c r="CC821" s="208"/>
      <c r="CD821" s="208"/>
      <c r="CE821" s="208"/>
      <c r="CF821" s="208"/>
      <c r="CG821" s="208"/>
      <c r="CH821" s="208"/>
      <c r="CI821" s="208"/>
      <c r="CJ821" s="208"/>
      <c r="CK821" s="208"/>
      <c r="CL821" s="208"/>
      <c r="CM821" s="208"/>
      <c r="CN821" s="208"/>
      <c r="CO821" s="208"/>
      <c r="CP821" s="176"/>
      <c r="DO821" s="166"/>
    </row>
    <row r="822" spans="1:119">
      <c r="A822" s="166"/>
      <c r="B822" s="175"/>
      <c r="C822" s="175"/>
      <c r="D822" s="178"/>
      <c r="E822" s="17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70"/>
      <c r="R822" s="170"/>
      <c r="S822" s="170"/>
      <c r="T822" s="170"/>
      <c r="U822" s="170"/>
      <c r="V822" s="170"/>
      <c r="W822" s="207"/>
      <c r="X822" s="207"/>
      <c r="Y822" s="207"/>
      <c r="Z822" s="208"/>
      <c r="AA822" s="208"/>
      <c r="AB822" s="208"/>
      <c r="AC822" s="208"/>
      <c r="AD822" s="208"/>
      <c r="AE822" s="208"/>
      <c r="AF822" s="208"/>
      <c r="AG822" s="208"/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  <c r="AT822" s="208"/>
      <c r="AU822" s="208"/>
      <c r="AV822" s="208"/>
      <c r="AW822" s="208"/>
      <c r="AX822" s="208"/>
      <c r="AY822" s="208"/>
      <c r="AZ822" s="208"/>
      <c r="BA822" s="208"/>
      <c r="BB822" s="208"/>
      <c r="BC822" s="208"/>
      <c r="BD822" s="208"/>
      <c r="BE822" s="208"/>
      <c r="BF822" s="208"/>
      <c r="BG822" s="208"/>
      <c r="BH822" s="208"/>
      <c r="BI822" s="208"/>
      <c r="BJ822" s="208"/>
      <c r="BK822" s="208"/>
      <c r="BL822" s="208"/>
      <c r="BM822" s="208"/>
      <c r="BN822" s="208"/>
      <c r="BO822" s="208"/>
      <c r="BP822" s="208"/>
      <c r="BQ822" s="208"/>
      <c r="BR822" s="208"/>
      <c r="BS822" s="208"/>
      <c r="BT822" s="208"/>
      <c r="BU822" s="208"/>
      <c r="BV822" s="208"/>
      <c r="BW822" s="208"/>
      <c r="BX822" s="208"/>
      <c r="BY822" s="208"/>
      <c r="BZ822" s="208"/>
      <c r="CA822" s="208"/>
      <c r="CB822" s="208"/>
      <c r="CC822" s="208"/>
      <c r="CD822" s="208"/>
      <c r="CE822" s="208"/>
      <c r="CF822" s="208"/>
      <c r="CG822" s="208"/>
      <c r="CH822" s="208"/>
      <c r="CI822" s="208"/>
      <c r="CJ822" s="208"/>
      <c r="CK822" s="208"/>
      <c r="CL822" s="208"/>
      <c r="CM822" s="208"/>
      <c r="CN822" s="208"/>
      <c r="CO822" s="208"/>
      <c r="CP822" s="176"/>
      <c r="DO822" s="166"/>
    </row>
    <row r="823" spans="1:119">
      <c r="A823" s="166"/>
      <c r="B823" s="175"/>
      <c r="C823" s="175"/>
      <c r="D823" s="178"/>
      <c r="E823" s="17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70"/>
      <c r="R823" s="170"/>
      <c r="S823" s="170"/>
      <c r="T823" s="170"/>
      <c r="U823" s="170"/>
      <c r="V823" s="170"/>
      <c r="W823" s="207"/>
      <c r="X823" s="207"/>
      <c r="Y823" s="207"/>
      <c r="Z823" s="208"/>
      <c r="AA823" s="208"/>
      <c r="AB823" s="208"/>
      <c r="AC823" s="208"/>
      <c r="AD823" s="208"/>
      <c r="AE823" s="208"/>
      <c r="AF823" s="208"/>
      <c r="AG823" s="208"/>
      <c r="AH823" s="208"/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  <c r="AT823" s="208"/>
      <c r="AU823" s="208"/>
      <c r="AV823" s="208"/>
      <c r="AW823" s="208"/>
      <c r="AX823" s="208"/>
      <c r="AY823" s="208"/>
      <c r="AZ823" s="208"/>
      <c r="BA823" s="208"/>
      <c r="BB823" s="208"/>
      <c r="BC823" s="208"/>
      <c r="BD823" s="208"/>
      <c r="BE823" s="208"/>
      <c r="BF823" s="208"/>
      <c r="BG823" s="208"/>
      <c r="BH823" s="208"/>
      <c r="BI823" s="208"/>
      <c r="BJ823" s="208"/>
      <c r="BK823" s="208"/>
      <c r="BL823" s="208"/>
      <c r="BM823" s="208"/>
      <c r="BN823" s="208"/>
      <c r="BO823" s="208"/>
      <c r="BP823" s="208"/>
      <c r="BQ823" s="208"/>
      <c r="BR823" s="208"/>
      <c r="BS823" s="208"/>
      <c r="BT823" s="208"/>
      <c r="BU823" s="208"/>
      <c r="BV823" s="208"/>
      <c r="BW823" s="208"/>
      <c r="BX823" s="208"/>
      <c r="BY823" s="208"/>
      <c r="BZ823" s="208"/>
      <c r="CA823" s="208"/>
      <c r="CB823" s="208"/>
      <c r="CC823" s="208"/>
      <c r="CD823" s="208"/>
      <c r="CE823" s="208"/>
      <c r="CF823" s="208"/>
      <c r="CG823" s="208"/>
      <c r="CH823" s="208"/>
      <c r="CI823" s="208"/>
      <c r="CJ823" s="208"/>
      <c r="CK823" s="208"/>
      <c r="CL823" s="208"/>
      <c r="CM823" s="208"/>
      <c r="CN823" s="208"/>
      <c r="CO823" s="208"/>
      <c r="CP823" s="176"/>
      <c r="DO823" s="166"/>
    </row>
    <row r="824" spans="1:119">
      <c r="A824" s="166"/>
      <c r="B824" s="175"/>
      <c r="C824" s="175"/>
      <c r="D824" s="178"/>
      <c r="E824" s="17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70"/>
      <c r="R824" s="170"/>
      <c r="S824" s="170"/>
      <c r="T824" s="170"/>
      <c r="U824" s="170"/>
      <c r="V824" s="170"/>
      <c r="W824" s="207"/>
      <c r="X824" s="207"/>
      <c r="Y824" s="207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  <c r="AT824" s="208"/>
      <c r="AU824" s="208"/>
      <c r="AV824" s="208"/>
      <c r="AW824" s="208"/>
      <c r="AX824" s="208"/>
      <c r="AY824" s="208"/>
      <c r="AZ824" s="208"/>
      <c r="BA824" s="208"/>
      <c r="BB824" s="208"/>
      <c r="BC824" s="208"/>
      <c r="BD824" s="208"/>
      <c r="BE824" s="208"/>
      <c r="BF824" s="208"/>
      <c r="BG824" s="208"/>
      <c r="BH824" s="208"/>
      <c r="BI824" s="208"/>
      <c r="BJ824" s="208"/>
      <c r="BK824" s="208"/>
      <c r="BL824" s="208"/>
      <c r="BM824" s="208"/>
      <c r="BN824" s="208"/>
      <c r="BO824" s="208"/>
      <c r="BP824" s="208"/>
      <c r="BQ824" s="208"/>
      <c r="BR824" s="208"/>
      <c r="BS824" s="208"/>
      <c r="BT824" s="208"/>
      <c r="BU824" s="208"/>
      <c r="BV824" s="208"/>
      <c r="BW824" s="208"/>
      <c r="BX824" s="208"/>
      <c r="BY824" s="208"/>
      <c r="BZ824" s="208"/>
      <c r="CA824" s="208"/>
      <c r="CB824" s="208"/>
      <c r="CC824" s="208"/>
      <c r="CD824" s="208"/>
      <c r="CE824" s="208"/>
      <c r="CF824" s="208"/>
      <c r="CG824" s="208"/>
      <c r="CH824" s="208"/>
      <c r="CI824" s="208"/>
      <c r="CJ824" s="208"/>
      <c r="CK824" s="208"/>
      <c r="CL824" s="208"/>
      <c r="CM824" s="208"/>
      <c r="CN824" s="208"/>
      <c r="CO824" s="208"/>
      <c r="CP824" s="176"/>
      <c r="DO824" s="166"/>
    </row>
    <row r="825" spans="1:119">
      <c r="A825" s="166"/>
      <c r="B825" s="175"/>
      <c r="C825" s="175"/>
      <c r="D825" s="178"/>
      <c r="E825" s="17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70"/>
      <c r="R825" s="170"/>
      <c r="S825" s="170"/>
      <c r="T825" s="170"/>
      <c r="U825" s="170"/>
      <c r="V825" s="170"/>
      <c r="W825" s="207"/>
      <c r="X825" s="207"/>
      <c r="Y825" s="207"/>
      <c r="Z825" s="208"/>
      <c r="AA825" s="208"/>
      <c r="AB825" s="208"/>
      <c r="AC825" s="208"/>
      <c r="AD825" s="208"/>
      <c r="AE825" s="208"/>
      <c r="AF825" s="208"/>
      <c r="AG825" s="208"/>
      <c r="AH825" s="208"/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  <c r="AT825" s="208"/>
      <c r="AU825" s="208"/>
      <c r="AV825" s="208"/>
      <c r="AW825" s="208"/>
      <c r="AX825" s="208"/>
      <c r="AY825" s="208"/>
      <c r="AZ825" s="208"/>
      <c r="BA825" s="208"/>
      <c r="BB825" s="208"/>
      <c r="BC825" s="208"/>
      <c r="BD825" s="208"/>
      <c r="BE825" s="208"/>
      <c r="BF825" s="208"/>
      <c r="BG825" s="208"/>
      <c r="BH825" s="208"/>
      <c r="BI825" s="208"/>
      <c r="BJ825" s="208"/>
      <c r="BK825" s="208"/>
      <c r="BL825" s="208"/>
      <c r="BM825" s="208"/>
      <c r="BN825" s="208"/>
      <c r="BO825" s="208"/>
      <c r="BP825" s="208"/>
      <c r="BQ825" s="208"/>
      <c r="BR825" s="208"/>
      <c r="BS825" s="208"/>
      <c r="BT825" s="208"/>
      <c r="BU825" s="208"/>
      <c r="BV825" s="208"/>
      <c r="BW825" s="208"/>
      <c r="BX825" s="208"/>
      <c r="BY825" s="208"/>
      <c r="BZ825" s="208"/>
      <c r="CA825" s="208"/>
      <c r="CB825" s="208"/>
      <c r="CC825" s="208"/>
      <c r="CD825" s="208"/>
      <c r="CE825" s="208"/>
      <c r="CF825" s="208"/>
      <c r="CG825" s="208"/>
      <c r="CH825" s="208"/>
      <c r="CI825" s="208"/>
      <c r="CJ825" s="208"/>
      <c r="CK825" s="208"/>
      <c r="CL825" s="208"/>
      <c r="CM825" s="208"/>
      <c r="CN825" s="208"/>
      <c r="CO825" s="208"/>
      <c r="CP825" s="176"/>
      <c r="DO825" s="166"/>
    </row>
    <row r="826" spans="1:119">
      <c r="A826" s="166"/>
      <c r="B826" s="175"/>
      <c r="C826" s="175"/>
      <c r="D826" s="178"/>
      <c r="E826" s="17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70"/>
      <c r="R826" s="170"/>
      <c r="S826" s="170"/>
      <c r="T826" s="170"/>
      <c r="U826" s="170"/>
      <c r="V826" s="170"/>
      <c r="W826" s="207"/>
      <c r="X826" s="207"/>
      <c r="Y826" s="207"/>
      <c r="Z826" s="208"/>
      <c r="AA826" s="208"/>
      <c r="AB826" s="208"/>
      <c r="AC826" s="208"/>
      <c r="AD826" s="208"/>
      <c r="AE826" s="208"/>
      <c r="AF826" s="208"/>
      <c r="AG826" s="208"/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  <c r="AT826" s="208"/>
      <c r="AU826" s="208"/>
      <c r="AV826" s="208"/>
      <c r="AW826" s="208"/>
      <c r="AX826" s="208"/>
      <c r="AY826" s="208"/>
      <c r="AZ826" s="208"/>
      <c r="BA826" s="208"/>
      <c r="BB826" s="208"/>
      <c r="BC826" s="208"/>
      <c r="BD826" s="208"/>
      <c r="BE826" s="208"/>
      <c r="BF826" s="208"/>
      <c r="BG826" s="208"/>
      <c r="BH826" s="208"/>
      <c r="BI826" s="208"/>
      <c r="BJ826" s="208"/>
      <c r="BK826" s="208"/>
      <c r="BL826" s="208"/>
      <c r="BM826" s="208"/>
      <c r="BN826" s="208"/>
      <c r="BO826" s="208"/>
      <c r="BP826" s="208"/>
      <c r="BQ826" s="208"/>
      <c r="BR826" s="208"/>
      <c r="BS826" s="208"/>
      <c r="BT826" s="208"/>
      <c r="BU826" s="208"/>
      <c r="BV826" s="208"/>
      <c r="BW826" s="208"/>
      <c r="BX826" s="208"/>
      <c r="BY826" s="208"/>
      <c r="BZ826" s="208"/>
      <c r="CA826" s="208"/>
      <c r="CB826" s="208"/>
      <c r="CC826" s="208"/>
      <c r="CD826" s="208"/>
      <c r="CE826" s="208"/>
      <c r="CF826" s="208"/>
      <c r="CG826" s="208"/>
      <c r="CH826" s="208"/>
      <c r="CI826" s="208"/>
      <c r="CJ826" s="208"/>
      <c r="CK826" s="208"/>
      <c r="CL826" s="208"/>
      <c r="CM826" s="208"/>
      <c r="CN826" s="208"/>
      <c r="CO826" s="208"/>
      <c r="CP826" s="176"/>
      <c r="DO826" s="166"/>
    </row>
    <row r="827" spans="1:119">
      <c r="A827" s="166"/>
      <c r="B827" s="175"/>
      <c r="C827" s="175"/>
      <c r="D827" s="178"/>
      <c r="E827" s="17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70"/>
      <c r="R827" s="170"/>
      <c r="S827" s="170"/>
      <c r="T827" s="170"/>
      <c r="U827" s="170"/>
      <c r="V827" s="170"/>
      <c r="W827" s="207"/>
      <c r="X827" s="207"/>
      <c r="Y827" s="207"/>
      <c r="Z827" s="208"/>
      <c r="AA827" s="208"/>
      <c r="AB827" s="208"/>
      <c r="AC827" s="208"/>
      <c r="AD827" s="208"/>
      <c r="AE827" s="208"/>
      <c r="AF827" s="208"/>
      <c r="AG827" s="208"/>
      <c r="AH827" s="208"/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  <c r="AT827" s="208"/>
      <c r="AU827" s="208"/>
      <c r="AV827" s="208"/>
      <c r="AW827" s="208"/>
      <c r="AX827" s="208"/>
      <c r="AY827" s="208"/>
      <c r="AZ827" s="208"/>
      <c r="BA827" s="208"/>
      <c r="BB827" s="208"/>
      <c r="BC827" s="208"/>
      <c r="BD827" s="208"/>
      <c r="BE827" s="208"/>
      <c r="BF827" s="208"/>
      <c r="BG827" s="208"/>
      <c r="BH827" s="208"/>
      <c r="BI827" s="208"/>
      <c r="BJ827" s="208"/>
      <c r="BK827" s="208"/>
      <c r="BL827" s="208"/>
      <c r="BM827" s="208"/>
      <c r="BN827" s="208"/>
      <c r="BO827" s="208"/>
      <c r="BP827" s="208"/>
      <c r="BQ827" s="208"/>
      <c r="BR827" s="208"/>
      <c r="BS827" s="208"/>
      <c r="BT827" s="208"/>
      <c r="BU827" s="208"/>
      <c r="BV827" s="208"/>
      <c r="BW827" s="208"/>
      <c r="BX827" s="208"/>
      <c r="BY827" s="208"/>
      <c r="BZ827" s="208"/>
      <c r="CA827" s="208"/>
      <c r="CB827" s="208"/>
      <c r="CC827" s="208"/>
      <c r="CD827" s="208"/>
      <c r="CE827" s="208"/>
      <c r="CF827" s="208"/>
      <c r="CG827" s="208"/>
      <c r="CH827" s="208"/>
      <c r="CI827" s="208"/>
      <c r="CJ827" s="208"/>
      <c r="CK827" s="208"/>
      <c r="CL827" s="208"/>
      <c r="CM827" s="208"/>
      <c r="CN827" s="208"/>
      <c r="CO827" s="208"/>
      <c r="CP827" s="176"/>
      <c r="DO827" s="166"/>
    </row>
    <row r="828" spans="1:119">
      <c r="A828" s="166"/>
      <c r="B828" s="175"/>
      <c r="C828" s="175"/>
      <c r="D828" s="178"/>
      <c r="E828" s="17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70"/>
      <c r="R828" s="170"/>
      <c r="S828" s="170"/>
      <c r="T828" s="170"/>
      <c r="U828" s="170"/>
      <c r="V828" s="170"/>
      <c r="W828" s="207"/>
      <c r="X828" s="207"/>
      <c r="Y828" s="207"/>
      <c r="Z828" s="208"/>
      <c r="AA828" s="208"/>
      <c r="AB828" s="208"/>
      <c r="AC828" s="208"/>
      <c r="AD828" s="208"/>
      <c r="AE828" s="208"/>
      <c r="AF828" s="208"/>
      <c r="AG828" s="208"/>
      <c r="AH828" s="208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  <c r="AT828" s="208"/>
      <c r="AU828" s="208"/>
      <c r="AV828" s="208"/>
      <c r="AW828" s="208"/>
      <c r="AX828" s="208"/>
      <c r="AY828" s="208"/>
      <c r="AZ828" s="208"/>
      <c r="BA828" s="208"/>
      <c r="BB828" s="208"/>
      <c r="BC828" s="208"/>
      <c r="BD828" s="208"/>
      <c r="BE828" s="208"/>
      <c r="BF828" s="208"/>
      <c r="BG828" s="208"/>
      <c r="BH828" s="208"/>
      <c r="BI828" s="208"/>
      <c r="BJ828" s="208"/>
      <c r="BK828" s="208"/>
      <c r="BL828" s="208"/>
      <c r="BM828" s="208"/>
      <c r="BN828" s="208"/>
      <c r="BO828" s="208"/>
      <c r="BP828" s="208"/>
      <c r="BQ828" s="208"/>
      <c r="BR828" s="208"/>
      <c r="BS828" s="208"/>
      <c r="BT828" s="208"/>
      <c r="BU828" s="208"/>
      <c r="BV828" s="208"/>
      <c r="BW828" s="208"/>
      <c r="BX828" s="208"/>
      <c r="BY828" s="208"/>
      <c r="BZ828" s="208"/>
      <c r="CA828" s="208"/>
      <c r="CB828" s="208"/>
      <c r="CC828" s="208"/>
      <c r="CD828" s="208"/>
      <c r="CE828" s="208"/>
      <c r="CF828" s="208"/>
      <c r="CG828" s="208"/>
      <c r="CH828" s="208"/>
      <c r="CI828" s="208"/>
      <c r="CJ828" s="208"/>
      <c r="CK828" s="208"/>
      <c r="CL828" s="208"/>
      <c r="CM828" s="208"/>
      <c r="CN828" s="208"/>
      <c r="CO828" s="208"/>
      <c r="CP828" s="176"/>
      <c r="DO828" s="166"/>
    </row>
    <row r="829" spans="1:119">
      <c r="A829" s="166"/>
      <c r="B829" s="175"/>
      <c r="C829" s="175"/>
      <c r="D829" s="178"/>
      <c r="E829" s="17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70"/>
      <c r="R829" s="170"/>
      <c r="S829" s="170"/>
      <c r="T829" s="170"/>
      <c r="U829" s="170"/>
      <c r="V829" s="170"/>
      <c r="W829" s="207"/>
      <c r="X829" s="207"/>
      <c r="Y829" s="207"/>
      <c r="Z829" s="208"/>
      <c r="AA829" s="208"/>
      <c r="AB829" s="208"/>
      <c r="AC829" s="208"/>
      <c r="AD829" s="208"/>
      <c r="AE829" s="208"/>
      <c r="AF829" s="208"/>
      <c r="AG829" s="208"/>
      <c r="AH829" s="208"/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  <c r="AT829" s="208"/>
      <c r="AU829" s="208"/>
      <c r="AV829" s="208"/>
      <c r="AW829" s="208"/>
      <c r="AX829" s="208"/>
      <c r="AY829" s="208"/>
      <c r="AZ829" s="208"/>
      <c r="BA829" s="208"/>
      <c r="BB829" s="208"/>
      <c r="BC829" s="208"/>
      <c r="BD829" s="208"/>
      <c r="BE829" s="208"/>
      <c r="BF829" s="208"/>
      <c r="BG829" s="208"/>
      <c r="BH829" s="208"/>
      <c r="BI829" s="208"/>
      <c r="BJ829" s="208"/>
      <c r="BK829" s="208"/>
      <c r="BL829" s="208"/>
      <c r="BM829" s="208"/>
      <c r="BN829" s="208"/>
      <c r="BO829" s="208"/>
      <c r="BP829" s="208"/>
      <c r="BQ829" s="208"/>
      <c r="BR829" s="208"/>
      <c r="BS829" s="208"/>
      <c r="BT829" s="208"/>
      <c r="BU829" s="208"/>
      <c r="BV829" s="208"/>
      <c r="BW829" s="208"/>
      <c r="BX829" s="208"/>
      <c r="BY829" s="208"/>
      <c r="BZ829" s="208"/>
      <c r="CA829" s="208"/>
      <c r="CB829" s="208"/>
      <c r="CC829" s="208"/>
      <c r="CD829" s="208"/>
      <c r="CE829" s="208"/>
      <c r="CF829" s="208"/>
      <c r="CG829" s="208"/>
      <c r="CH829" s="208"/>
      <c r="CI829" s="208"/>
      <c r="CJ829" s="208"/>
      <c r="CK829" s="208"/>
      <c r="CL829" s="208"/>
      <c r="CM829" s="208"/>
      <c r="CN829" s="208"/>
      <c r="CO829" s="208"/>
      <c r="CP829" s="176"/>
      <c r="DO829" s="166"/>
    </row>
    <row r="830" spans="1:119">
      <c r="A830" s="166"/>
      <c r="B830" s="175"/>
      <c r="C830" s="175"/>
      <c r="D830" s="178"/>
      <c r="E830" s="17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70"/>
      <c r="R830" s="170"/>
      <c r="S830" s="170"/>
      <c r="T830" s="170"/>
      <c r="U830" s="170"/>
      <c r="V830" s="170"/>
      <c r="W830" s="207"/>
      <c r="X830" s="207"/>
      <c r="Y830" s="207"/>
      <c r="Z830" s="208"/>
      <c r="AA830" s="208"/>
      <c r="AB830" s="208"/>
      <c r="AC830" s="208"/>
      <c r="AD830" s="208"/>
      <c r="AE830" s="208"/>
      <c r="AF830" s="208"/>
      <c r="AG830" s="208"/>
      <c r="AH830" s="208"/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  <c r="AT830" s="208"/>
      <c r="AU830" s="208"/>
      <c r="AV830" s="208"/>
      <c r="AW830" s="208"/>
      <c r="AX830" s="208"/>
      <c r="AY830" s="208"/>
      <c r="AZ830" s="208"/>
      <c r="BA830" s="208"/>
      <c r="BB830" s="208"/>
      <c r="BC830" s="208"/>
      <c r="BD830" s="208"/>
      <c r="BE830" s="208"/>
      <c r="BF830" s="208"/>
      <c r="BG830" s="208"/>
      <c r="BH830" s="208"/>
      <c r="BI830" s="208"/>
      <c r="BJ830" s="208"/>
      <c r="BK830" s="208"/>
      <c r="BL830" s="208"/>
      <c r="BM830" s="208"/>
      <c r="BN830" s="208"/>
      <c r="BO830" s="208"/>
      <c r="BP830" s="208"/>
      <c r="BQ830" s="208"/>
      <c r="BR830" s="208"/>
      <c r="BS830" s="208"/>
      <c r="BT830" s="208"/>
      <c r="BU830" s="208"/>
      <c r="BV830" s="208"/>
      <c r="BW830" s="208"/>
      <c r="BX830" s="208"/>
      <c r="BY830" s="208"/>
      <c r="BZ830" s="208"/>
      <c r="CA830" s="208"/>
      <c r="CB830" s="208"/>
      <c r="CC830" s="208"/>
      <c r="CD830" s="208"/>
      <c r="CE830" s="208"/>
      <c r="CF830" s="208"/>
      <c r="CG830" s="208"/>
      <c r="CH830" s="208"/>
      <c r="CI830" s="208"/>
      <c r="CJ830" s="208"/>
      <c r="CK830" s="208"/>
      <c r="CL830" s="208"/>
      <c r="CM830" s="208"/>
      <c r="CN830" s="208"/>
      <c r="CO830" s="208"/>
      <c r="CP830" s="176"/>
      <c r="DO830" s="166"/>
    </row>
    <row r="831" spans="1:119">
      <c r="A831" s="166"/>
      <c r="B831" s="175"/>
      <c r="C831" s="175"/>
      <c r="D831" s="178"/>
      <c r="E831" s="17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70"/>
      <c r="R831" s="170"/>
      <c r="S831" s="170"/>
      <c r="T831" s="170"/>
      <c r="U831" s="170"/>
      <c r="V831" s="170"/>
      <c r="W831" s="207"/>
      <c r="X831" s="207"/>
      <c r="Y831" s="207"/>
      <c r="Z831" s="208"/>
      <c r="AA831" s="208"/>
      <c r="AB831" s="208"/>
      <c r="AC831" s="208"/>
      <c r="AD831" s="208"/>
      <c r="AE831" s="208"/>
      <c r="AF831" s="208"/>
      <c r="AG831" s="208"/>
      <c r="AH831" s="208"/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  <c r="AT831" s="208"/>
      <c r="AU831" s="208"/>
      <c r="AV831" s="208"/>
      <c r="AW831" s="208"/>
      <c r="AX831" s="208"/>
      <c r="AY831" s="208"/>
      <c r="AZ831" s="208"/>
      <c r="BA831" s="208"/>
      <c r="BB831" s="208"/>
      <c r="BC831" s="208"/>
      <c r="BD831" s="208"/>
      <c r="BE831" s="208"/>
      <c r="BF831" s="208"/>
      <c r="BG831" s="208"/>
      <c r="BH831" s="208"/>
      <c r="BI831" s="208"/>
      <c r="BJ831" s="208"/>
      <c r="BK831" s="208"/>
      <c r="BL831" s="208"/>
      <c r="BM831" s="208"/>
      <c r="BN831" s="208"/>
      <c r="BO831" s="208"/>
      <c r="BP831" s="208"/>
      <c r="BQ831" s="208"/>
      <c r="BR831" s="208"/>
      <c r="BS831" s="208"/>
      <c r="BT831" s="208"/>
      <c r="BU831" s="208"/>
      <c r="BV831" s="208"/>
      <c r="BW831" s="208"/>
      <c r="BX831" s="208"/>
      <c r="BY831" s="208"/>
      <c r="BZ831" s="208"/>
      <c r="CA831" s="208"/>
      <c r="CB831" s="208"/>
      <c r="CC831" s="208"/>
      <c r="CD831" s="208"/>
      <c r="CE831" s="208"/>
      <c r="CF831" s="208"/>
      <c r="CG831" s="208"/>
      <c r="CH831" s="208"/>
      <c r="CI831" s="208"/>
      <c r="CJ831" s="208"/>
      <c r="CK831" s="208"/>
      <c r="CL831" s="208"/>
      <c r="CM831" s="208"/>
      <c r="CN831" s="208"/>
      <c r="CO831" s="208"/>
      <c r="CP831" s="176"/>
      <c r="DO831" s="166"/>
    </row>
    <row r="832" spans="1:119">
      <c r="A832" s="166"/>
      <c r="B832" s="175"/>
      <c r="C832" s="175"/>
      <c r="D832" s="178"/>
      <c r="E832" s="17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70"/>
      <c r="R832" s="170"/>
      <c r="S832" s="170"/>
      <c r="T832" s="170"/>
      <c r="U832" s="170"/>
      <c r="V832" s="170"/>
      <c r="W832" s="207"/>
      <c r="X832" s="207"/>
      <c r="Y832" s="207"/>
      <c r="Z832" s="208"/>
      <c r="AA832" s="208"/>
      <c r="AB832" s="208"/>
      <c r="AC832" s="208"/>
      <c r="AD832" s="208"/>
      <c r="AE832" s="208"/>
      <c r="AF832" s="208"/>
      <c r="AG832" s="208"/>
      <c r="AH832" s="208"/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  <c r="AT832" s="208"/>
      <c r="AU832" s="208"/>
      <c r="AV832" s="208"/>
      <c r="AW832" s="208"/>
      <c r="AX832" s="208"/>
      <c r="AY832" s="208"/>
      <c r="AZ832" s="208"/>
      <c r="BA832" s="208"/>
      <c r="BB832" s="208"/>
      <c r="BC832" s="208"/>
      <c r="BD832" s="208"/>
      <c r="BE832" s="208"/>
      <c r="BF832" s="208"/>
      <c r="BG832" s="208"/>
      <c r="BH832" s="208"/>
      <c r="BI832" s="208"/>
      <c r="BJ832" s="208"/>
      <c r="BK832" s="208"/>
      <c r="BL832" s="208"/>
      <c r="BM832" s="208"/>
      <c r="BN832" s="208"/>
      <c r="BO832" s="208"/>
      <c r="BP832" s="208"/>
      <c r="BQ832" s="208"/>
      <c r="BR832" s="208"/>
      <c r="BS832" s="208"/>
      <c r="BT832" s="208"/>
      <c r="BU832" s="208"/>
      <c r="BV832" s="208"/>
      <c r="BW832" s="208"/>
      <c r="BX832" s="208"/>
      <c r="BY832" s="208"/>
      <c r="BZ832" s="208"/>
      <c r="CA832" s="208"/>
      <c r="CB832" s="208"/>
      <c r="CC832" s="208"/>
      <c r="CD832" s="208"/>
      <c r="CE832" s="208"/>
      <c r="CF832" s="208"/>
      <c r="CG832" s="208"/>
      <c r="CH832" s="208"/>
      <c r="CI832" s="208"/>
      <c r="CJ832" s="208"/>
      <c r="CK832" s="208"/>
      <c r="CL832" s="208"/>
      <c r="CM832" s="208"/>
      <c r="CN832" s="208"/>
      <c r="CO832" s="208"/>
      <c r="CP832" s="176"/>
      <c r="DO832" s="166"/>
    </row>
    <row r="833" spans="1:119">
      <c r="A833" s="166"/>
      <c r="B833" s="175"/>
      <c r="C833" s="175"/>
      <c r="D833" s="178"/>
      <c r="E833" s="17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70"/>
      <c r="R833" s="170"/>
      <c r="S833" s="170"/>
      <c r="T833" s="170"/>
      <c r="U833" s="170"/>
      <c r="V833" s="170"/>
      <c r="W833" s="207"/>
      <c r="X833" s="207"/>
      <c r="Y833" s="207"/>
      <c r="Z833" s="208"/>
      <c r="AA833" s="208"/>
      <c r="AB833" s="208"/>
      <c r="AC833" s="208"/>
      <c r="AD833" s="208"/>
      <c r="AE833" s="208"/>
      <c r="AF833" s="208"/>
      <c r="AG833" s="208"/>
      <c r="AH833" s="208"/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  <c r="AT833" s="208"/>
      <c r="AU833" s="208"/>
      <c r="AV833" s="208"/>
      <c r="AW833" s="208"/>
      <c r="AX833" s="208"/>
      <c r="AY833" s="208"/>
      <c r="AZ833" s="208"/>
      <c r="BA833" s="208"/>
      <c r="BB833" s="208"/>
      <c r="BC833" s="208"/>
      <c r="BD833" s="208"/>
      <c r="BE833" s="208"/>
      <c r="BF833" s="208"/>
      <c r="BG833" s="208"/>
      <c r="BH833" s="208"/>
      <c r="BI833" s="208"/>
      <c r="BJ833" s="208"/>
      <c r="BK833" s="208"/>
      <c r="BL833" s="208"/>
      <c r="BM833" s="208"/>
      <c r="BN833" s="208"/>
      <c r="BO833" s="208"/>
      <c r="BP833" s="208"/>
      <c r="BQ833" s="208"/>
      <c r="BR833" s="208"/>
      <c r="BS833" s="208"/>
      <c r="BT833" s="208"/>
      <c r="BU833" s="208"/>
      <c r="BV833" s="208"/>
      <c r="BW833" s="208"/>
      <c r="BX833" s="208"/>
      <c r="BY833" s="208"/>
      <c r="BZ833" s="208"/>
      <c r="CA833" s="208"/>
      <c r="CB833" s="208"/>
      <c r="CC833" s="208"/>
      <c r="CD833" s="208"/>
      <c r="CE833" s="208"/>
      <c r="CF833" s="208"/>
      <c r="CG833" s="208"/>
      <c r="CH833" s="208"/>
      <c r="CI833" s="208"/>
      <c r="CJ833" s="208"/>
      <c r="CK833" s="208"/>
      <c r="CL833" s="208"/>
      <c r="CM833" s="208"/>
      <c r="CN833" s="208"/>
      <c r="CO833" s="208"/>
      <c r="CP833" s="176"/>
      <c r="DO833" s="166"/>
    </row>
    <row r="834" spans="1:119">
      <c r="A834" s="166"/>
      <c r="B834" s="175"/>
      <c r="C834" s="175"/>
      <c r="D834" s="178"/>
      <c r="E834" s="17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70"/>
      <c r="R834" s="170"/>
      <c r="S834" s="170"/>
      <c r="T834" s="170"/>
      <c r="U834" s="170"/>
      <c r="V834" s="170"/>
      <c r="W834" s="207"/>
      <c r="X834" s="207"/>
      <c r="Y834" s="207"/>
      <c r="Z834" s="208"/>
      <c r="AA834" s="208"/>
      <c r="AB834" s="208"/>
      <c r="AC834" s="208"/>
      <c r="AD834" s="208"/>
      <c r="AE834" s="208"/>
      <c r="AF834" s="208"/>
      <c r="AG834" s="208"/>
      <c r="AH834" s="208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  <c r="AT834" s="208"/>
      <c r="AU834" s="208"/>
      <c r="AV834" s="208"/>
      <c r="AW834" s="208"/>
      <c r="AX834" s="208"/>
      <c r="AY834" s="208"/>
      <c r="AZ834" s="208"/>
      <c r="BA834" s="208"/>
      <c r="BB834" s="208"/>
      <c r="BC834" s="208"/>
      <c r="BD834" s="208"/>
      <c r="BE834" s="208"/>
      <c r="BF834" s="208"/>
      <c r="BG834" s="208"/>
      <c r="BH834" s="208"/>
      <c r="BI834" s="208"/>
      <c r="BJ834" s="208"/>
      <c r="BK834" s="208"/>
      <c r="BL834" s="208"/>
      <c r="BM834" s="208"/>
      <c r="BN834" s="208"/>
      <c r="BO834" s="208"/>
      <c r="BP834" s="208"/>
      <c r="BQ834" s="208"/>
      <c r="BR834" s="208"/>
      <c r="BS834" s="208"/>
      <c r="BT834" s="208"/>
      <c r="BU834" s="208"/>
      <c r="BV834" s="208"/>
      <c r="BW834" s="208"/>
      <c r="BX834" s="208"/>
      <c r="BY834" s="208"/>
      <c r="BZ834" s="208"/>
      <c r="CA834" s="208"/>
      <c r="CB834" s="208"/>
      <c r="CC834" s="208"/>
      <c r="CD834" s="208"/>
      <c r="CE834" s="208"/>
      <c r="CF834" s="208"/>
      <c r="CG834" s="208"/>
      <c r="CH834" s="208"/>
      <c r="CI834" s="208"/>
      <c r="CJ834" s="208"/>
      <c r="CK834" s="208"/>
      <c r="CL834" s="208"/>
      <c r="CM834" s="208"/>
      <c r="CN834" s="208"/>
      <c r="CO834" s="208"/>
      <c r="CP834" s="176"/>
      <c r="DO834" s="166"/>
    </row>
    <row r="835" spans="1:119">
      <c r="A835" s="166"/>
      <c r="B835" s="175"/>
      <c r="C835" s="175"/>
      <c r="D835" s="178"/>
      <c r="E835" s="17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70"/>
      <c r="R835" s="170"/>
      <c r="S835" s="170"/>
      <c r="T835" s="170"/>
      <c r="U835" s="170"/>
      <c r="V835" s="170"/>
      <c r="W835" s="207"/>
      <c r="X835" s="207"/>
      <c r="Y835" s="207"/>
      <c r="Z835" s="208"/>
      <c r="AA835" s="208"/>
      <c r="AB835" s="208"/>
      <c r="AC835" s="208"/>
      <c r="AD835" s="208"/>
      <c r="AE835" s="208"/>
      <c r="AF835" s="208"/>
      <c r="AG835" s="208"/>
      <c r="AH835" s="208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  <c r="AT835" s="208"/>
      <c r="AU835" s="208"/>
      <c r="AV835" s="208"/>
      <c r="AW835" s="208"/>
      <c r="AX835" s="208"/>
      <c r="AY835" s="208"/>
      <c r="AZ835" s="208"/>
      <c r="BA835" s="208"/>
      <c r="BB835" s="208"/>
      <c r="BC835" s="208"/>
      <c r="BD835" s="208"/>
      <c r="BE835" s="208"/>
      <c r="BF835" s="208"/>
      <c r="BG835" s="208"/>
      <c r="BH835" s="208"/>
      <c r="BI835" s="208"/>
      <c r="BJ835" s="208"/>
      <c r="BK835" s="208"/>
      <c r="BL835" s="208"/>
      <c r="BM835" s="208"/>
      <c r="BN835" s="208"/>
      <c r="BO835" s="208"/>
      <c r="BP835" s="208"/>
      <c r="BQ835" s="208"/>
      <c r="BR835" s="208"/>
      <c r="BS835" s="208"/>
      <c r="BT835" s="208"/>
      <c r="BU835" s="208"/>
      <c r="BV835" s="208"/>
      <c r="BW835" s="208"/>
      <c r="BX835" s="208"/>
      <c r="BY835" s="208"/>
      <c r="BZ835" s="208"/>
      <c r="CA835" s="208"/>
      <c r="CB835" s="208"/>
      <c r="CC835" s="208"/>
      <c r="CD835" s="208"/>
      <c r="CE835" s="208"/>
      <c r="CF835" s="208"/>
      <c r="CG835" s="208"/>
      <c r="CH835" s="208"/>
      <c r="CI835" s="208"/>
      <c r="CJ835" s="208"/>
      <c r="CK835" s="208"/>
      <c r="CL835" s="208"/>
      <c r="CM835" s="208"/>
      <c r="CN835" s="208"/>
      <c r="CO835" s="208"/>
      <c r="CP835" s="176"/>
      <c r="DO835" s="166"/>
    </row>
    <row r="836" spans="1:119">
      <c r="A836" s="166"/>
      <c r="B836" s="175"/>
      <c r="C836" s="175"/>
      <c r="D836" s="178"/>
      <c r="E836" s="17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70"/>
      <c r="R836" s="170"/>
      <c r="S836" s="170"/>
      <c r="T836" s="170"/>
      <c r="U836" s="170"/>
      <c r="V836" s="170"/>
      <c r="W836" s="207"/>
      <c r="X836" s="207"/>
      <c r="Y836" s="207"/>
      <c r="Z836" s="208"/>
      <c r="AA836" s="208"/>
      <c r="AB836" s="208"/>
      <c r="AC836" s="208"/>
      <c r="AD836" s="208"/>
      <c r="AE836" s="208"/>
      <c r="AF836" s="208"/>
      <c r="AG836" s="208"/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/>
      <c r="BB836" s="208"/>
      <c r="BC836" s="208"/>
      <c r="BD836" s="208"/>
      <c r="BE836" s="208"/>
      <c r="BF836" s="208"/>
      <c r="BG836" s="208"/>
      <c r="BH836" s="208"/>
      <c r="BI836" s="208"/>
      <c r="BJ836" s="208"/>
      <c r="BK836" s="208"/>
      <c r="BL836" s="208"/>
      <c r="BM836" s="208"/>
      <c r="BN836" s="208"/>
      <c r="BO836" s="208"/>
      <c r="BP836" s="208"/>
      <c r="BQ836" s="208"/>
      <c r="BR836" s="208"/>
      <c r="BS836" s="208"/>
      <c r="BT836" s="208"/>
      <c r="BU836" s="208"/>
      <c r="BV836" s="208"/>
      <c r="BW836" s="208"/>
      <c r="BX836" s="208"/>
      <c r="BY836" s="208"/>
      <c r="BZ836" s="208"/>
      <c r="CA836" s="208"/>
      <c r="CB836" s="208"/>
      <c r="CC836" s="208"/>
      <c r="CD836" s="208"/>
      <c r="CE836" s="208"/>
      <c r="CF836" s="208"/>
      <c r="CG836" s="208"/>
      <c r="CH836" s="208"/>
      <c r="CI836" s="208"/>
      <c r="CJ836" s="208"/>
      <c r="CK836" s="208"/>
      <c r="CL836" s="208"/>
      <c r="CM836" s="208"/>
      <c r="CN836" s="208"/>
      <c r="CO836" s="208"/>
      <c r="CP836" s="176"/>
      <c r="DO836" s="166"/>
    </row>
    <row r="837" spans="1:119">
      <c r="A837" s="166"/>
      <c r="B837" s="175"/>
      <c r="C837" s="175"/>
      <c r="D837" s="178"/>
      <c r="E837" s="17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70"/>
      <c r="R837" s="170"/>
      <c r="S837" s="170"/>
      <c r="T837" s="170"/>
      <c r="U837" s="170"/>
      <c r="V837" s="170"/>
      <c r="W837" s="207"/>
      <c r="X837" s="207"/>
      <c r="Y837" s="207"/>
      <c r="Z837" s="208"/>
      <c r="AA837" s="208"/>
      <c r="AB837" s="208"/>
      <c r="AC837" s="208"/>
      <c r="AD837" s="208"/>
      <c r="AE837" s="208"/>
      <c r="AF837" s="208"/>
      <c r="AG837" s="208"/>
      <c r="AH837" s="208"/>
      <c r="AI837" s="208"/>
      <c r="AJ837" s="208"/>
      <c r="AK837" s="208"/>
      <c r="AL837" s="208"/>
      <c r="AM837" s="208"/>
      <c r="AN837" s="208"/>
      <c r="AO837" s="208"/>
      <c r="AP837" s="208"/>
      <c r="AQ837" s="208"/>
      <c r="AR837" s="208"/>
      <c r="AS837" s="208"/>
      <c r="AT837" s="208"/>
      <c r="AU837" s="208"/>
      <c r="AV837" s="208"/>
      <c r="AW837" s="208"/>
      <c r="AX837" s="208"/>
      <c r="AY837" s="208"/>
      <c r="AZ837" s="208"/>
      <c r="BA837" s="208"/>
      <c r="BB837" s="208"/>
      <c r="BC837" s="208"/>
      <c r="BD837" s="208"/>
      <c r="BE837" s="208"/>
      <c r="BF837" s="208"/>
      <c r="BG837" s="208"/>
      <c r="BH837" s="208"/>
      <c r="BI837" s="208"/>
      <c r="BJ837" s="208"/>
      <c r="BK837" s="208"/>
      <c r="BL837" s="208"/>
      <c r="BM837" s="208"/>
      <c r="BN837" s="208"/>
      <c r="BO837" s="208"/>
      <c r="BP837" s="208"/>
      <c r="BQ837" s="208"/>
      <c r="BR837" s="208"/>
      <c r="BS837" s="208"/>
      <c r="BT837" s="208"/>
      <c r="BU837" s="208"/>
      <c r="BV837" s="208"/>
      <c r="BW837" s="208"/>
      <c r="BX837" s="208"/>
      <c r="BY837" s="208"/>
      <c r="BZ837" s="208"/>
      <c r="CA837" s="208"/>
      <c r="CB837" s="208"/>
      <c r="CC837" s="208"/>
      <c r="CD837" s="208"/>
      <c r="CE837" s="208"/>
      <c r="CF837" s="208"/>
      <c r="CG837" s="208"/>
      <c r="CH837" s="208"/>
      <c r="CI837" s="208"/>
      <c r="CJ837" s="208"/>
      <c r="CK837" s="208"/>
      <c r="CL837" s="208"/>
      <c r="CM837" s="208"/>
      <c r="CN837" s="208"/>
      <c r="CO837" s="208"/>
      <c r="CP837" s="176"/>
      <c r="DO837" s="166"/>
    </row>
    <row r="838" spans="1:119">
      <c r="A838" s="166"/>
      <c r="B838" s="175"/>
      <c r="C838" s="175"/>
      <c r="D838" s="178"/>
      <c r="E838" s="17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70"/>
      <c r="R838" s="170"/>
      <c r="S838" s="170"/>
      <c r="T838" s="170"/>
      <c r="U838" s="170"/>
      <c r="V838" s="170"/>
      <c r="W838" s="207"/>
      <c r="X838" s="207"/>
      <c r="Y838" s="207"/>
      <c r="Z838" s="208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08"/>
      <c r="AU838" s="208"/>
      <c r="AV838" s="208"/>
      <c r="AW838" s="208"/>
      <c r="AX838" s="208"/>
      <c r="AY838" s="208"/>
      <c r="AZ838" s="208"/>
      <c r="BA838" s="208"/>
      <c r="BB838" s="208"/>
      <c r="BC838" s="208"/>
      <c r="BD838" s="208"/>
      <c r="BE838" s="208"/>
      <c r="BF838" s="208"/>
      <c r="BG838" s="208"/>
      <c r="BH838" s="208"/>
      <c r="BI838" s="208"/>
      <c r="BJ838" s="208"/>
      <c r="BK838" s="208"/>
      <c r="BL838" s="208"/>
      <c r="BM838" s="208"/>
      <c r="BN838" s="208"/>
      <c r="BO838" s="208"/>
      <c r="BP838" s="208"/>
      <c r="BQ838" s="208"/>
      <c r="BR838" s="208"/>
      <c r="BS838" s="208"/>
      <c r="BT838" s="208"/>
      <c r="BU838" s="208"/>
      <c r="BV838" s="208"/>
      <c r="BW838" s="208"/>
      <c r="BX838" s="208"/>
      <c r="BY838" s="208"/>
      <c r="BZ838" s="208"/>
      <c r="CA838" s="208"/>
      <c r="CB838" s="208"/>
      <c r="CC838" s="208"/>
      <c r="CD838" s="208"/>
      <c r="CE838" s="208"/>
      <c r="CF838" s="208"/>
      <c r="CG838" s="208"/>
      <c r="CH838" s="208"/>
      <c r="CI838" s="208"/>
      <c r="CJ838" s="208"/>
      <c r="CK838" s="208"/>
      <c r="CL838" s="208"/>
      <c r="CM838" s="208"/>
      <c r="CN838" s="208"/>
      <c r="CO838" s="208"/>
      <c r="CP838" s="176"/>
      <c r="DO838" s="166"/>
    </row>
    <row r="839" spans="1:119">
      <c r="A839" s="166"/>
      <c r="B839" s="175"/>
      <c r="C839" s="175"/>
      <c r="D839" s="178"/>
      <c r="E839" s="17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70"/>
      <c r="R839" s="170"/>
      <c r="S839" s="170"/>
      <c r="T839" s="170"/>
      <c r="U839" s="170"/>
      <c r="V839" s="170"/>
      <c r="W839" s="207"/>
      <c r="X839" s="207"/>
      <c r="Y839" s="207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8"/>
      <c r="BL839" s="208"/>
      <c r="BM839" s="208"/>
      <c r="BN839" s="208"/>
      <c r="BO839" s="208"/>
      <c r="BP839" s="208"/>
      <c r="BQ839" s="208"/>
      <c r="BR839" s="208"/>
      <c r="BS839" s="208"/>
      <c r="BT839" s="208"/>
      <c r="BU839" s="208"/>
      <c r="BV839" s="208"/>
      <c r="BW839" s="208"/>
      <c r="BX839" s="208"/>
      <c r="BY839" s="208"/>
      <c r="BZ839" s="208"/>
      <c r="CA839" s="208"/>
      <c r="CB839" s="208"/>
      <c r="CC839" s="208"/>
      <c r="CD839" s="208"/>
      <c r="CE839" s="208"/>
      <c r="CF839" s="208"/>
      <c r="CG839" s="208"/>
      <c r="CH839" s="208"/>
      <c r="CI839" s="208"/>
      <c r="CJ839" s="208"/>
      <c r="CK839" s="208"/>
      <c r="CL839" s="208"/>
      <c r="CM839" s="208"/>
      <c r="CN839" s="208"/>
      <c r="CO839" s="208"/>
      <c r="CP839" s="176"/>
      <c r="DO839" s="166"/>
    </row>
    <row r="840" spans="1:119">
      <c r="A840" s="166"/>
      <c r="B840" s="175"/>
      <c r="C840" s="175"/>
      <c r="D840" s="178"/>
      <c r="E840" s="17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70"/>
      <c r="R840" s="170"/>
      <c r="S840" s="170"/>
      <c r="T840" s="170"/>
      <c r="U840" s="170"/>
      <c r="V840" s="170"/>
      <c r="W840" s="207"/>
      <c r="X840" s="207"/>
      <c r="Y840" s="207"/>
      <c r="Z840" s="208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08"/>
      <c r="AU840" s="208"/>
      <c r="AV840" s="208"/>
      <c r="AW840" s="208"/>
      <c r="AX840" s="208"/>
      <c r="AY840" s="208"/>
      <c r="AZ840" s="208"/>
      <c r="BA840" s="208"/>
      <c r="BB840" s="208"/>
      <c r="BC840" s="208"/>
      <c r="BD840" s="208"/>
      <c r="BE840" s="208"/>
      <c r="BF840" s="208"/>
      <c r="BG840" s="208"/>
      <c r="BH840" s="208"/>
      <c r="BI840" s="208"/>
      <c r="BJ840" s="208"/>
      <c r="BK840" s="208"/>
      <c r="BL840" s="208"/>
      <c r="BM840" s="208"/>
      <c r="BN840" s="208"/>
      <c r="BO840" s="208"/>
      <c r="BP840" s="208"/>
      <c r="BQ840" s="208"/>
      <c r="BR840" s="208"/>
      <c r="BS840" s="208"/>
      <c r="BT840" s="208"/>
      <c r="BU840" s="208"/>
      <c r="BV840" s="208"/>
      <c r="BW840" s="208"/>
      <c r="BX840" s="208"/>
      <c r="BY840" s="208"/>
      <c r="BZ840" s="208"/>
      <c r="CA840" s="208"/>
      <c r="CB840" s="208"/>
      <c r="CC840" s="208"/>
      <c r="CD840" s="208"/>
      <c r="CE840" s="208"/>
      <c r="CF840" s="208"/>
      <c r="CG840" s="208"/>
      <c r="CH840" s="208"/>
      <c r="CI840" s="208"/>
      <c r="CJ840" s="208"/>
      <c r="CK840" s="208"/>
      <c r="CL840" s="208"/>
      <c r="CM840" s="208"/>
      <c r="CN840" s="208"/>
      <c r="CO840" s="208"/>
      <c r="CP840" s="176"/>
      <c r="DO840" s="166"/>
    </row>
    <row r="841" spans="1:119">
      <c r="A841" s="166"/>
      <c r="B841" s="175"/>
      <c r="C841" s="175"/>
      <c r="D841" s="178"/>
      <c r="E841" s="17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70"/>
      <c r="R841" s="170"/>
      <c r="S841" s="170"/>
      <c r="T841" s="170"/>
      <c r="U841" s="170"/>
      <c r="V841" s="170"/>
      <c r="W841" s="207"/>
      <c r="X841" s="207"/>
      <c r="Y841" s="207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  <c r="BB841" s="208"/>
      <c r="BC841" s="208"/>
      <c r="BD841" s="208"/>
      <c r="BE841" s="208"/>
      <c r="BF841" s="208"/>
      <c r="BG841" s="208"/>
      <c r="BH841" s="208"/>
      <c r="BI841" s="208"/>
      <c r="BJ841" s="208"/>
      <c r="BK841" s="208"/>
      <c r="BL841" s="208"/>
      <c r="BM841" s="208"/>
      <c r="BN841" s="208"/>
      <c r="BO841" s="208"/>
      <c r="BP841" s="208"/>
      <c r="BQ841" s="208"/>
      <c r="BR841" s="208"/>
      <c r="BS841" s="208"/>
      <c r="BT841" s="208"/>
      <c r="BU841" s="208"/>
      <c r="BV841" s="208"/>
      <c r="BW841" s="208"/>
      <c r="BX841" s="208"/>
      <c r="BY841" s="208"/>
      <c r="BZ841" s="208"/>
      <c r="CA841" s="208"/>
      <c r="CB841" s="208"/>
      <c r="CC841" s="208"/>
      <c r="CD841" s="208"/>
      <c r="CE841" s="208"/>
      <c r="CF841" s="208"/>
      <c r="CG841" s="208"/>
      <c r="CH841" s="208"/>
      <c r="CI841" s="208"/>
      <c r="CJ841" s="208"/>
      <c r="CK841" s="208"/>
      <c r="CL841" s="208"/>
      <c r="CM841" s="208"/>
      <c r="CN841" s="208"/>
      <c r="CO841" s="208"/>
      <c r="CP841" s="176"/>
      <c r="DO841" s="166"/>
    </row>
    <row r="842" spans="1:119">
      <c r="A842" s="166"/>
      <c r="B842" s="175"/>
      <c r="C842" s="175"/>
      <c r="D842" s="178"/>
      <c r="E842" s="17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70"/>
      <c r="R842" s="170"/>
      <c r="S842" s="170"/>
      <c r="T842" s="170"/>
      <c r="U842" s="170"/>
      <c r="V842" s="170"/>
      <c r="W842" s="207"/>
      <c r="X842" s="207"/>
      <c r="Y842" s="207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08"/>
      <c r="BN842" s="208"/>
      <c r="BO842" s="208"/>
      <c r="BP842" s="208"/>
      <c r="BQ842" s="208"/>
      <c r="BR842" s="208"/>
      <c r="BS842" s="208"/>
      <c r="BT842" s="208"/>
      <c r="BU842" s="208"/>
      <c r="BV842" s="208"/>
      <c r="BW842" s="208"/>
      <c r="BX842" s="208"/>
      <c r="BY842" s="208"/>
      <c r="BZ842" s="208"/>
      <c r="CA842" s="208"/>
      <c r="CB842" s="208"/>
      <c r="CC842" s="208"/>
      <c r="CD842" s="208"/>
      <c r="CE842" s="208"/>
      <c r="CF842" s="208"/>
      <c r="CG842" s="208"/>
      <c r="CH842" s="208"/>
      <c r="CI842" s="208"/>
      <c r="CJ842" s="208"/>
      <c r="CK842" s="208"/>
      <c r="CL842" s="208"/>
      <c r="CM842" s="208"/>
      <c r="CN842" s="208"/>
      <c r="CO842" s="208"/>
      <c r="CP842" s="176"/>
      <c r="DO842" s="166"/>
    </row>
    <row r="843" spans="1:119">
      <c r="A843" s="166"/>
      <c r="B843" s="175"/>
      <c r="C843" s="175"/>
      <c r="D843" s="178"/>
      <c r="E843" s="17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70"/>
      <c r="R843" s="170"/>
      <c r="S843" s="170"/>
      <c r="T843" s="170"/>
      <c r="U843" s="170"/>
      <c r="V843" s="170"/>
      <c r="W843" s="207"/>
      <c r="X843" s="207"/>
      <c r="Y843" s="207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  <c r="BI843" s="208"/>
      <c r="BJ843" s="208"/>
      <c r="BK843" s="208"/>
      <c r="BL843" s="208"/>
      <c r="BM843" s="208"/>
      <c r="BN843" s="208"/>
      <c r="BO843" s="208"/>
      <c r="BP843" s="208"/>
      <c r="BQ843" s="208"/>
      <c r="BR843" s="208"/>
      <c r="BS843" s="208"/>
      <c r="BT843" s="208"/>
      <c r="BU843" s="208"/>
      <c r="BV843" s="208"/>
      <c r="BW843" s="208"/>
      <c r="BX843" s="208"/>
      <c r="BY843" s="208"/>
      <c r="BZ843" s="208"/>
      <c r="CA843" s="208"/>
      <c r="CB843" s="208"/>
      <c r="CC843" s="208"/>
      <c r="CD843" s="208"/>
      <c r="CE843" s="208"/>
      <c r="CF843" s="208"/>
      <c r="CG843" s="208"/>
      <c r="CH843" s="208"/>
      <c r="CI843" s="208"/>
      <c r="CJ843" s="208"/>
      <c r="CK843" s="208"/>
      <c r="CL843" s="208"/>
      <c r="CM843" s="208"/>
      <c r="CN843" s="208"/>
      <c r="CO843" s="208"/>
      <c r="CP843" s="176"/>
      <c r="DO843" s="166"/>
    </row>
    <row r="844" spans="1:119">
      <c r="A844" s="166"/>
      <c r="B844" s="175"/>
      <c r="C844" s="175"/>
      <c r="D844" s="178"/>
      <c r="E844" s="17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70"/>
      <c r="R844" s="170"/>
      <c r="S844" s="170"/>
      <c r="T844" s="170"/>
      <c r="U844" s="170"/>
      <c r="V844" s="170"/>
      <c r="W844" s="207"/>
      <c r="X844" s="207"/>
      <c r="Y844" s="207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  <c r="BI844" s="208"/>
      <c r="BJ844" s="208"/>
      <c r="BK844" s="208"/>
      <c r="BL844" s="208"/>
      <c r="BM844" s="208"/>
      <c r="BN844" s="208"/>
      <c r="BO844" s="208"/>
      <c r="BP844" s="208"/>
      <c r="BQ844" s="208"/>
      <c r="BR844" s="208"/>
      <c r="BS844" s="208"/>
      <c r="BT844" s="208"/>
      <c r="BU844" s="208"/>
      <c r="BV844" s="208"/>
      <c r="BW844" s="208"/>
      <c r="BX844" s="208"/>
      <c r="BY844" s="208"/>
      <c r="BZ844" s="208"/>
      <c r="CA844" s="208"/>
      <c r="CB844" s="208"/>
      <c r="CC844" s="208"/>
      <c r="CD844" s="208"/>
      <c r="CE844" s="208"/>
      <c r="CF844" s="208"/>
      <c r="CG844" s="208"/>
      <c r="CH844" s="208"/>
      <c r="CI844" s="208"/>
      <c r="CJ844" s="208"/>
      <c r="CK844" s="208"/>
      <c r="CL844" s="208"/>
      <c r="CM844" s="208"/>
      <c r="CN844" s="208"/>
      <c r="CO844" s="208"/>
      <c r="CP844" s="176"/>
      <c r="DO844" s="166"/>
    </row>
    <row r="845" spans="1:119">
      <c r="A845" s="166"/>
      <c r="B845" s="175"/>
      <c r="C845" s="175"/>
      <c r="D845" s="178"/>
      <c r="E845" s="17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70"/>
      <c r="R845" s="170"/>
      <c r="S845" s="170"/>
      <c r="T845" s="170"/>
      <c r="U845" s="170"/>
      <c r="V845" s="170"/>
      <c r="W845" s="207"/>
      <c r="X845" s="207"/>
      <c r="Y845" s="207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8"/>
      <c r="BL845" s="208"/>
      <c r="BM845" s="208"/>
      <c r="BN845" s="208"/>
      <c r="BO845" s="208"/>
      <c r="BP845" s="208"/>
      <c r="BQ845" s="208"/>
      <c r="BR845" s="208"/>
      <c r="BS845" s="208"/>
      <c r="BT845" s="208"/>
      <c r="BU845" s="208"/>
      <c r="BV845" s="208"/>
      <c r="BW845" s="208"/>
      <c r="BX845" s="208"/>
      <c r="BY845" s="208"/>
      <c r="BZ845" s="208"/>
      <c r="CA845" s="208"/>
      <c r="CB845" s="208"/>
      <c r="CC845" s="208"/>
      <c r="CD845" s="208"/>
      <c r="CE845" s="208"/>
      <c r="CF845" s="208"/>
      <c r="CG845" s="208"/>
      <c r="CH845" s="208"/>
      <c r="CI845" s="208"/>
      <c r="CJ845" s="208"/>
      <c r="CK845" s="208"/>
      <c r="CL845" s="208"/>
      <c r="CM845" s="208"/>
      <c r="CN845" s="208"/>
      <c r="CO845" s="208"/>
      <c r="CP845" s="176"/>
      <c r="DO845" s="166"/>
    </row>
    <row r="846" spans="1:119">
      <c r="A846" s="166"/>
      <c r="B846" s="175"/>
      <c r="C846" s="175"/>
      <c r="D846" s="178"/>
      <c r="E846" s="17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70"/>
      <c r="R846" s="170"/>
      <c r="S846" s="170"/>
      <c r="T846" s="170"/>
      <c r="U846" s="170"/>
      <c r="V846" s="170"/>
      <c r="W846" s="207"/>
      <c r="X846" s="207"/>
      <c r="Y846" s="207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  <c r="BI846" s="208"/>
      <c r="BJ846" s="208"/>
      <c r="BK846" s="208"/>
      <c r="BL846" s="208"/>
      <c r="BM846" s="208"/>
      <c r="BN846" s="208"/>
      <c r="BO846" s="208"/>
      <c r="BP846" s="208"/>
      <c r="BQ846" s="208"/>
      <c r="BR846" s="208"/>
      <c r="BS846" s="208"/>
      <c r="BT846" s="208"/>
      <c r="BU846" s="208"/>
      <c r="BV846" s="208"/>
      <c r="BW846" s="208"/>
      <c r="BX846" s="208"/>
      <c r="BY846" s="208"/>
      <c r="BZ846" s="208"/>
      <c r="CA846" s="208"/>
      <c r="CB846" s="208"/>
      <c r="CC846" s="208"/>
      <c r="CD846" s="208"/>
      <c r="CE846" s="208"/>
      <c r="CF846" s="208"/>
      <c r="CG846" s="208"/>
      <c r="CH846" s="208"/>
      <c r="CI846" s="208"/>
      <c r="CJ846" s="208"/>
      <c r="CK846" s="208"/>
      <c r="CL846" s="208"/>
      <c r="CM846" s="208"/>
      <c r="CN846" s="208"/>
      <c r="CO846" s="208"/>
      <c r="CP846" s="176"/>
      <c r="DO846" s="166"/>
    </row>
    <row r="847" spans="1:119">
      <c r="A847" s="166"/>
      <c r="B847" s="175"/>
      <c r="C847" s="175"/>
      <c r="D847" s="178"/>
      <c r="E847" s="17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70"/>
      <c r="R847" s="170"/>
      <c r="S847" s="170"/>
      <c r="T847" s="170"/>
      <c r="U847" s="170"/>
      <c r="V847" s="170"/>
      <c r="W847" s="207"/>
      <c r="X847" s="207"/>
      <c r="Y847" s="207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  <c r="BI847" s="208"/>
      <c r="BJ847" s="208"/>
      <c r="BK847" s="208"/>
      <c r="BL847" s="208"/>
      <c r="BM847" s="208"/>
      <c r="BN847" s="208"/>
      <c r="BO847" s="208"/>
      <c r="BP847" s="208"/>
      <c r="BQ847" s="208"/>
      <c r="BR847" s="208"/>
      <c r="BS847" s="208"/>
      <c r="BT847" s="208"/>
      <c r="BU847" s="208"/>
      <c r="BV847" s="208"/>
      <c r="BW847" s="208"/>
      <c r="BX847" s="208"/>
      <c r="BY847" s="208"/>
      <c r="BZ847" s="208"/>
      <c r="CA847" s="208"/>
      <c r="CB847" s="208"/>
      <c r="CC847" s="208"/>
      <c r="CD847" s="208"/>
      <c r="CE847" s="208"/>
      <c r="CF847" s="208"/>
      <c r="CG847" s="208"/>
      <c r="CH847" s="208"/>
      <c r="CI847" s="208"/>
      <c r="CJ847" s="208"/>
      <c r="CK847" s="208"/>
      <c r="CL847" s="208"/>
      <c r="CM847" s="208"/>
      <c r="CN847" s="208"/>
      <c r="CO847" s="208"/>
      <c r="CP847" s="176"/>
      <c r="DO847" s="166"/>
    </row>
    <row r="848" spans="1:119">
      <c r="A848" s="166"/>
      <c r="B848" s="175"/>
      <c r="C848" s="175"/>
      <c r="D848" s="178"/>
      <c r="E848" s="17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70"/>
      <c r="R848" s="170"/>
      <c r="S848" s="170"/>
      <c r="T848" s="170"/>
      <c r="U848" s="170"/>
      <c r="V848" s="170"/>
      <c r="W848" s="207"/>
      <c r="X848" s="207"/>
      <c r="Y848" s="207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  <c r="BI848" s="208"/>
      <c r="BJ848" s="208"/>
      <c r="BK848" s="208"/>
      <c r="BL848" s="208"/>
      <c r="BM848" s="208"/>
      <c r="BN848" s="208"/>
      <c r="BO848" s="208"/>
      <c r="BP848" s="208"/>
      <c r="BQ848" s="208"/>
      <c r="BR848" s="208"/>
      <c r="BS848" s="208"/>
      <c r="BT848" s="208"/>
      <c r="BU848" s="208"/>
      <c r="BV848" s="208"/>
      <c r="BW848" s="208"/>
      <c r="BX848" s="208"/>
      <c r="BY848" s="208"/>
      <c r="BZ848" s="208"/>
      <c r="CA848" s="208"/>
      <c r="CB848" s="208"/>
      <c r="CC848" s="208"/>
      <c r="CD848" s="208"/>
      <c r="CE848" s="208"/>
      <c r="CF848" s="208"/>
      <c r="CG848" s="208"/>
      <c r="CH848" s="208"/>
      <c r="CI848" s="208"/>
      <c r="CJ848" s="208"/>
      <c r="CK848" s="208"/>
      <c r="CL848" s="208"/>
      <c r="CM848" s="208"/>
      <c r="CN848" s="208"/>
      <c r="CO848" s="208"/>
      <c r="CP848" s="176"/>
      <c r="DO848" s="166"/>
    </row>
    <row r="849" spans="1:119">
      <c r="A849" s="166"/>
      <c r="B849" s="175"/>
      <c r="C849" s="175"/>
      <c r="D849" s="178"/>
      <c r="E849" s="17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70"/>
      <c r="R849" s="170"/>
      <c r="S849" s="170"/>
      <c r="T849" s="170"/>
      <c r="U849" s="170"/>
      <c r="V849" s="170"/>
      <c r="W849" s="207"/>
      <c r="X849" s="207"/>
      <c r="Y849" s="207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  <c r="BI849" s="208"/>
      <c r="BJ849" s="208"/>
      <c r="BK849" s="208"/>
      <c r="BL849" s="208"/>
      <c r="BM849" s="208"/>
      <c r="BN849" s="208"/>
      <c r="BO849" s="208"/>
      <c r="BP849" s="208"/>
      <c r="BQ849" s="208"/>
      <c r="BR849" s="208"/>
      <c r="BS849" s="208"/>
      <c r="BT849" s="208"/>
      <c r="BU849" s="208"/>
      <c r="BV849" s="208"/>
      <c r="BW849" s="208"/>
      <c r="BX849" s="208"/>
      <c r="BY849" s="208"/>
      <c r="BZ849" s="208"/>
      <c r="CA849" s="208"/>
      <c r="CB849" s="208"/>
      <c r="CC849" s="208"/>
      <c r="CD849" s="208"/>
      <c r="CE849" s="208"/>
      <c r="CF849" s="208"/>
      <c r="CG849" s="208"/>
      <c r="CH849" s="208"/>
      <c r="CI849" s="208"/>
      <c r="CJ849" s="208"/>
      <c r="CK849" s="208"/>
      <c r="CL849" s="208"/>
      <c r="CM849" s="208"/>
      <c r="CN849" s="208"/>
      <c r="CO849" s="208"/>
      <c r="CP849" s="176"/>
      <c r="DO849" s="166"/>
    </row>
    <row r="850" spans="1:119">
      <c r="A850" s="166"/>
      <c r="B850" s="175"/>
      <c r="C850" s="175"/>
      <c r="D850" s="178"/>
      <c r="E850" s="17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70"/>
      <c r="R850" s="170"/>
      <c r="S850" s="170"/>
      <c r="T850" s="170"/>
      <c r="U850" s="170"/>
      <c r="V850" s="170"/>
      <c r="W850" s="207"/>
      <c r="X850" s="207"/>
      <c r="Y850" s="207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  <c r="BB850" s="208"/>
      <c r="BC850" s="208"/>
      <c r="BD850" s="208"/>
      <c r="BE850" s="208"/>
      <c r="BF850" s="208"/>
      <c r="BG850" s="208"/>
      <c r="BH850" s="208"/>
      <c r="BI850" s="208"/>
      <c r="BJ850" s="208"/>
      <c r="BK850" s="208"/>
      <c r="BL850" s="208"/>
      <c r="BM850" s="208"/>
      <c r="BN850" s="208"/>
      <c r="BO850" s="208"/>
      <c r="BP850" s="208"/>
      <c r="BQ850" s="208"/>
      <c r="BR850" s="208"/>
      <c r="BS850" s="208"/>
      <c r="BT850" s="208"/>
      <c r="BU850" s="208"/>
      <c r="BV850" s="208"/>
      <c r="BW850" s="208"/>
      <c r="BX850" s="208"/>
      <c r="BY850" s="208"/>
      <c r="BZ850" s="208"/>
      <c r="CA850" s="208"/>
      <c r="CB850" s="208"/>
      <c r="CC850" s="208"/>
      <c r="CD850" s="208"/>
      <c r="CE850" s="208"/>
      <c r="CF850" s="208"/>
      <c r="CG850" s="208"/>
      <c r="CH850" s="208"/>
      <c r="CI850" s="208"/>
      <c r="CJ850" s="208"/>
      <c r="CK850" s="208"/>
      <c r="CL850" s="208"/>
      <c r="CM850" s="208"/>
      <c r="CN850" s="208"/>
      <c r="CO850" s="208"/>
      <c r="CP850" s="176"/>
      <c r="DO850" s="166"/>
    </row>
    <row r="851" spans="1:119">
      <c r="A851" s="166"/>
      <c r="B851" s="175"/>
      <c r="C851" s="175"/>
      <c r="D851" s="178"/>
      <c r="E851" s="17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70"/>
      <c r="R851" s="170"/>
      <c r="S851" s="170"/>
      <c r="T851" s="170"/>
      <c r="U851" s="170"/>
      <c r="V851" s="170"/>
      <c r="W851" s="207"/>
      <c r="X851" s="207"/>
      <c r="Y851" s="207"/>
      <c r="Z851" s="208"/>
      <c r="AA851" s="208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  <c r="AT851" s="208"/>
      <c r="AU851" s="208"/>
      <c r="AV851" s="208"/>
      <c r="AW851" s="208"/>
      <c r="AX851" s="208"/>
      <c r="AY851" s="208"/>
      <c r="AZ851" s="208"/>
      <c r="BA851" s="208"/>
      <c r="BB851" s="208"/>
      <c r="BC851" s="208"/>
      <c r="BD851" s="208"/>
      <c r="BE851" s="208"/>
      <c r="BF851" s="208"/>
      <c r="BG851" s="208"/>
      <c r="BH851" s="208"/>
      <c r="BI851" s="208"/>
      <c r="BJ851" s="208"/>
      <c r="BK851" s="208"/>
      <c r="BL851" s="208"/>
      <c r="BM851" s="208"/>
      <c r="BN851" s="208"/>
      <c r="BO851" s="208"/>
      <c r="BP851" s="208"/>
      <c r="BQ851" s="208"/>
      <c r="BR851" s="208"/>
      <c r="BS851" s="208"/>
      <c r="BT851" s="208"/>
      <c r="BU851" s="208"/>
      <c r="BV851" s="208"/>
      <c r="BW851" s="208"/>
      <c r="BX851" s="208"/>
      <c r="BY851" s="208"/>
      <c r="BZ851" s="208"/>
      <c r="CA851" s="208"/>
      <c r="CB851" s="208"/>
      <c r="CC851" s="208"/>
      <c r="CD851" s="208"/>
      <c r="CE851" s="208"/>
      <c r="CF851" s="208"/>
      <c r="CG851" s="208"/>
      <c r="CH851" s="208"/>
      <c r="CI851" s="208"/>
      <c r="CJ851" s="208"/>
      <c r="CK851" s="208"/>
      <c r="CL851" s="208"/>
      <c r="CM851" s="208"/>
      <c r="CN851" s="208"/>
      <c r="CO851" s="208"/>
      <c r="CP851" s="176"/>
      <c r="DO851" s="166"/>
    </row>
    <row r="852" spans="1:119">
      <c r="A852" s="166"/>
      <c r="B852" s="175"/>
      <c r="C852" s="175"/>
      <c r="D852" s="178"/>
      <c r="E852" s="17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70"/>
      <c r="R852" s="170"/>
      <c r="S852" s="170"/>
      <c r="T852" s="170"/>
      <c r="U852" s="170"/>
      <c r="V852" s="170"/>
      <c r="W852" s="207"/>
      <c r="X852" s="207"/>
      <c r="Y852" s="207"/>
      <c r="Z852" s="208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  <c r="AT852" s="208"/>
      <c r="AU852" s="208"/>
      <c r="AV852" s="208"/>
      <c r="AW852" s="208"/>
      <c r="AX852" s="208"/>
      <c r="AY852" s="208"/>
      <c r="AZ852" s="208"/>
      <c r="BA852" s="208"/>
      <c r="BB852" s="208"/>
      <c r="BC852" s="208"/>
      <c r="BD852" s="208"/>
      <c r="BE852" s="208"/>
      <c r="BF852" s="208"/>
      <c r="BG852" s="208"/>
      <c r="BH852" s="208"/>
      <c r="BI852" s="208"/>
      <c r="BJ852" s="208"/>
      <c r="BK852" s="208"/>
      <c r="BL852" s="208"/>
      <c r="BM852" s="208"/>
      <c r="BN852" s="208"/>
      <c r="BO852" s="208"/>
      <c r="BP852" s="208"/>
      <c r="BQ852" s="208"/>
      <c r="BR852" s="208"/>
      <c r="BS852" s="208"/>
      <c r="BT852" s="208"/>
      <c r="BU852" s="208"/>
      <c r="BV852" s="208"/>
      <c r="BW852" s="208"/>
      <c r="BX852" s="208"/>
      <c r="BY852" s="208"/>
      <c r="BZ852" s="208"/>
      <c r="CA852" s="208"/>
      <c r="CB852" s="208"/>
      <c r="CC852" s="208"/>
      <c r="CD852" s="208"/>
      <c r="CE852" s="208"/>
      <c r="CF852" s="208"/>
      <c r="CG852" s="208"/>
      <c r="CH852" s="208"/>
      <c r="CI852" s="208"/>
      <c r="CJ852" s="208"/>
      <c r="CK852" s="208"/>
      <c r="CL852" s="208"/>
      <c r="CM852" s="208"/>
      <c r="CN852" s="208"/>
      <c r="CO852" s="208"/>
      <c r="CP852" s="176"/>
      <c r="DO852" s="166"/>
    </row>
    <row r="853" spans="1:119">
      <c r="A853" s="166"/>
      <c r="B853" s="175"/>
      <c r="C853" s="175"/>
      <c r="D853" s="178"/>
      <c r="E853" s="17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70"/>
      <c r="R853" s="170"/>
      <c r="S853" s="170"/>
      <c r="T853" s="170"/>
      <c r="U853" s="170"/>
      <c r="V853" s="170"/>
      <c r="W853" s="207"/>
      <c r="X853" s="207"/>
      <c r="Y853" s="207"/>
      <c r="Z853" s="208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  <c r="AT853" s="208"/>
      <c r="AU853" s="208"/>
      <c r="AV853" s="208"/>
      <c r="AW853" s="208"/>
      <c r="AX853" s="208"/>
      <c r="AY853" s="208"/>
      <c r="AZ853" s="208"/>
      <c r="BA853" s="208"/>
      <c r="BB853" s="208"/>
      <c r="BC853" s="208"/>
      <c r="BD853" s="208"/>
      <c r="BE853" s="208"/>
      <c r="BF853" s="208"/>
      <c r="BG853" s="208"/>
      <c r="BH853" s="208"/>
      <c r="BI853" s="208"/>
      <c r="BJ853" s="208"/>
      <c r="BK853" s="208"/>
      <c r="BL853" s="208"/>
      <c r="BM853" s="208"/>
      <c r="BN853" s="208"/>
      <c r="BO853" s="208"/>
      <c r="BP853" s="208"/>
      <c r="BQ853" s="208"/>
      <c r="BR853" s="208"/>
      <c r="BS853" s="208"/>
      <c r="BT853" s="208"/>
      <c r="BU853" s="208"/>
      <c r="BV853" s="208"/>
      <c r="BW853" s="208"/>
      <c r="BX853" s="208"/>
      <c r="BY853" s="208"/>
      <c r="BZ853" s="208"/>
      <c r="CA853" s="208"/>
      <c r="CB853" s="208"/>
      <c r="CC853" s="208"/>
      <c r="CD853" s="208"/>
      <c r="CE853" s="208"/>
      <c r="CF853" s="208"/>
      <c r="CG853" s="208"/>
      <c r="CH853" s="208"/>
      <c r="CI853" s="208"/>
      <c r="CJ853" s="208"/>
      <c r="CK853" s="208"/>
      <c r="CL853" s="208"/>
      <c r="CM853" s="208"/>
      <c r="CN853" s="208"/>
      <c r="CO853" s="208"/>
      <c r="CP853" s="176"/>
      <c r="DO853" s="166"/>
    </row>
    <row r="854" spans="1:119">
      <c r="A854" s="166"/>
      <c r="B854" s="175"/>
      <c r="C854" s="175"/>
      <c r="D854" s="178"/>
      <c r="E854" s="17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70"/>
      <c r="R854" s="170"/>
      <c r="S854" s="170"/>
      <c r="T854" s="170"/>
      <c r="U854" s="170"/>
      <c r="V854" s="170"/>
      <c r="W854" s="207"/>
      <c r="X854" s="207"/>
      <c r="Y854" s="207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  <c r="AT854" s="208"/>
      <c r="AU854" s="208"/>
      <c r="AV854" s="208"/>
      <c r="AW854" s="208"/>
      <c r="AX854" s="208"/>
      <c r="AY854" s="208"/>
      <c r="AZ854" s="208"/>
      <c r="BA854" s="208"/>
      <c r="BB854" s="208"/>
      <c r="BC854" s="208"/>
      <c r="BD854" s="208"/>
      <c r="BE854" s="208"/>
      <c r="BF854" s="208"/>
      <c r="BG854" s="208"/>
      <c r="BH854" s="208"/>
      <c r="BI854" s="208"/>
      <c r="BJ854" s="208"/>
      <c r="BK854" s="208"/>
      <c r="BL854" s="208"/>
      <c r="BM854" s="208"/>
      <c r="BN854" s="208"/>
      <c r="BO854" s="208"/>
      <c r="BP854" s="208"/>
      <c r="BQ854" s="208"/>
      <c r="BR854" s="208"/>
      <c r="BS854" s="208"/>
      <c r="BT854" s="208"/>
      <c r="BU854" s="208"/>
      <c r="BV854" s="208"/>
      <c r="BW854" s="208"/>
      <c r="BX854" s="208"/>
      <c r="BY854" s="208"/>
      <c r="BZ854" s="208"/>
      <c r="CA854" s="208"/>
      <c r="CB854" s="208"/>
      <c r="CC854" s="208"/>
      <c r="CD854" s="208"/>
      <c r="CE854" s="208"/>
      <c r="CF854" s="208"/>
      <c r="CG854" s="208"/>
      <c r="CH854" s="208"/>
      <c r="CI854" s="208"/>
      <c r="CJ854" s="208"/>
      <c r="CK854" s="208"/>
      <c r="CL854" s="208"/>
      <c r="CM854" s="208"/>
      <c r="CN854" s="208"/>
      <c r="CO854" s="208"/>
      <c r="CP854" s="176"/>
      <c r="DO854" s="166"/>
    </row>
    <row r="855" spans="1:119">
      <c r="A855" s="166"/>
      <c r="B855" s="175"/>
      <c r="C855" s="175"/>
      <c r="D855" s="178"/>
      <c r="E855" s="17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70"/>
      <c r="R855" s="170"/>
      <c r="S855" s="170"/>
      <c r="T855" s="170"/>
      <c r="U855" s="170"/>
      <c r="V855" s="170"/>
      <c r="W855" s="207"/>
      <c r="X855" s="207"/>
      <c r="Y855" s="207"/>
      <c r="Z855" s="208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  <c r="AT855" s="208"/>
      <c r="AU855" s="208"/>
      <c r="AV855" s="208"/>
      <c r="AW855" s="208"/>
      <c r="AX855" s="208"/>
      <c r="AY855" s="208"/>
      <c r="AZ855" s="208"/>
      <c r="BA855" s="208"/>
      <c r="BB855" s="208"/>
      <c r="BC855" s="208"/>
      <c r="BD855" s="208"/>
      <c r="BE855" s="208"/>
      <c r="BF855" s="208"/>
      <c r="BG855" s="208"/>
      <c r="BH855" s="208"/>
      <c r="BI855" s="208"/>
      <c r="BJ855" s="208"/>
      <c r="BK855" s="208"/>
      <c r="BL855" s="208"/>
      <c r="BM855" s="208"/>
      <c r="BN855" s="208"/>
      <c r="BO855" s="208"/>
      <c r="BP855" s="208"/>
      <c r="BQ855" s="208"/>
      <c r="BR855" s="208"/>
      <c r="BS855" s="208"/>
      <c r="BT855" s="208"/>
      <c r="BU855" s="208"/>
      <c r="BV855" s="208"/>
      <c r="BW855" s="208"/>
      <c r="BX855" s="208"/>
      <c r="BY855" s="208"/>
      <c r="BZ855" s="208"/>
      <c r="CA855" s="208"/>
      <c r="CB855" s="208"/>
      <c r="CC855" s="208"/>
      <c r="CD855" s="208"/>
      <c r="CE855" s="208"/>
      <c r="CF855" s="208"/>
      <c r="CG855" s="208"/>
      <c r="CH855" s="208"/>
      <c r="CI855" s="208"/>
      <c r="CJ855" s="208"/>
      <c r="CK855" s="208"/>
      <c r="CL855" s="208"/>
      <c r="CM855" s="208"/>
      <c r="CN855" s="208"/>
      <c r="CO855" s="208"/>
      <c r="CP855" s="176"/>
      <c r="DO855" s="166"/>
    </row>
    <row r="856" spans="1:119">
      <c r="A856" s="166"/>
      <c r="B856" s="175"/>
      <c r="C856" s="175"/>
      <c r="D856" s="178"/>
      <c r="E856" s="17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70"/>
      <c r="R856" s="170"/>
      <c r="S856" s="170"/>
      <c r="T856" s="170"/>
      <c r="U856" s="170"/>
      <c r="V856" s="170"/>
      <c r="W856" s="207"/>
      <c r="X856" s="207"/>
      <c r="Y856" s="207"/>
      <c r="Z856" s="208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  <c r="AT856" s="208"/>
      <c r="AU856" s="208"/>
      <c r="AV856" s="208"/>
      <c r="AW856" s="208"/>
      <c r="AX856" s="208"/>
      <c r="AY856" s="208"/>
      <c r="AZ856" s="208"/>
      <c r="BA856" s="208"/>
      <c r="BB856" s="208"/>
      <c r="BC856" s="208"/>
      <c r="BD856" s="208"/>
      <c r="BE856" s="208"/>
      <c r="BF856" s="208"/>
      <c r="BG856" s="208"/>
      <c r="BH856" s="208"/>
      <c r="BI856" s="208"/>
      <c r="BJ856" s="208"/>
      <c r="BK856" s="208"/>
      <c r="BL856" s="208"/>
      <c r="BM856" s="208"/>
      <c r="BN856" s="208"/>
      <c r="BO856" s="208"/>
      <c r="BP856" s="208"/>
      <c r="BQ856" s="208"/>
      <c r="BR856" s="208"/>
      <c r="BS856" s="208"/>
      <c r="BT856" s="208"/>
      <c r="BU856" s="208"/>
      <c r="BV856" s="208"/>
      <c r="BW856" s="208"/>
      <c r="BX856" s="208"/>
      <c r="BY856" s="208"/>
      <c r="BZ856" s="208"/>
      <c r="CA856" s="208"/>
      <c r="CB856" s="208"/>
      <c r="CC856" s="208"/>
      <c r="CD856" s="208"/>
      <c r="CE856" s="208"/>
      <c r="CF856" s="208"/>
      <c r="CG856" s="208"/>
      <c r="CH856" s="208"/>
      <c r="CI856" s="208"/>
      <c r="CJ856" s="208"/>
      <c r="CK856" s="208"/>
      <c r="CL856" s="208"/>
      <c r="CM856" s="208"/>
      <c r="CN856" s="208"/>
      <c r="CO856" s="208"/>
      <c r="CP856" s="176"/>
      <c r="DO856" s="166"/>
    </row>
    <row r="857" spans="1:119">
      <c r="A857" s="166"/>
      <c r="B857" s="175"/>
      <c r="C857" s="175"/>
      <c r="D857" s="178"/>
      <c r="E857" s="17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70"/>
      <c r="R857" s="170"/>
      <c r="S857" s="170"/>
      <c r="T857" s="170"/>
      <c r="U857" s="170"/>
      <c r="V857" s="170"/>
      <c r="W857" s="207"/>
      <c r="X857" s="207"/>
      <c r="Y857" s="207"/>
      <c r="Z857" s="208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08"/>
      <c r="AU857" s="208"/>
      <c r="AV857" s="208"/>
      <c r="AW857" s="208"/>
      <c r="AX857" s="208"/>
      <c r="AY857" s="208"/>
      <c r="AZ857" s="208"/>
      <c r="BA857" s="208"/>
      <c r="BB857" s="208"/>
      <c r="BC857" s="208"/>
      <c r="BD857" s="208"/>
      <c r="BE857" s="208"/>
      <c r="BF857" s="208"/>
      <c r="BG857" s="208"/>
      <c r="BH857" s="208"/>
      <c r="BI857" s="208"/>
      <c r="BJ857" s="208"/>
      <c r="BK857" s="208"/>
      <c r="BL857" s="208"/>
      <c r="BM857" s="208"/>
      <c r="BN857" s="208"/>
      <c r="BO857" s="208"/>
      <c r="BP857" s="208"/>
      <c r="BQ857" s="208"/>
      <c r="BR857" s="208"/>
      <c r="BS857" s="208"/>
      <c r="BT857" s="208"/>
      <c r="BU857" s="208"/>
      <c r="BV857" s="208"/>
      <c r="BW857" s="208"/>
      <c r="BX857" s="208"/>
      <c r="BY857" s="208"/>
      <c r="BZ857" s="208"/>
      <c r="CA857" s="208"/>
      <c r="CB857" s="208"/>
      <c r="CC857" s="208"/>
      <c r="CD857" s="208"/>
      <c r="CE857" s="208"/>
      <c r="CF857" s="208"/>
      <c r="CG857" s="208"/>
      <c r="CH857" s="208"/>
      <c r="CI857" s="208"/>
      <c r="CJ857" s="208"/>
      <c r="CK857" s="208"/>
      <c r="CL857" s="208"/>
      <c r="CM857" s="208"/>
      <c r="CN857" s="208"/>
      <c r="CO857" s="208"/>
      <c r="CP857" s="176"/>
      <c r="DO857" s="166"/>
    </row>
    <row r="858" spans="1:119">
      <c r="A858" s="166"/>
      <c r="B858" s="175"/>
      <c r="C858" s="175"/>
      <c r="D858" s="178"/>
      <c r="E858" s="17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70"/>
      <c r="R858" s="170"/>
      <c r="S858" s="170"/>
      <c r="T858" s="170"/>
      <c r="U858" s="170"/>
      <c r="V858" s="170"/>
      <c r="W858" s="207"/>
      <c r="X858" s="207"/>
      <c r="Y858" s="207"/>
      <c r="Z858" s="208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  <c r="AT858" s="208"/>
      <c r="AU858" s="208"/>
      <c r="AV858" s="208"/>
      <c r="AW858" s="208"/>
      <c r="AX858" s="208"/>
      <c r="AY858" s="208"/>
      <c r="AZ858" s="208"/>
      <c r="BA858" s="208"/>
      <c r="BB858" s="208"/>
      <c r="BC858" s="208"/>
      <c r="BD858" s="208"/>
      <c r="BE858" s="208"/>
      <c r="BF858" s="208"/>
      <c r="BG858" s="208"/>
      <c r="BH858" s="208"/>
      <c r="BI858" s="208"/>
      <c r="BJ858" s="208"/>
      <c r="BK858" s="208"/>
      <c r="BL858" s="208"/>
      <c r="BM858" s="208"/>
      <c r="BN858" s="208"/>
      <c r="BO858" s="208"/>
      <c r="BP858" s="208"/>
      <c r="BQ858" s="208"/>
      <c r="BR858" s="208"/>
      <c r="BS858" s="208"/>
      <c r="BT858" s="208"/>
      <c r="BU858" s="208"/>
      <c r="BV858" s="208"/>
      <c r="BW858" s="208"/>
      <c r="BX858" s="208"/>
      <c r="BY858" s="208"/>
      <c r="BZ858" s="208"/>
      <c r="CA858" s="208"/>
      <c r="CB858" s="208"/>
      <c r="CC858" s="208"/>
      <c r="CD858" s="208"/>
      <c r="CE858" s="208"/>
      <c r="CF858" s="208"/>
      <c r="CG858" s="208"/>
      <c r="CH858" s="208"/>
      <c r="CI858" s="208"/>
      <c r="CJ858" s="208"/>
      <c r="CK858" s="208"/>
      <c r="CL858" s="208"/>
      <c r="CM858" s="208"/>
      <c r="CN858" s="208"/>
      <c r="CO858" s="208"/>
      <c r="CP858" s="176"/>
      <c r="DO858" s="166"/>
    </row>
    <row r="859" spans="1:119">
      <c r="A859" s="166"/>
      <c r="B859" s="175"/>
      <c r="C859" s="175"/>
      <c r="D859" s="178"/>
      <c r="E859" s="17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70"/>
      <c r="R859" s="170"/>
      <c r="S859" s="170"/>
      <c r="T859" s="170"/>
      <c r="U859" s="170"/>
      <c r="V859" s="170"/>
      <c r="W859" s="207"/>
      <c r="X859" s="207"/>
      <c r="Y859" s="207"/>
      <c r="Z859" s="208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  <c r="AT859" s="208"/>
      <c r="AU859" s="208"/>
      <c r="AV859" s="208"/>
      <c r="AW859" s="208"/>
      <c r="AX859" s="208"/>
      <c r="AY859" s="208"/>
      <c r="AZ859" s="208"/>
      <c r="BA859" s="208"/>
      <c r="BB859" s="208"/>
      <c r="BC859" s="208"/>
      <c r="BD859" s="208"/>
      <c r="BE859" s="208"/>
      <c r="BF859" s="208"/>
      <c r="BG859" s="208"/>
      <c r="BH859" s="208"/>
      <c r="BI859" s="208"/>
      <c r="BJ859" s="208"/>
      <c r="BK859" s="208"/>
      <c r="BL859" s="208"/>
      <c r="BM859" s="208"/>
      <c r="BN859" s="208"/>
      <c r="BO859" s="208"/>
      <c r="BP859" s="208"/>
      <c r="BQ859" s="208"/>
      <c r="BR859" s="208"/>
      <c r="BS859" s="208"/>
      <c r="BT859" s="208"/>
      <c r="BU859" s="208"/>
      <c r="BV859" s="208"/>
      <c r="BW859" s="208"/>
      <c r="BX859" s="208"/>
      <c r="BY859" s="208"/>
      <c r="BZ859" s="208"/>
      <c r="CA859" s="208"/>
      <c r="CB859" s="208"/>
      <c r="CC859" s="208"/>
      <c r="CD859" s="208"/>
      <c r="CE859" s="208"/>
      <c r="CF859" s="208"/>
      <c r="CG859" s="208"/>
      <c r="CH859" s="208"/>
      <c r="CI859" s="208"/>
      <c r="CJ859" s="208"/>
      <c r="CK859" s="208"/>
      <c r="CL859" s="208"/>
      <c r="CM859" s="208"/>
      <c r="CN859" s="208"/>
      <c r="CO859" s="208"/>
      <c r="CP859" s="176"/>
      <c r="DO859" s="166"/>
    </row>
    <row r="860" spans="1:119">
      <c r="A860" s="166"/>
      <c r="B860" s="175"/>
      <c r="C860" s="175"/>
      <c r="D860" s="178"/>
      <c r="E860" s="17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70"/>
      <c r="R860" s="170"/>
      <c r="S860" s="170"/>
      <c r="T860" s="170"/>
      <c r="U860" s="170"/>
      <c r="V860" s="170"/>
      <c r="W860" s="207"/>
      <c r="X860" s="207"/>
      <c r="Y860" s="207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  <c r="BB860" s="208"/>
      <c r="BC860" s="208"/>
      <c r="BD860" s="208"/>
      <c r="BE860" s="208"/>
      <c r="BF860" s="208"/>
      <c r="BG860" s="208"/>
      <c r="BH860" s="208"/>
      <c r="BI860" s="208"/>
      <c r="BJ860" s="208"/>
      <c r="BK860" s="208"/>
      <c r="BL860" s="208"/>
      <c r="BM860" s="208"/>
      <c r="BN860" s="208"/>
      <c r="BO860" s="208"/>
      <c r="BP860" s="208"/>
      <c r="BQ860" s="208"/>
      <c r="BR860" s="208"/>
      <c r="BS860" s="208"/>
      <c r="BT860" s="208"/>
      <c r="BU860" s="208"/>
      <c r="BV860" s="208"/>
      <c r="BW860" s="208"/>
      <c r="BX860" s="208"/>
      <c r="BY860" s="208"/>
      <c r="BZ860" s="208"/>
      <c r="CA860" s="208"/>
      <c r="CB860" s="208"/>
      <c r="CC860" s="208"/>
      <c r="CD860" s="208"/>
      <c r="CE860" s="208"/>
      <c r="CF860" s="208"/>
      <c r="CG860" s="208"/>
      <c r="CH860" s="208"/>
      <c r="CI860" s="208"/>
      <c r="CJ860" s="208"/>
      <c r="CK860" s="208"/>
      <c r="CL860" s="208"/>
      <c r="CM860" s="208"/>
      <c r="CN860" s="208"/>
      <c r="CO860" s="208"/>
      <c r="CP860" s="176"/>
      <c r="DO860" s="166"/>
    </row>
    <row r="861" spans="1:119">
      <c r="A861" s="166"/>
      <c r="B861" s="175"/>
      <c r="C861" s="175"/>
      <c r="D861" s="178"/>
      <c r="E861" s="17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70"/>
      <c r="R861" s="170"/>
      <c r="S861" s="170"/>
      <c r="T861" s="170"/>
      <c r="U861" s="170"/>
      <c r="V861" s="170"/>
      <c r="W861" s="207"/>
      <c r="X861" s="207"/>
      <c r="Y861" s="207"/>
      <c r="Z861" s="208"/>
      <c r="AA861" s="208"/>
      <c r="AB861" s="208"/>
      <c r="AC861" s="208"/>
      <c r="AD861" s="208"/>
      <c r="AE861" s="208"/>
      <c r="AF861" s="208"/>
      <c r="AG861" s="208"/>
      <c r="AH861" s="208"/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  <c r="AT861" s="208"/>
      <c r="AU861" s="208"/>
      <c r="AV861" s="208"/>
      <c r="AW861" s="208"/>
      <c r="AX861" s="208"/>
      <c r="AY861" s="208"/>
      <c r="AZ861" s="208"/>
      <c r="BA861" s="208"/>
      <c r="BB861" s="208"/>
      <c r="BC861" s="208"/>
      <c r="BD861" s="208"/>
      <c r="BE861" s="208"/>
      <c r="BF861" s="208"/>
      <c r="BG861" s="208"/>
      <c r="BH861" s="208"/>
      <c r="BI861" s="208"/>
      <c r="BJ861" s="208"/>
      <c r="BK861" s="208"/>
      <c r="BL861" s="208"/>
      <c r="BM861" s="208"/>
      <c r="BN861" s="208"/>
      <c r="BO861" s="208"/>
      <c r="BP861" s="208"/>
      <c r="BQ861" s="208"/>
      <c r="BR861" s="208"/>
      <c r="BS861" s="208"/>
      <c r="BT861" s="208"/>
      <c r="BU861" s="208"/>
      <c r="BV861" s="208"/>
      <c r="BW861" s="208"/>
      <c r="BX861" s="208"/>
      <c r="BY861" s="208"/>
      <c r="BZ861" s="208"/>
      <c r="CA861" s="208"/>
      <c r="CB861" s="208"/>
      <c r="CC861" s="208"/>
      <c r="CD861" s="208"/>
      <c r="CE861" s="208"/>
      <c r="CF861" s="208"/>
      <c r="CG861" s="208"/>
      <c r="CH861" s="208"/>
      <c r="CI861" s="208"/>
      <c r="CJ861" s="208"/>
      <c r="CK861" s="208"/>
      <c r="CL861" s="208"/>
      <c r="CM861" s="208"/>
      <c r="CN861" s="208"/>
      <c r="CO861" s="208"/>
      <c r="CP861" s="176"/>
      <c r="DO861" s="166"/>
    </row>
    <row r="862" spans="1:119">
      <c r="A862" s="166"/>
      <c r="B862" s="175"/>
      <c r="C862" s="175"/>
      <c r="D862" s="178"/>
      <c r="E862" s="17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70"/>
      <c r="R862" s="170"/>
      <c r="S862" s="170"/>
      <c r="T862" s="170"/>
      <c r="U862" s="170"/>
      <c r="V862" s="170"/>
      <c r="W862" s="207"/>
      <c r="X862" s="207"/>
      <c r="Y862" s="207"/>
      <c r="Z862" s="208"/>
      <c r="AA862" s="208"/>
      <c r="AB862" s="208"/>
      <c r="AC862" s="208"/>
      <c r="AD862" s="208"/>
      <c r="AE862" s="208"/>
      <c r="AF862" s="208"/>
      <c r="AG862" s="208"/>
      <c r="AH862" s="208"/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  <c r="AT862" s="208"/>
      <c r="AU862" s="208"/>
      <c r="AV862" s="208"/>
      <c r="AW862" s="208"/>
      <c r="AX862" s="208"/>
      <c r="AY862" s="208"/>
      <c r="AZ862" s="208"/>
      <c r="BA862" s="208"/>
      <c r="BB862" s="208"/>
      <c r="BC862" s="208"/>
      <c r="BD862" s="208"/>
      <c r="BE862" s="208"/>
      <c r="BF862" s="208"/>
      <c r="BG862" s="208"/>
      <c r="BH862" s="208"/>
      <c r="BI862" s="208"/>
      <c r="BJ862" s="208"/>
      <c r="BK862" s="208"/>
      <c r="BL862" s="208"/>
      <c r="BM862" s="208"/>
      <c r="BN862" s="208"/>
      <c r="BO862" s="208"/>
      <c r="BP862" s="208"/>
      <c r="BQ862" s="208"/>
      <c r="BR862" s="208"/>
      <c r="BS862" s="208"/>
      <c r="BT862" s="208"/>
      <c r="BU862" s="208"/>
      <c r="BV862" s="208"/>
      <c r="BW862" s="208"/>
      <c r="BX862" s="208"/>
      <c r="BY862" s="208"/>
      <c r="BZ862" s="208"/>
      <c r="CA862" s="208"/>
      <c r="CB862" s="208"/>
      <c r="CC862" s="208"/>
      <c r="CD862" s="208"/>
      <c r="CE862" s="208"/>
      <c r="CF862" s="208"/>
      <c r="CG862" s="208"/>
      <c r="CH862" s="208"/>
      <c r="CI862" s="208"/>
      <c r="CJ862" s="208"/>
      <c r="CK862" s="208"/>
      <c r="CL862" s="208"/>
      <c r="CM862" s="208"/>
      <c r="CN862" s="208"/>
      <c r="CO862" s="208"/>
      <c r="CP862" s="176"/>
      <c r="DO862" s="166"/>
    </row>
    <row r="863" spans="1:119">
      <c r="A863" s="166"/>
      <c r="B863" s="175"/>
      <c r="C863" s="175"/>
      <c r="D863" s="178"/>
      <c r="E863" s="17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70"/>
      <c r="R863" s="170"/>
      <c r="S863" s="170"/>
      <c r="T863" s="170"/>
      <c r="U863" s="170"/>
      <c r="V863" s="170"/>
      <c r="W863" s="207"/>
      <c r="X863" s="207"/>
      <c r="Y863" s="207"/>
      <c r="Z863" s="208"/>
      <c r="AA863" s="208"/>
      <c r="AB863" s="208"/>
      <c r="AC863" s="208"/>
      <c r="AD863" s="208"/>
      <c r="AE863" s="208"/>
      <c r="AF863" s="208"/>
      <c r="AG863" s="208"/>
      <c r="AH863" s="208"/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  <c r="AT863" s="208"/>
      <c r="AU863" s="208"/>
      <c r="AV863" s="208"/>
      <c r="AW863" s="208"/>
      <c r="AX863" s="208"/>
      <c r="AY863" s="208"/>
      <c r="AZ863" s="208"/>
      <c r="BA863" s="208"/>
      <c r="BB863" s="208"/>
      <c r="BC863" s="208"/>
      <c r="BD863" s="208"/>
      <c r="BE863" s="208"/>
      <c r="BF863" s="208"/>
      <c r="BG863" s="208"/>
      <c r="BH863" s="208"/>
      <c r="BI863" s="208"/>
      <c r="BJ863" s="208"/>
      <c r="BK863" s="208"/>
      <c r="BL863" s="208"/>
      <c r="BM863" s="208"/>
      <c r="BN863" s="208"/>
      <c r="BO863" s="208"/>
      <c r="BP863" s="208"/>
      <c r="BQ863" s="208"/>
      <c r="BR863" s="208"/>
      <c r="BS863" s="208"/>
      <c r="BT863" s="208"/>
      <c r="BU863" s="208"/>
      <c r="BV863" s="208"/>
      <c r="BW863" s="208"/>
      <c r="BX863" s="208"/>
      <c r="BY863" s="208"/>
      <c r="BZ863" s="208"/>
      <c r="CA863" s="208"/>
      <c r="CB863" s="208"/>
      <c r="CC863" s="208"/>
      <c r="CD863" s="208"/>
      <c r="CE863" s="208"/>
      <c r="CF863" s="208"/>
      <c r="CG863" s="208"/>
      <c r="CH863" s="208"/>
      <c r="CI863" s="208"/>
      <c r="CJ863" s="208"/>
      <c r="CK863" s="208"/>
      <c r="CL863" s="208"/>
      <c r="CM863" s="208"/>
      <c r="CN863" s="208"/>
      <c r="CO863" s="208"/>
      <c r="CP863" s="176"/>
      <c r="DO863" s="166"/>
    </row>
    <row r="864" spans="1:119">
      <c r="A864" s="166"/>
      <c r="B864" s="175"/>
      <c r="C864" s="175"/>
      <c r="D864" s="178"/>
      <c r="E864" s="17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70"/>
      <c r="R864" s="170"/>
      <c r="S864" s="170"/>
      <c r="T864" s="170"/>
      <c r="U864" s="170"/>
      <c r="V864" s="170"/>
      <c r="W864" s="207"/>
      <c r="X864" s="207"/>
      <c r="Y864" s="207"/>
      <c r="Z864" s="208"/>
      <c r="AA864" s="208"/>
      <c r="AB864" s="208"/>
      <c r="AC864" s="208"/>
      <c r="AD864" s="208"/>
      <c r="AE864" s="208"/>
      <c r="AF864" s="208"/>
      <c r="AG864" s="208"/>
      <c r="AH864" s="208"/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  <c r="AT864" s="208"/>
      <c r="AU864" s="208"/>
      <c r="AV864" s="208"/>
      <c r="AW864" s="208"/>
      <c r="AX864" s="208"/>
      <c r="AY864" s="208"/>
      <c r="AZ864" s="208"/>
      <c r="BA864" s="208"/>
      <c r="BB864" s="208"/>
      <c r="BC864" s="208"/>
      <c r="BD864" s="208"/>
      <c r="BE864" s="208"/>
      <c r="BF864" s="208"/>
      <c r="BG864" s="208"/>
      <c r="BH864" s="208"/>
      <c r="BI864" s="208"/>
      <c r="BJ864" s="208"/>
      <c r="BK864" s="208"/>
      <c r="BL864" s="208"/>
      <c r="BM864" s="208"/>
      <c r="BN864" s="208"/>
      <c r="BO864" s="208"/>
      <c r="BP864" s="208"/>
      <c r="BQ864" s="208"/>
      <c r="BR864" s="208"/>
      <c r="BS864" s="208"/>
      <c r="BT864" s="208"/>
      <c r="BU864" s="208"/>
      <c r="BV864" s="208"/>
      <c r="BW864" s="208"/>
      <c r="BX864" s="208"/>
      <c r="BY864" s="208"/>
      <c r="BZ864" s="208"/>
      <c r="CA864" s="208"/>
      <c r="CB864" s="208"/>
      <c r="CC864" s="208"/>
      <c r="CD864" s="208"/>
      <c r="CE864" s="208"/>
      <c r="CF864" s="208"/>
      <c r="CG864" s="208"/>
      <c r="CH864" s="208"/>
      <c r="CI864" s="208"/>
      <c r="CJ864" s="208"/>
      <c r="CK864" s="208"/>
      <c r="CL864" s="208"/>
      <c r="CM864" s="208"/>
      <c r="CN864" s="208"/>
      <c r="CO864" s="208"/>
      <c r="CP864" s="176"/>
      <c r="DO864" s="166"/>
    </row>
    <row r="865" spans="1:119">
      <c r="A865" s="166"/>
      <c r="B865" s="175"/>
      <c r="C865" s="175"/>
      <c r="D865" s="178"/>
      <c r="E865" s="17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70"/>
      <c r="R865" s="170"/>
      <c r="S865" s="170"/>
      <c r="T865" s="170"/>
      <c r="U865" s="170"/>
      <c r="V865" s="170"/>
      <c r="W865" s="207"/>
      <c r="X865" s="207"/>
      <c r="Y865" s="207"/>
      <c r="Z865" s="208"/>
      <c r="AA865" s="208"/>
      <c r="AB865" s="208"/>
      <c r="AC865" s="208"/>
      <c r="AD865" s="208"/>
      <c r="AE865" s="208"/>
      <c r="AF865" s="208"/>
      <c r="AG865" s="208"/>
      <c r="AH865" s="208"/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  <c r="AT865" s="208"/>
      <c r="AU865" s="208"/>
      <c r="AV865" s="208"/>
      <c r="AW865" s="208"/>
      <c r="AX865" s="208"/>
      <c r="AY865" s="208"/>
      <c r="AZ865" s="208"/>
      <c r="BA865" s="208"/>
      <c r="BB865" s="208"/>
      <c r="BC865" s="208"/>
      <c r="BD865" s="208"/>
      <c r="BE865" s="208"/>
      <c r="BF865" s="208"/>
      <c r="BG865" s="208"/>
      <c r="BH865" s="208"/>
      <c r="BI865" s="208"/>
      <c r="BJ865" s="208"/>
      <c r="BK865" s="208"/>
      <c r="BL865" s="208"/>
      <c r="BM865" s="208"/>
      <c r="BN865" s="208"/>
      <c r="BO865" s="208"/>
      <c r="BP865" s="208"/>
      <c r="BQ865" s="208"/>
      <c r="BR865" s="208"/>
      <c r="BS865" s="208"/>
      <c r="BT865" s="208"/>
      <c r="BU865" s="208"/>
      <c r="BV865" s="208"/>
      <c r="BW865" s="208"/>
      <c r="BX865" s="208"/>
      <c r="BY865" s="208"/>
      <c r="BZ865" s="208"/>
      <c r="CA865" s="208"/>
      <c r="CB865" s="208"/>
      <c r="CC865" s="208"/>
      <c r="CD865" s="208"/>
      <c r="CE865" s="208"/>
      <c r="CF865" s="208"/>
      <c r="CG865" s="208"/>
      <c r="CH865" s="208"/>
      <c r="CI865" s="208"/>
      <c r="CJ865" s="208"/>
      <c r="CK865" s="208"/>
      <c r="CL865" s="208"/>
      <c r="CM865" s="208"/>
      <c r="CN865" s="208"/>
      <c r="CO865" s="208"/>
      <c r="CP865" s="176"/>
      <c r="DO865" s="166"/>
    </row>
    <row r="866" spans="1:119">
      <c r="A866" s="166"/>
      <c r="B866" s="175"/>
      <c r="C866" s="175"/>
      <c r="D866" s="178"/>
      <c r="E866" s="17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70"/>
      <c r="R866" s="170"/>
      <c r="S866" s="170"/>
      <c r="T866" s="170"/>
      <c r="U866" s="170"/>
      <c r="V866" s="170"/>
      <c r="W866" s="207"/>
      <c r="X866" s="207"/>
      <c r="Y866" s="207"/>
      <c r="Z866" s="208"/>
      <c r="AA866" s="208"/>
      <c r="AB866" s="208"/>
      <c r="AC866" s="208"/>
      <c r="AD866" s="208"/>
      <c r="AE866" s="208"/>
      <c r="AF866" s="208"/>
      <c r="AG866" s="208"/>
      <c r="AH866" s="208"/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  <c r="AT866" s="208"/>
      <c r="AU866" s="208"/>
      <c r="AV866" s="208"/>
      <c r="AW866" s="208"/>
      <c r="AX866" s="208"/>
      <c r="AY866" s="208"/>
      <c r="AZ866" s="208"/>
      <c r="BA866" s="208"/>
      <c r="BB866" s="208"/>
      <c r="BC866" s="208"/>
      <c r="BD866" s="208"/>
      <c r="BE866" s="208"/>
      <c r="BF866" s="208"/>
      <c r="BG866" s="208"/>
      <c r="BH866" s="208"/>
      <c r="BI866" s="208"/>
      <c r="BJ866" s="208"/>
      <c r="BK866" s="208"/>
      <c r="BL866" s="208"/>
      <c r="BM866" s="208"/>
      <c r="BN866" s="208"/>
      <c r="BO866" s="208"/>
      <c r="BP866" s="208"/>
      <c r="BQ866" s="208"/>
      <c r="BR866" s="208"/>
      <c r="BS866" s="208"/>
      <c r="BT866" s="208"/>
      <c r="BU866" s="208"/>
      <c r="BV866" s="208"/>
      <c r="BW866" s="208"/>
      <c r="BX866" s="208"/>
      <c r="BY866" s="208"/>
      <c r="BZ866" s="208"/>
      <c r="CA866" s="208"/>
      <c r="CB866" s="208"/>
      <c r="CC866" s="208"/>
      <c r="CD866" s="208"/>
      <c r="CE866" s="208"/>
      <c r="CF866" s="208"/>
      <c r="CG866" s="208"/>
      <c r="CH866" s="208"/>
      <c r="CI866" s="208"/>
      <c r="CJ866" s="208"/>
      <c r="CK866" s="208"/>
      <c r="CL866" s="208"/>
      <c r="CM866" s="208"/>
      <c r="CN866" s="208"/>
      <c r="CO866" s="208"/>
      <c r="CP866" s="176"/>
      <c r="DO866" s="166"/>
    </row>
    <row r="867" spans="1:119">
      <c r="A867" s="166"/>
      <c r="B867" s="175"/>
      <c r="C867" s="175"/>
      <c r="D867" s="178"/>
      <c r="E867" s="17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70"/>
      <c r="R867" s="170"/>
      <c r="S867" s="170"/>
      <c r="T867" s="170"/>
      <c r="U867" s="170"/>
      <c r="V867" s="170"/>
      <c r="W867" s="207"/>
      <c r="X867" s="207"/>
      <c r="Y867" s="207"/>
      <c r="Z867" s="208"/>
      <c r="AA867" s="208"/>
      <c r="AB867" s="208"/>
      <c r="AC867" s="208"/>
      <c r="AD867" s="208"/>
      <c r="AE867" s="208"/>
      <c r="AF867" s="208"/>
      <c r="AG867" s="208"/>
      <c r="AH867" s="208"/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  <c r="AT867" s="208"/>
      <c r="AU867" s="208"/>
      <c r="AV867" s="208"/>
      <c r="AW867" s="208"/>
      <c r="AX867" s="208"/>
      <c r="AY867" s="208"/>
      <c r="AZ867" s="208"/>
      <c r="BA867" s="208"/>
      <c r="BB867" s="208"/>
      <c r="BC867" s="208"/>
      <c r="BD867" s="208"/>
      <c r="BE867" s="208"/>
      <c r="BF867" s="208"/>
      <c r="BG867" s="208"/>
      <c r="BH867" s="208"/>
      <c r="BI867" s="208"/>
      <c r="BJ867" s="208"/>
      <c r="BK867" s="208"/>
      <c r="BL867" s="208"/>
      <c r="BM867" s="208"/>
      <c r="BN867" s="208"/>
      <c r="BO867" s="208"/>
      <c r="BP867" s="208"/>
      <c r="BQ867" s="208"/>
      <c r="BR867" s="208"/>
      <c r="BS867" s="208"/>
      <c r="BT867" s="208"/>
      <c r="BU867" s="208"/>
      <c r="BV867" s="208"/>
      <c r="BW867" s="208"/>
      <c r="BX867" s="208"/>
      <c r="BY867" s="208"/>
      <c r="BZ867" s="208"/>
      <c r="CA867" s="208"/>
      <c r="CB867" s="208"/>
      <c r="CC867" s="208"/>
      <c r="CD867" s="208"/>
      <c r="CE867" s="208"/>
      <c r="CF867" s="208"/>
      <c r="CG867" s="208"/>
      <c r="CH867" s="208"/>
      <c r="CI867" s="208"/>
      <c r="CJ867" s="208"/>
      <c r="CK867" s="208"/>
      <c r="CL867" s="208"/>
      <c r="CM867" s="208"/>
      <c r="CN867" s="208"/>
      <c r="CO867" s="208"/>
      <c r="CP867" s="176"/>
      <c r="DO867" s="166"/>
    </row>
    <row r="868" spans="1:119">
      <c r="A868" s="166"/>
      <c r="B868" s="175"/>
      <c r="C868" s="175"/>
      <c r="D868" s="178"/>
      <c r="E868" s="17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70"/>
      <c r="R868" s="170"/>
      <c r="S868" s="170"/>
      <c r="T868" s="170"/>
      <c r="U868" s="170"/>
      <c r="V868" s="170"/>
      <c r="W868" s="207"/>
      <c r="X868" s="207"/>
      <c r="Y868" s="207"/>
      <c r="Z868" s="208"/>
      <c r="AA868" s="208"/>
      <c r="AB868" s="208"/>
      <c r="AC868" s="208"/>
      <c r="AD868" s="208"/>
      <c r="AE868" s="208"/>
      <c r="AF868" s="208"/>
      <c r="AG868" s="208"/>
      <c r="AH868" s="208"/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  <c r="AT868" s="208"/>
      <c r="AU868" s="208"/>
      <c r="AV868" s="208"/>
      <c r="AW868" s="208"/>
      <c r="AX868" s="208"/>
      <c r="AY868" s="208"/>
      <c r="AZ868" s="208"/>
      <c r="BA868" s="208"/>
      <c r="BB868" s="208"/>
      <c r="BC868" s="208"/>
      <c r="BD868" s="208"/>
      <c r="BE868" s="208"/>
      <c r="BF868" s="208"/>
      <c r="BG868" s="208"/>
      <c r="BH868" s="208"/>
      <c r="BI868" s="208"/>
      <c r="BJ868" s="208"/>
      <c r="BK868" s="208"/>
      <c r="BL868" s="208"/>
      <c r="BM868" s="208"/>
      <c r="BN868" s="208"/>
      <c r="BO868" s="208"/>
      <c r="BP868" s="208"/>
      <c r="BQ868" s="208"/>
      <c r="BR868" s="208"/>
      <c r="BS868" s="208"/>
      <c r="BT868" s="208"/>
      <c r="BU868" s="208"/>
      <c r="BV868" s="208"/>
      <c r="BW868" s="208"/>
      <c r="BX868" s="208"/>
      <c r="BY868" s="208"/>
      <c r="BZ868" s="208"/>
      <c r="CA868" s="208"/>
      <c r="CB868" s="208"/>
      <c r="CC868" s="208"/>
      <c r="CD868" s="208"/>
      <c r="CE868" s="208"/>
      <c r="CF868" s="208"/>
      <c r="CG868" s="208"/>
      <c r="CH868" s="208"/>
      <c r="CI868" s="208"/>
      <c r="CJ868" s="208"/>
      <c r="CK868" s="208"/>
      <c r="CL868" s="208"/>
      <c r="CM868" s="208"/>
      <c r="CN868" s="208"/>
      <c r="CO868" s="208"/>
      <c r="CP868" s="176"/>
      <c r="DO868" s="166"/>
    </row>
    <row r="869" spans="1:119">
      <c r="A869" s="166"/>
      <c r="B869" s="175"/>
      <c r="C869" s="175"/>
      <c r="D869" s="178"/>
      <c r="E869" s="17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70"/>
      <c r="R869" s="170"/>
      <c r="S869" s="170"/>
      <c r="T869" s="170"/>
      <c r="U869" s="170"/>
      <c r="V869" s="170"/>
      <c r="W869" s="207"/>
      <c r="X869" s="207"/>
      <c r="Y869" s="207"/>
      <c r="Z869" s="208"/>
      <c r="AA869" s="208"/>
      <c r="AB869" s="208"/>
      <c r="AC869" s="208"/>
      <c r="AD869" s="208"/>
      <c r="AE869" s="208"/>
      <c r="AF869" s="208"/>
      <c r="AG869" s="208"/>
      <c r="AH869" s="208"/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  <c r="AT869" s="208"/>
      <c r="AU869" s="208"/>
      <c r="AV869" s="208"/>
      <c r="AW869" s="208"/>
      <c r="AX869" s="208"/>
      <c r="AY869" s="208"/>
      <c r="AZ869" s="208"/>
      <c r="BA869" s="208"/>
      <c r="BB869" s="208"/>
      <c r="BC869" s="208"/>
      <c r="BD869" s="208"/>
      <c r="BE869" s="208"/>
      <c r="BF869" s="208"/>
      <c r="BG869" s="208"/>
      <c r="BH869" s="208"/>
      <c r="BI869" s="208"/>
      <c r="BJ869" s="208"/>
      <c r="BK869" s="208"/>
      <c r="BL869" s="208"/>
      <c r="BM869" s="208"/>
      <c r="BN869" s="208"/>
      <c r="BO869" s="208"/>
      <c r="BP869" s="208"/>
      <c r="BQ869" s="208"/>
      <c r="BR869" s="208"/>
      <c r="BS869" s="208"/>
      <c r="BT869" s="208"/>
      <c r="BU869" s="208"/>
      <c r="BV869" s="208"/>
      <c r="BW869" s="208"/>
      <c r="BX869" s="208"/>
      <c r="BY869" s="208"/>
      <c r="BZ869" s="208"/>
      <c r="CA869" s="208"/>
      <c r="CB869" s="208"/>
      <c r="CC869" s="208"/>
      <c r="CD869" s="208"/>
      <c r="CE869" s="208"/>
      <c r="CF869" s="208"/>
      <c r="CG869" s="208"/>
      <c r="CH869" s="208"/>
      <c r="CI869" s="208"/>
      <c r="CJ869" s="208"/>
      <c r="CK869" s="208"/>
      <c r="CL869" s="208"/>
      <c r="CM869" s="208"/>
      <c r="CN869" s="208"/>
      <c r="CO869" s="208"/>
      <c r="CP869" s="176"/>
      <c r="DO869" s="166"/>
    </row>
    <row r="870" spans="1:119">
      <c r="A870" s="166"/>
      <c r="B870" s="175"/>
      <c r="C870" s="175"/>
      <c r="D870" s="178"/>
      <c r="E870" s="17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70"/>
      <c r="R870" s="170"/>
      <c r="S870" s="170"/>
      <c r="T870" s="170"/>
      <c r="U870" s="170"/>
      <c r="V870" s="170"/>
      <c r="W870" s="207"/>
      <c r="X870" s="207"/>
      <c r="Y870" s="207"/>
      <c r="Z870" s="208"/>
      <c r="AA870" s="208"/>
      <c r="AB870" s="208"/>
      <c r="AC870" s="208"/>
      <c r="AD870" s="208"/>
      <c r="AE870" s="208"/>
      <c r="AF870" s="208"/>
      <c r="AG870" s="208"/>
      <c r="AH870" s="208"/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  <c r="AT870" s="208"/>
      <c r="AU870" s="208"/>
      <c r="AV870" s="208"/>
      <c r="AW870" s="208"/>
      <c r="AX870" s="208"/>
      <c r="AY870" s="208"/>
      <c r="AZ870" s="208"/>
      <c r="BA870" s="208"/>
      <c r="BB870" s="208"/>
      <c r="BC870" s="208"/>
      <c r="BD870" s="208"/>
      <c r="BE870" s="208"/>
      <c r="BF870" s="208"/>
      <c r="BG870" s="208"/>
      <c r="BH870" s="208"/>
      <c r="BI870" s="208"/>
      <c r="BJ870" s="208"/>
      <c r="BK870" s="208"/>
      <c r="BL870" s="208"/>
      <c r="BM870" s="208"/>
      <c r="BN870" s="208"/>
      <c r="BO870" s="208"/>
      <c r="BP870" s="208"/>
      <c r="BQ870" s="208"/>
      <c r="BR870" s="208"/>
      <c r="BS870" s="208"/>
      <c r="BT870" s="208"/>
      <c r="BU870" s="208"/>
      <c r="BV870" s="208"/>
      <c r="BW870" s="208"/>
      <c r="BX870" s="208"/>
      <c r="BY870" s="208"/>
      <c r="BZ870" s="208"/>
      <c r="CA870" s="208"/>
      <c r="CB870" s="208"/>
      <c r="CC870" s="208"/>
      <c r="CD870" s="208"/>
      <c r="CE870" s="208"/>
      <c r="CF870" s="208"/>
      <c r="CG870" s="208"/>
      <c r="CH870" s="208"/>
      <c r="CI870" s="208"/>
      <c r="CJ870" s="208"/>
      <c r="CK870" s="208"/>
      <c r="CL870" s="208"/>
      <c r="CM870" s="208"/>
      <c r="CN870" s="208"/>
      <c r="CO870" s="208"/>
      <c r="CP870" s="176"/>
      <c r="DO870" s="166"/>
    </row>
    <row r="871" spans="1:119">
      <c r="A871" s="166"/>
      <c r="B871" s="175"/>
      <c r="C871" s="175"/>
      <c r="D871" s="178"/>
      <c r="E871" s="17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70"/>
      <c r="R871" s="170"/>
      <c r="S871" s="170"/>
      <c r="T871" s="170"/>
      <c r="U871" s="170"/>
      <c r="V871" s="170"/>
      <c r="W871" s="207"/>
      <c r="X871" s="207"/>
      <c r="Y871" s="207"/>
      <c r="Z871" s="208"/>
      <c r="AA871" s="208"/>
      <c r="AB871" s="208"/>
      <c r="AC871" s="208"/>
      <c r="AD871" s="208"/>
      <c r="AE871" s="208"/>
      <c r="AF871" s="208"/>
      <c r="AG871" s="208"/>
      <c r="AH871" s="208"/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  <c r="AT871" s="208"/>
      <c r="AU871" s="208"/>
      <c r="AV871" s="208"/>
      <c r="AW871" s="208"/>
      <c r="AX871" s="208"/>
      <c r="AY871" s="208"/>
      <c r="AZ871" s="208"/>
      <c r="BA871" s="208"/>
      <c r="BB871" s="208"/>
      <c r="BC871" s="208"/>
      <c r="BD871" s="208"/>
      <c r="BE871" s="208"/>
      <c r="BF871" s="208"/>
      <c r="BG871" s="208"/>
      <c r="BH871" s="208"/>
      <c r="BI871" s="208"/>
      <c r="BJ871" s="208"/>
      <c r="BK871" s="208"/>
      <c r="BL871" s="208"/>
      <c r="BM871" s="208"/>
      <c r="BN871" s="208"/>
      <c r="BO871" s="208"/>
      <c r="BP871" s="208"/>
      <c r="BQ871" s="208"/>
      <c r="BR871" s="208"/>
      <c r="BS871" s="208"/>
      <c r="BT871" s="208"/>
      <c r="BU871" s="208"/>
      <c r="BV871" s="208"/>
      <c r="BW871" s="208"/>
      <c r="BX871" s="208"/>
      <c r="BY871" s="208"/>
      <c r="BZ871" s="208"/>
      <c r="CA871" s="208"/>
      <c r="CB871" s="208"/>
      <c r="CC871" s="208"/>
      <c r="CD871" s="208"/>
      <c r="CE871" s="208"/>
      <c r="CF871" s="208"/>
      <c r="CG871" s="208"/>
      <c r="CH871" s="208"/>
      <c r="CI871" s="208"/>
      <c r="CJ871" s="208"/>
      <c r="CK871" s="208"/>
      <c r="CL871" s="208"/>
      <c r="CM871" s="208"/>
      <c r="CN871" s="208"/>
      <c r="CO871" s="208"/>
      <c r="CP871" s="176"/>
      <c r="DO871" s="166"/>
    </row>
    <row r="872" spans="1:119">
      <c r="A872" s="166"/>
      <c r="B872" s="175"/>
      <c r="C872" s="175"/>
      <c r="D872" s="178"/>
      <c r="E872" s="17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70"/>
      <c r="R872" s="170"/>
      <c r="S872" s="170"/>
      <c r="T872" s="170"/>
      <c r="U872" s="170"/>
      <c r="V872" s="170"/>
      <c r="W872" s="207"/>
      <c r="X872" s="207"/>
      <c r="Y872" s="207"/>
      <c r="Z872" s="208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  <c r="BB872" s="208"/>
      <c r="BC872" s="208"/>
      <c r="BD872" s="208"/>
      <c r="BE872" s="208"/>
      <c r="BF872" s="208"/>
      <c r="BG872" s="208"/>
      <c r="BH872" s="208"/>
      <c r="BI872" s="208"/>
      <c r="BJ872" s="208"/>
      <c r="BK872" s="208"/>
      <c r="BL872" s="208"/>
      <c r="BM872" s="208"/>
      <c r="BN872" s="208"/>
      <c r="BO872" s="208"/>
      <c r="BP872" s="208"/>
      <c r="BQ872" s="208"/>
      <c r="BR872" s="208"/>
      <c r="BS872" s="208"/>
      <c r="BT872" s="208"/>
      <c r="BU872" s="208"/>
      <c r="BV872" s="208"/>
      <c r="BW872" s="208"/>
      <c r="BX872" s="208"/>
      <c r="BY872" s="208"/>
      <c r="BZ872" s="208"/>
      <c r="CA872" s="208"/>
      <c r="CB872" s="208"/>
      <c r="CC872" s="208"/>
      <c r="CD872" s="208"/>
      <c r="CE872" s="208"/>
      <c r="CF872" s="208"/>
      <c r="CG872" s="208"/>
      <c r="CH872" s="208"/>
      <c r="CI872" s="208"/>
      <c r="CJ872" s="208"/>
      <c r="CK872" s="208"/>
      <c r="CL872" s="208"/>
      <c r="CM872" s="208"/>
      <c r="CN872" s="208"/>
      <c r="CO872" s="208"/>
      <c r="CP872" s="176"/>
      <c r="DO872" s="166"/>
    </row>
    <row r="873" spans="1:119">
      <c r="A873" s="166"/>
      <c r="B873" s="175"/>
      <c r="C873" s="175"/>
      <c r="D873" s="178"/>
      <c r="E873" s="17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70"/>
      <c r="R873" s="170"/>
      <c r="S873" s="170"/>
      <c r="T873" s="170"/>
      <c r="U873" s="170"/>
      <c r="V873" s="170"/>
      <c r="W873" s="207"/>
      <c r="X873" s="207"/>
      <c r="Y873" s="207"/>
      <c r="Z873" s="208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  <c r="BB873" s="208"/>
      <c r="BC873" s="208"/>
      <c r="BD873" s="208"/>
      <c r="BE873" s="208"/>
      <c r="BF873" s="208"/>
      <c r="BG873" s="208"/>
      <c r="BH873" s="208"/>
      <c r="BI873" s="208"/>
      <c r="BJ873" s="208"/>
      <c r="BK873" s="208"/>
      <c r="BL873" s="208"/>
      <c r="BM873" s="208"/>
      <c r="BN873" s="208"/>
      <c r="BO873" s="208"/>
      <c r="BP873" s="208"/>
      <c r="BQ873" s="208"/>
      <c r="BR873" s="208"/>
      <c r="BS873" s="208"/>
      <c r="BT873" s="208"/>
      <c r="BU873" s="208"/>
      <c r="BV873" s="208"/>
      <c r="BW873" s="208"/>
      <c r="BX873" s="208"/>
      <c r="BY873" s="208"/>
      <c r="BZ873" s="208"/>
      <c r="CA873" s="208"/>
      <c r="CB873" s="208"/>
      <c r="CC873" s="208"/>
      <c r="CD873" s="208"/>
      <c r="CE873" s="208"/>
      <c r="CF873" s="208"/>
      <c r="CG873" s="208"/>
      <c r="CH873" s="208"/>
      <c r="CI873" s="208"/>
      <c r="CJ873" s="208"/>
      <c r="CK873" s="208"/>
      <c r="CL873" s="208"/>
      <c r="CM873" s="208"/>
      <c r="CN873" s="208"/>
      <c r="CO873" s="208"/>
      <c r="CP873" s="176"/>
      <c r="DO873" s="166"/>
    </row>
    <row r="874" spans="1:119">
      <c r="A874" s="166"/>
      <c r="B874" s="175"/>
      <c r="C874" s="175"/>
      <c r="D874" s="178"/>
      <c r="E874" s="17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70"/>
      <c r="R874" s="170"/>
      <c r="S874" s="170"/>
      <c r="T874" s="170"/>
      <c r="U874" s="170"/>
      <c r="V874" s="170"/>
      <c r="W874" s="207"/>
      <c r="X874" s="207"/>
      <c r="Y874" s="207"/>
      <c r="Z874" s="208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  <c r="BB874" s="208"/>
      <c r="BC874" s="208"/>
      <c r="BD874" s="208"/>
      <c r="BE874" s="208"/>
      <c r="BF874" s="208"/>
      <c r="BG874" s="208"/>
      <c r="BH874" s="208"/>
      <c r="BI874" s="208"/>
      <c r="BJ874" s="208"/>
      <c r="BK874" s="208"/>
      <c r="BL874" s="208"/>
      <c r="BM874" s="208"/>
      <c r="BN874" s="208"/>
      <c r="BO874" s="208"/>
      <c r="BP874" s="208"/>
      <c r="BQ874" s="208"/>
      <c r="BR874" s="208"/>
      <c r="BS874" s="208"/>
      <c r="BT874" s="208"/>
      <c r="BU874" s="208"/>
      <c r="BV874" s="208"/>
      <c r="BW874" s="208"/>
      <c r="BX874" s="208"/>
      <c r="BY874" s="208"/>
      <c r="BZ874" s="208"/>
      <c r="CA874" s="208"/>
      <c r="CB874" s="208"/>
      <c r="CC874" s="208"/>
      <c r="CD874" s="208"/>
      <c r="CE874" s="208"/>
      <c r="CF874" s="208"/>
      <c r="CG874" s="208"/>
      <c r="CH874" s="208"/>
      <c r="CI874" s="208"/>
      <c r="CJ874" s="208"/>
      <c r="CK874" s="208"/>
      <c r="CL874" s="208"/>
      <c r="CM874" s="208"/>
      <c r="CN874" s="208"/>
      <c r="CO874" s="208"/>
      <c r="CP874" s="176"/>
      <c r="DO874" s="166"/>
    </row>
    <row r="875" spans="1:119">
      <c r="A875" s="166"/>
      <c r="B875" s="175"/>
      <c r="C875" s="175"/>
      <c r="D875" s="178"/>
      <c r="E875" s="17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70"/>
      <c r="R875" s="170"/>
      <c r="S875" s="170"/>
      <c r="T875" s="170"/>
      <c r="U875" s="170"/>
      <c r="V875" s="170"/>
      <c r="W875" s="207"/>
      <c r="X875" s="207"/>
      <c r="Y875" s="207"/>
      <c r="Z875" s="208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  <c r="BB875" s="208"/>
      <c r="BC875" s="208"/>
      <c r="BD875" s="208"/>
      <c r="BE875" s="208"/>
      <c r="BF875" s="208"/>
      <c r="BG875" s="208"/>
      <c r="BH875" s="208"/>
      <c r="BI875" s="208"/>
      <c r="BJ875" s="208"/>
      <c r="BK875" s="208"/>
      <c r="BL875" s="208"/>
      <c r="BM875" s="208"/>
      <c r="BN875" s="208"/>
      <c r="BO875" s="208"/>
      <c r="BP875" s="208"/>
      <c r="BQ875" s="208"/>
      <c r="BR875" s="208"/>
      <c r="BS875" s="208"/>
      <c r="BT875" s="208"/>
      <c r="BU875" s="208"/>
      <c r="BV875" s="208"/>
      <c r="BW875" s="208"/>
      <c r="BX875" s="208"/>
      <c r="BY875" s="208"/>
      <c r="BZ875" s="208"/>
      <c r="CA875" s="208"/>
      <c r="CB875" s="208"/>
      <c r="CC875" s="208"/>
      <c r="CD875" s="208"/>
      <c r="CE875" s="208"/>
      <c r="CF875" s="208"/>
      <c r="CG875" s="208"/>
      <c r="CH875" s="208"/>
      <c r="CI875" s="208"/>
      <c r="CJ875" s="208"/>
      <c r="CK875" s="208"/>
      <c r="CL875" s="208"/>
      <c r="CM875" s="208"/>
      <c r="CN875" s="208"/>
      <c r="CO875" s="208"/>
      <c r="CP875" s="176"/>
      <c r="DO875" s="166"/>
    </row>
    <row r="876" spans="1:119">
      <c r="A876" s="166"/>
      <c r="B876" s="175"/>
      <c r="C876" s="175"/>
      <c r="D876" s="178"/>
      <c r="E876" s="17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70"/>
      <c r="R876" s="170"/>
      <c r="S876" s="170"/>
      <c r="T876" s="170"/>
      <c r="U876" s="170"/>
      <c r="V876" s="170"/>
      <c r="W876" s="207"/>
      <c r="X876" s="207"/>
      <c r="Y876" s="207"/>
      <c r="Z876" s="208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8"/>
      <c r="BD876" s="208"/>
      <c r="BE876" s="208"/>
      <c r="BF876" s="208"/>
      <c r="BG876" s="208"/>
      <c r="BH876" s="208"/>
      <c r="BI876" s="208"/>
      <c r="BJ876" s="208"/>
      <c r="BK876" s="208"/>
      <c r="BL876" s="208"/>
      <c r="BM876" s="208"/>
      <c r="BN876" s="208"/>
      <c r="BO876" s="208"/>
      <c r="BP876" s="208"/>
      <c r="BQ876" s="208"/>
      <c r="BR876" s="208"/>
      <c r="BS876" s="208"/>
      <c r="BT876" s="208"/>
      <c r="BU876" s="208"/>
      <c r="BV876" s="208"/>
      <c r="BW876" s="208"/>
      <c r="BX876" s="208"/>
      <c r="BY876" s="208"/>
      <c r="BZ876" s="208"/>
      <c r="CA876" s="208"/>
      <c r="CB876" s="208"/>
      <c r="CC876" s="208"/>
      <c r="CD876" s="208"/>
      <c r="CE876" s="208"/>
      <c r="CF876" s="208"/>
      <c r="CG876" s="208"/>
      <c r="CH876" s="208"/>
      <c r="CI876" s="208"/>
      <c r="CJ876" s="208"/>
      <c r="CK876" s="208"/>
      <c r="CL876" s="208"/>
      <c r="CM876" s="208"/>
      <c r="CN876" s="208"/>
      <c r="CO876" s="208"/>
      <c r="CP876" s="176"/>
      <c r="DO876" s="166"/>
    </row>
    <row r="877" spans="1:119">
      <c r="A877" s="166"/>
      <c r="B877" s="175"/>
      <c r="C877" s="175"/>
      <c r="D877" s="178"/>
      <c r="E877" s="17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70"/>
      <c r="R877" s="170"/>
      <c r="S877" s="170"/>
      <c r="T877" s="170"/>
      <c r="U877" s="170"/>
      <c r="V877" s="170"/>
      <c r="W877" s="207"/>
      <c r="X877" s="207"/>
      <c r="Y877" s="207"/>
      <c r="Z877" s="208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  <c r="BB877" s="208"/>
      <c r="BC877" s="208"/>
      <c r="BD877" s="208"/>
      <c r="BE877" s="208"/>
      <c r="BF877" s="208"/>
      <c r="BG877" s="208"/>
      <c r="BH877" s="208"/>
      <c r="BI877" s="208"/>
      <c r="BJ877" s="208"/>
      <c r="BK877" s="208"/>
      <c r="BL877" s="208"/>
      <c r="BM877" s="208"/>
      <c r="BN877" s="208"/>
      <c r="BO877" s="208"/>
      <c r="BP877" s="208"/>
      <c r="BQ877" s="208"/>
      <c r="BR877" s="208"/>
      <c r="BS877" s="208"/>
      <c r="BT877" s="208"/>
      <c r="BU877" s="208"/>
      <c r="BV877" s="208"/>
      <c r="BW877" s="208"/>
      <c r="BX877" s="208"/>
      <c r="BY877" s="208"/>
      <c r="BZ877" s="208"/>
      <c r="CA877" s="208"/>
      <c r="CB877" s="208"/>
      <c r="CC877" s="208"/>
      <c r="CD877" s="208"/>
      <c r="CE877" s="208"/>
      <c r="CF877" s="208"/>
      <c r="CG877" s="208"/>
      <c r="CH877" s="208"/>
      <c r="CI877" s="208"/>
      <c r="CJ877" s="208"/>
      <c r="CK877" s="208"/>
      <c r="CL877" s="208"/>
      <c r="CM877" s="208"/>
      <c r="CN877" s="208"/>
      <c r="CO877" s="208"/>
      <c r="CP877" s="176"/>
      <c r="DO877" s="166"/>
    </row>
    <row r="878" spans="1:119">
      <c r="A878" s="166"/>
      <c r="B878" s="175"/>
      <c r="C878" s="175"/>
      <c r="D878" s="178"/>
      <c r="E878" s="17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70"/>
      <c r="R878" s="170"/>
      <c r="S878" s="170"/>
      <c r="T878" s="170"/>
      <c r="U878" s="170"/>
      <c r="V878" s="170"/>
      <c r="W878" s="207"/>
      <c r="X878" s="207"/>
      <c r="Y878" s="207"/>
      <c r="Z878" s="208"/>
      <c r="AA878" s="208"/>
      <c r="AB878" s="208"/>
      <c r="AC878" s="208"/>
      <c r="AD878" s="208"/>
      <c r="AE878" s="208"/>
      <c r="AF878" s="208"/>
      <c r="AG878" s="208"/>
      <c r="AH878" s="208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  <c r="BB878" s="208"/>
      <c r="BC878" s="208"/>
      <c r="BD878" s="208"/>
      <c r="BE878" s="208"/>
      <c r="BF878" s="208"/>
      <c r="BG878" s="208"/>
      <c r="BH878" s="208"/>
      <c r="BI878" s="208"/>
      <c r="BJ878" s="208"/>
      <c r="BK878" s="208"/>
      <c r="BL878" s="208"/>
      <c r="BM878" s="208"/>
      <c r="BN878" s="208"/>
      <c r="BO878" s="208"/>
      <c r="BP878" s="208"/>
      <c r="BQ878" s="208"/>
      <c r="BR878" s="208"/>
      <c r="BS878" s="208"/>
      <c r="BT878" s="208"/>
      <c r="BU878" s="208"/>
      <c r="BV878" s="208"/>
      <c r="BW878" s="208"/>
      <c r="BX878" s="208"/>
      <c r="BY878" s="208"/>
      <c r="BZ878" s="208"/>
      <c r="CA878" s="208"/>
      <c r="CB878" s="208"/>
      <c r="CC878" s="208"/>
      <c r="CD878" s="208"/>
      <c r="CE878" s="208"/>
      <c r="CF878" s="208"/>
      <c r="CG878" s="208"/>
      <c r="CH878" s="208"/>
      <c r="CI878" s="208"/>
      <c r="CJ878" s="208"/>
      <c r="CK878" s="208"/>
      <c r="CL878" s="208"/>
      <c r="CM878" s="208"/>
      <c r="CN878" s="208"/>
      <c r="CO878" s="208"/>
      <c r="CP878" s="176"/>
      <c r="DO878" s="166"/>
    </row>
    <row r="879" spans="1:119">
      <c r="A879" s="166"/>
      <c r="B879" s="175"/>
      <c r="C879" s="175"/>
      <c r="D879" s="178"/>
      <c r="E879" s="17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70"/>
      <c r="R879" s="170"/>
      <c r="S879" s="170"/>
      <c r="T879" s="170"/>
      <c r="U879" s="170"/>
      <c r="V879" s="170"/>
      <c r="W879" s="207"/>
      <c r="X879" s="207"/>
      <c r="Y879" s="207"/>
      <c r="Z879" s="208"/>
      <c r="AA879" s="208"/>
      <c r="AB879" s="208"/>
      <c r="AC879" s="208"/>
      <c r="AD879" s="208"/>
      <c r="AE879" s="208"/>
      <c r="AF879" s="208"/>
      <c r="AG879" s="208"/>
      <c r="AH879" s="208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  <c r="BB879" s="208"/>
      <c r="BC879" s="208"/>
      <c r="BD879" s="208"/>
      <c r="BE879" s="208"/>
      <c r="BF879" s="208"/>
      <c r="BG879" s="208"/>
      <c r="BH879" s="208"/>
      <c r="BI879" s="208"/>
      <c r="BJ879" s="208"/>
      <c r="BK879" s="208"/>
      <c r="BL879" s="208"/>
      <c r="BM879" s="208"/>
      <c r="BN879" s="208"/>
      <c r="BO879" s="208"/>
      <c r="BP879" s="208"/>
      <c r="BQ879" s="208"/>
      <c r="BR879" s="208"/>
      <c r="BS879" s="208"/>
      <c r="BT879" s="208"/>
      <c r="BU879" s="208"/>
      <c r="BV879" s="208"/>
      <c r="BW879" s="208"/>
      <c r="BX879" s="208"/>
      <c r="BY879" s="208"/>
      <c r="BZ879" s="208"/>
      <c r="CA879" s="208"/>
      <c r="CB879" s="208"/>
      <c r="CC879" s="208"/>
      <c r="CD879" s="208"/>
      <c r="CE879" s="208"/>
      <c r="CF879" s="208"/>
      <c r="CG879" s="208"/>
      <c r="CH879" s="208"/>
      <c r="CI879" s="208"/>
      <c r="CJ879" s="208"/>
      <c r="CK879" s="208"/>
      <c r="CL879" s="208"/>
      <c r="CM879" s="208"/>
      <c r="CN879" s="208"/>
      <c r="CO879" s="208"/>
      <c r="CP879" s="176"/>
      <c r="DO879" s="166"/>
    </row>
    <row r="880" spans="1:119">
      <c r="A880" s="166"/>
      <c r="B880" s="175"/>
      <c r="C880" s="175"/>
      <c r="D880" s="178"/>
      <c r="E880" s="17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70"/>
      <c r="R880" s="170"/>
      <c r="S880" s="170"/>
      <c r="T880" s="170"/>
      <c r="U880" s="170"/>
      <c r="V880" s="170"/>
      <c r="W880" s="207"/>
      <c r="X880" s="207"/>
      <c r="Y880" s="207"/>
      <c r="Z880" s="208"/>
      <c r="AA880" s="208"/>
      <c r="AB880" s="208"/>
      <c r="AC880" s="208"/>
      <c r="AD880" s="208"/>
      <c r="AE880" s="208"/>
      <c r="AF880" s="208"/>
      <c r="AG880" s="208"/>
      <c r="AH880" s="208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  <c r="BB880" s="208"/>
      <c r="BC880" s="208"/>
      <c r="BD880" s="208"/>
      <c r="BE880" s="208"/>
      <c r="BF880" s="208"/>
      <c r="BG880" s="208"/>
      <c r="BH880" s="208"/>
      <c r="BI880" s="208"/>
      <c r="BJ880" s="208"/>
      <c r="BK880" s="208"/>
      <c r="BL880" s="208"/>
      <c r="BM880" s="208"/>
      <c r="BN880" s="208"/>
      <c r="BO880" s="208"/>
      <c r="BP880" s="208"/>
      <c r="BQ880" s="208"/>
      <c r="BR880" s="208"/>
      <c r="BS880" s="208"/>
      <c r="BT880" s="208"/>
      <c r="BU880" s="208"/>
      <c r="BV880" s="208"/>
      <c r="BW880" s="208"/>
      <c r="BX880" s="208"/>
      <c r="BY880" s="208"/>
      <c r="BZ880" s="208"/>
      <c r="CA880" s="208"/>
      <c r="CB880" s="208"/>
      <c r="CC880" s="208"/>
      <c r="CD880" s="208"/>
      <c r="CE880" s="208"/>
      <c r="CF880" s="208"/>
      <c r="CG880" s="208"/>
      <c r="CH880" s="208"/>
      <c r="CI880" s="208"/>
      <c r="CJ880" s="208"/>
      <c r="CK880" s="208"/>
      <c r="CL880" s="208"/>
      <c r="CM880" s="208"/>
      <c r="CN880" s="208"/>
      <c r="CO880" s="208"/>
      <c r="CP880" s="176"/>
      <c r="DO880" s="166"/>
    </row>
    <row r="881" spans="1:119">
      <c r="A881" s="166"/>
      <c r="B881" s="175"/>
      <c r="C881" s="175"/>
      <c r="D881" s="178"/>
      <c r="E881" s="17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70"/>
      <c r="R881" s="170"/>
      <c r="S881" s="170"/>
      <c r="T881" s="170"/>
      <c r="U881" s="170"/>
      <c r="V881" s="170"/>
      <c r="W881" s="207"/>
      <c r="X881" s="207"/>
      <c r="Y881" s="207"/>
      <c r="Z881" s="208"/>
      <c r="AA881" s="208"/>
      <c r="AB881" s="208"/>
      <c r="AC881" s="208"/>
      <c r="AD881" s="208"/>
      <c r="AE881" s="208"/>
      <c r="AF881" s="208"/>
      <c r="AG881" s="208"/>
      <c r="AH881" s="208"/>
      <c r="AI881" s="208"/>
      <c r="AJ881" s="208"/>
      <c r="AK881" s="208"/>
      <c r="AL881" s="208"/>
      <c r="AM881" s="208"/>
      <c r="AN881" s="208"/>
      <c r="AO881" s="208"/>
      <c r="AP881" s="208"/>
      <c r="AQ881" s="208"/>
      <c r="AR881" s="208"/>
      <c r="AS881" s="208"/>
      <c r="AT881" s="208"/>
      <c r="AU881" s="208"/>
      <c r="AV881" s="208"/>
      <c r="AW881" s="208"/>
      <c r="AX881" s="208"/>
      <c r="AY881" s="208"/>
      <c r="AZ881" s="208"/>
      <c r="BA881" s="208"/>
      <c r="BB881" s="208"/>
      <c r="BC881" s="208"/>
      <c r="BD881" s="208"/>
      <c r="BE881" s="208"/>
      <c r="BF881" s="208"/>
      <c r="BG881" s="208"/>
      <c r="BH881" s="208"/>
      <c r="BI881" s="208"/>
      <c r="BJ881" s="208"/>
      <c r="BK881" s="208"/>
      <c r="BL881" s="208"/>
      <c r="BM881" s="208"/>
      <c r="BN881" s="208"/>
      <c r="BO881" s="208"/>
      <c r="BP881" s="208"/>
      <c r="BQ881" s="208"/>
      <c r="BR881" s="208"/>
      <c r="BS881" s="208"/>
      <c r="BT881" s="208"/>
      <c r="BU881" s="208"/>
      <c r="BV881" s="208"/>
      <c r="BW881" s="208"/>
      <c r="BX881" s="208"/>
      <c r="BY881" s="208"/>
      <c r="BZ881" s="208"/>
      <c r="CA881" s="208"/>
      <c r="CB881" s="208"/>
      <c r="CC881" s="208"/>
      <c r="CD881" s="208"/>
      <c r="CE881" s="208"/>
      <c r="CF881" s="208"/>
      <c r="CG881" s="208"/>
      <c r="CH881" s="208"/>
      <c r="CI881" s="208"/>
      <c r="CJ881" s="208"/>
      <c r="CK881" s="208"/>
      <c r="CL881" s="208"/>
      <c r="CM881" s="208"/>
      <c r="CN881" s="208"/>
      <c r="CO881" s="208"/>
      <c r="CP881" s="176"/>
      <c r="DO881" s="166"/>
    </row>
    <row r="882" spans="1:119">
      <c r="A882" s="166"/>
      <c r="B882" s="175"/>
      <c r="C882" s="175"/>
      <c r="D882" s="178"/>
      <c r="E882" s="17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70"/>
      <c r="R882" s="170"/>
      <c r="S882" s="170"/>
      <c r="T882" s="170"/>
      <c r="U882" s="170"/>
      <c r="V882" s="170"/>
      <c r="W882" s="207"/>
      <c r="X882" s="207"/>
      <c r="Y882" s="207"/>
      <c r="Z882" s="208"/>
      <c r="AA882" s="208"/>
      <c r="AB882" s="208"/>
      <c r="AC882" s="208"/>
      <c r="AD882" s="208"/>
      <c r="AE882" s="208"/>
      <c r="AF882" s="208"/>
      <c r="AG882" s="208"/>
      <c r="AH882" s="208"/>
      <c r="AI882" s="208"/>
      <c r="AJ882" s="208"/>
      <c r="AK882" s="208"/>
      <c r="AL882" s="208"/>
      <c r="AM882" s="208"/>
      <c r="AN882" s="208"/>
      <c r="AO882" s="208"/>
      <c r="AP882" s="208"/>
      <c r="AQ882" s="208"/>
      <c r="AR882" s="208"/>
      <c r="AS882" s="208"/>
      <c r="AT882" s="208"/>
      <c r="AU882" s="208"/>
      <c r="AV882" s="208"/>
      <c r="AW882" s="208"/>
      <c r="AX882" s="208"/>
      <c r="AY882" s="208"/>
      <c r="AZ882" s="208"/>
      <c r="BA882" s="208"/>
      <c r="BB882" s="208"/>
      <c r="BC882" s="208"/>
      <c r="BD882" s="208"/>
      <c r="BE882" s="208"/>
      <c r="BF882" s="208"/>
      <c r="BG882" s="208"/>
      <c r="BH882" s="208"/>
      <c r="BI882" s="208"/>
      <c r="BJ882" s="208"/>
      <c r="BK882" s="208"/>
      <c r="BL882" s="208"/>
      <c r="BM882" s="208"/>
      <c r="BN882" s="208"/>
      <c r="BO882" s="208"/>
      <c r="BP882" s="208"/>
      <c r="BQ882" s="208"/>
      <c r="BR882" s="208"/>
      <c r="BS882" s="208"/>
      <c r="BT882" s="208"/>
      <c r="BU882" s="208"/>
      <c r="BV882" s="208"/>
      <c r="BW882" s="208"/>
      <c r="BX882" s="208"/>
      <c r="BY882" s="208"/>
      <c r="BZ882" s="208"/>
      <c r="CA882" s="208"/>
      <c r="CB882" s="208"/>
      <c r="CC882" s="208"/>
      <c r="CD882" s="208"/>
      <c r="CE882" s="208"/>
      <c r="CF882" s="208"/>
      <c r="CG882" s="208"/>
      <c r="CH882" s="208"/>
      <c r="CI882" s="208"/>
      <c r="CJ882" s="208"/>
      <c r="CK882" s="208"/>
      <c r="CL882" s="208"/>
      <c r="CM882" s="208"/>
      <c r="CN882" s="208"/>
      <c r="CO882" s="208"/>
      <c r="CP882" s="176"/>
      <c r="DO882" s="166"/>
    </row>
    <row r="883" spans="1:119">
      <c r="A883" s="166"/>
      <c r="B883" s="175"/>
      <c r="C883" s="175"/>
      <c r="D883" s="178"/>
      <c r="E883" s="17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70"/>
      <c r="R883" s="170"/>
      <c r="S883" s="170"/>
      <c r="T883" s="170"/>
      <c r="U883" s="170"/>
      <c r="V883" s="170"/>
      <c r="W883" s="207"/>
      <c r="X883" s="207"/>
      <c r="Y883" s="207"/>
      <c r="Z883" s="208"/>
      <c r="AA883" s="208"/>
      <c r="AB883" s="208"/>
      <c r="AC883" s="208"/>
      <c r="AD883" s="208"/>
      <c r="AE883" s="208"/>
      <c r="AF883" s="208"/>
      <c r="AG883" s="208"/>
      <c r="AH883" s="208"/>
      <c r="AI883" s="208"/>
      <c r="AJ883" s="208"/>
      <c r="AK883" s="208"/>
      <c r="AL883" s="208"/>
      <c r="AM883" s="208"/>
      <c r="AN883" s="208"/>
      <c r="AO883" s="208"/>
      <c r="AP883" s="208"/>
      <c r="AQ883" s="208"/>
      <c r="AR883" s="208"/>
      <c r="AS883" s="208"/>
      <c r="AT883" s="208"/>
      <c r="AU883" s="208"/>
      <c r="AV883" s="208"/>
      <c r="AW883" s="208"/>
      <c r="AX883" s="208"/>
      <c r="AY883" s="208"/>
      <c r="AZ883" s="208"/>
      <c r="BA883" s="208"/>
      <c r="BB883" s="208"/>
      <c r="BC883" s="208"/>
      <c r="BD883" s="208"/>
      <c r="BE883" s="208"/>
      <c r="BF883" s="208"/>
      <c r="BG883" s="208"/>
      <c r="BH883" s="208"/>
      <c r="BI883" s="208"/>
      <c r="BJ883" s="208"/>
      <c r="BK883" s="208"/>
      <c r="BL883" s="208"/>
      <c r="BM883" s="208"/>
      <c r="BN883" s="208"/>
      <c r="BO883" s="208"/>
      <c r="BP883" s="208"/>
      <c r="BQ883" s="208"/>
      <c r="BR883" s="208"/>
      <c r="BS883" s="208"/>
      <c r="BT883" s="208"/>
      <c r="BU883" s="208"/>
      <c r="BV883" s="208"/>
      <c r="BW883" s="208"/>
      <c r="BX883" s="208"/>
      <c r="BY883" s="208"/>
      <c r="BZ883" s="208"/>
      <c r="CA883" s="208"/>
      <c r="CB883" s="208"/>
      <c r="CC883" s="208"/>
      <c r="CD883" s="208"/>
      <c r="CE883" s="208"/>
      <c r="CF883" s="208"/>
      <c r="CG883" s="208"/>
      <c r="CH883" s="208"/>
      <c r="CI883" s="208"/>
      <c r="CJ883" s="208"/>
      <c r="CK883" s="208"/>
      <c r="CL883" s="208"/>
      <c r="CM883" s="208"/>
      <c r="CN883" s="208"/>
      <c r="CO883" s="208"/>
      <c r="CP883" s="176"/>
      <c r="DO883" s="166"/>
    </row>
    <row r="884" spans="1:119">
      <c r="A884" s="166"/>
      <c r="B884" s="175"/>
      <c r="C884" s="175"/>
      <c r="D884" s="178"/>
      <c r="E884" s="17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70"/>
      <c r="R884" s="170"/>
      <c r="S884" s="170"/>
      <c r="T884" s="170"/>
      <c r="U884" s="170"/>
      <c r="V884" s="170"/>
      <c r="W884" s="207"/>
      <c r="X884" s="207"/>
      <c r="Y884" s="207"/>
      <c r="Z884" s="208"/>
      <c r="AA884" s="208"/>
      <c r="AB884" s="208"/>
      <c r="AC884" s="208"/>
      <c r="AD884" s="208"/>
      <c r="AE884" s="208"/>
      <c r="AF884" s="208"/>
      <c r="AG884" s="208"/>
      <c r="AH884" s="208"/>
      <c r="AI884" s="208"/>
      <c r="AJ884" s="208"/>
      <c r="AK884" s="208"/>
      <c r="AL884" s="208"/>
      <c r="AM884" s="208"/>
      <c r="AN884" s="208"/>
      <c r="AO884" s="208"/>
      <c r="AP884" s="208"/>
      <c r="AQ884" s="208"/>
      <c r="AR884" s="208"/>
      <c r="AS884" s="208"/>
      <c r="AT884" s="208"/>
      <c r="AU884" s="208"/>
      <c r="AV884" s="208"/>
      <c r="AW884" s="208"/>
      <c r="AX884" s="208"/>
      <c r="AY884" s="208"/>
      <c r="AZ884" s="208"/>
      <c r="BA884" s="208"/>
      <c r="BB884" s="208"/>
      <c r="BC884" s="208"/>
      <c r="BD884" s="208"/>
      <c r="BE884" s="208"/>
      <c r="BF884" s="208"/>
      <c r="BG884" s="208"/>
      <c r="BH884" s="208"/>
      <c r="BI884" s="208"/>
      <c r="BJ884" s="208"/>
      <c r="BK884" s="208"/>
      <c r="BL884" s="208"/>
      <c r="BM884" s="208"/>
      <c r="BN884" s="208"/>
      <c r="BO884" s="208"/>
      <c r="BP884" s="208"/>
      <c r="BQ884" s="208"/>
      <c r="BR884" s="208"/>
      <c r="BS884" s="208"/>
      <c r="BT884" s="208"/>
      <c r="BU884" s="208"/>
      <c r="BV884" s="208"/>
      <c r="BW884" s="208"/>
      <c r="BX884" s="208"/>
      <c r="BY884" s="208"/>
      <c r="BZ884" s="208"/>
      <c r="CA884" s="208"/>
      <c r="CB884" s="208"/>
      <c r="CC884" s="208"/>
      <c r="CD884" s="208"/>
      <c r="CE884" s="208"/>
      <c r="CF884" s="208"/>
      <c r="CG884" s="208"/>
      <c r="CH884" s="208"/>
      <c r="CI884" s="208"/>
      <c r="CJ884" s="208"/>
      <c r="CK884" s="208"/>
      <c r="CL884" s="208"/>
      <c r="CM884" s="208"/>
      <c r="CN884" s="208"/>
      <c r="CO884" s="208"/>
      <c r="CP884" s="176"/>
      <c r="DO884" s="166"/>
    </row>
    <row r="885" spans="1:119">
      <c r="A885" s="166"/>
      <c r="B885" s="175"/>
      <c r="C885" s="175"/>
      <c r="D885" s="178"/>
      <c r="E885" s="17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70"/>
      <c r="R885" s="170"/>
      <c r="S885" s="170"/>
      <c r="T885" s="170"/>
      <c r="U885" s="170"/>
      <c r="V885" s="170"/>
      <c r="W885" s="207"/>
      <c r="X885" s="207"/>
      <c r="Y885" s="207"/>
      <c r="Z885" s="208"/>
      <c r="AA885" s="208"/>
      <c r="AB885" s="208"/>
      <c r="AC885" s="208"/>
      <c r="AD885" s="208"/>
      <c r="AE885" s="208"/>
      <c r="AF885" s="208"/>
      <c r="AG885" s="208"/>
      <c r="AH885" s="208"/>
      <c r="AI885" s="208"/>
      <c r="AJ885" s="208"/>
      <c r="AK885" s="208"/>
      <c r="AL885" s="208"/>
      <c r="AM885" s="208"/>
      <c r="AN885" s="208"/>
      <c r="AO885" s="208"/>
      <c r="AP885" s="208"/>
      <c r="AQ885" s="208"/>
      <c r="AR885" s="208"/>
      <c r="AS885" s="208"/>
      <c r="AT885" s="208"/>
      <c r="AU885" s="208"/>
      <c r="AV885" s="208"/>
      <c r="AW885" s="208"/>
      <c r="AX885" s="208"/>
      <c r="AY885" s="208"/>
      <c r="AZ885" s="208"/>
      <c r="BA885" s="208"/>
      <c r="BB885" s="208"/>
      <c r="BC885" s="208"/>
      <c r="BD885" s="208"/>
      <c r="BE885" s="208"/>
      <c r="BF885" s="208"/>
      <c r="BG885" s="208"/>
      <c r="BH885" s="208"/>
      <c r="BI885" s="208"/>
      <c r="BJ885" s="208"/>
      <c r="BK885" s="208"/>
      <c r="BL885" s="208"/>
      <c r="BM885" s="208"/>
      <c r="BN885" s="208"/>
      <c r="BO885" s="208"/>
      <c r="BP885" s="208"/>
      <c r="BQ885" s="208"/>
      <c r="BR885" s="208"/>
      <c r="BS885" s="208"/>
      <c r="BT885" s="208"/>
      <c r="BU885" s="208"/>
      <c r="BV885" s="208"/>
      <c r="BW885" s="208"/>
      <c r="BX885" s="208"/>
      <c r="BY885" s="208"/>
      <c r="BZ885" s="208"/>
      <c r="CA885" s="208"/>
      <c r="CB885" s="208"/>
      <c r="CC885" s="208"/>
      <c r="CD885" s="208"/>
      <c r="CE885" s="208"/>
      <c r="CF885" s="208"/>
      <c r="CG885" s="208"/>
      <c r="CH885" s="208"/>
      <c r="CI885" s="208"/>
      <c r="CJ885" s="208"/>
      <c r="CK885" s="208"/>
      <c r="CL885" s="208"/>
      <c r="CM885" s="208"/>
      <c r="CN885" s="208"/>
      <c r="CO885" s="208"/>
      <c r="CP885" s="176"/>
      <c r="DO885" s="166"/>
    </row>
    <row r="886" spans="1:119">
      <c r="A886" s="166"/>
      <c r="B886" s="175"/>
      <c r="C886" s="175"/>
      <c r="D886" s="178"/>
      <c r="E886" s="17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70"/>
      <c r="R886" s="170"/>
      <c r="S886" s="170"/>
      <c r="T886" s="170"/>
      <c r="U886" s="170"/>
      <c r="V886" s="170"/>
      <c r="W886" s="207"/>
      <c r="X886" s="207"/>
      <c r="Y886" s="207"/>
      <c r="Z886" s="208"/>
      <c r="AA886" s="208"/>
      <c r="AB886" s="208"/>
      <c r="AC886" s="208"/>
      <c r="AD886" s="208"/>
      <c r="AE886" s="208"/>
      <c r="AF886" s="208"/>
      <c r="AG886" s="208"/>
      <c r="AH886" s="208"/>
      <c r="AI886" s="208"/>
      <c r="AJ886" s="208"/>
      <c r="AK886" s="208"/>
      <c r="AL886" s="208"/>
      <c r="AM886" s="208"/>
      <c r="AN886" s="208"/>
      <c r="AO886" s="208"/>
      <c r="AP886" s="208"/>
      <c r="AQ886" s="208"/>
      <c r="AR886" s="208"/>
      <c r="AS886" s="208"/>
      <c r="AT886" s="208"/>
      <c r="AU886" s="208"/>
      <c r="AV886" s="208"/>
      <c r="AW886" s="208"/>
      <c r="AX886" s="208"/>
      <c r="AY886" s="208"/>
      <c r="AZ886" s="208"/>
      <c r="BA886" s="208"/>
      <c r="BB886" s="208"/>
      <c r="BC886" s="208"/>
      <c r="BD886" s="208"/>
      <c r="BE886" s="208"/>
      <c r="BF886" s="208"/>
      <c r="BG886" s="208"/>
      <c r="BH886" s="208"/>
      <c r="BI886" s="208"/>
      <c r="BJ886" s="208"/>
      <c r="BK886" s="208"/>
      <c r="BL886" s="208"/>
      <c r="BM886" s="208"/>
      <c r="BN886" s="208"/>
      <c r="BO886" s="208"/>
      <c r="BP886" s="208"/>
      <c r="BQ886" s="208"/>
      <c r="BR886" s="208"/>
      <c r="BS886" s="208"/>
      <c r="BT886" s="208"/>
      <c r="BU886" s="208"/>
      <c r="BV886" s="208"/>
      <c r="BW886" s="208"/>
      <c r="BX886" s="208"/>
      <c r="BY886" s="208"/>
      <c r="BZ886" s="208"/>
      <c r="CA886" s="208"/>
      <c r="CB886" s="208"/>
      <c r="CC886" s="208"/>
      <c r="CD886" s="208"/>
      <c r="CE886" s="208"/>
      <c r="CF886" s="208"/>
      <c r="CG886" s="208"/>
      <c r="CH886" s="208"/>
      <c r="CI886" s="208"/>
      <c r="CJ886" s="208"/>
      <c r="CK886" s="208"/>
      <c r="CL886" s="208"/>
      <c r="CM886" s="208"/>
      <c r="CN886" s="208"/>
      <c r="CO886" s="208"/>
      <c r="CP886" s="176"/>
      <c r="DO886" s="166"/>
    </row>
    <row r="887" spans="1:119">
      <c r="A887" s="166"/>
      <c r="B887" s="175"/>
      <c r="C887" s="175"/>
      <c r="D887" s="178"/>
      <c r="E887" s="17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70"/>
      <c r="R887" s="170"/>
      <c r="S887" s="170"/>
      <c r="T887" s="170"/>
      <c r="U887" s="170"/>
      <c r="V887" s="170"/>
      <c r="W887" s="207"/>
      <c r="X887" s="207"/>
      <c r="Y887" s="207"/>
      <c r="Z887" s="208"/>
      <c r="AA887" s="208"/>
      <c r="AB887" s="208"/>
      <c r="AC887" s="208"/>
      <c r="AD887" s="208"/>
      <c r="AE887" s="208"/>
      <c r="AF887" s="208"/>
      <c r="AG887" s="208"/>
      <c r="AH887" s="208"/>
      <c r="AI887" s="208"/>
      <c r="AJ887" s="208"/>
      <c r="AK887" s="208"/>
      <c r="AL887" s="208"/>
      <c r="AM887" s="208"/>
      <c r="AN887" s="208"/>
      <c r="AO887" s="208"/>
      <c r="AP887" s="208"/>
      <c r="AQ887" s="208"/>
      <c r="AR887" s="208"/>
      <c r="AS887" s="208"/>
      <c r="AT887" s="208"/>
      <c r="AU887" s="208"/>
      <c r="AV887" s="208"/>
      <c r="AW887" s="208"/>
      <c r="AX887" s="208"/>
      <c r="AY887" s="208"/>
      <c r="AZ887" s="208"/>
      <c r="BA887" s="208"/>
      <c r="BB887" s="208"/>
      <c r="BC887" s="208"/>
      <c r="BD887" s="208"/>
      <c r="BE887" s="208"/>
      <c r="BF887" s="208"/>
      <c r="BG887" s="208"/>
      <c r="BH887" s="208"/>
      <c r="BI887" s="208"/>
      <c r="BJ887" s="208"/>
      <c r="BK887" s="208"/>
      <c r="BL887" s="208"/>
      <c r="BM887" s="208"/>
      <c r="BN887" s="208"/>
      <c r="BO887" s="208"/>
      <c r="BP887" s="208"/>
      <c r="BQ887" s="208"/>
      <c r="BR887" s="208"/>
      <c r="BS887" s="208"/>
      <c r="BT887" s="208"/>
      <c r="BU887" s="208"/>
      <c r="BV887" s="208"/>
      <c r="BW887" s="208"/>
      <c r="BX887" s="208"/>
      <c r="BY887" s="208"/>
      <c r="BZ887" s="208"/>
      <c r="CA887" s="208"/>
      <c r="CB887" s="208"/>
      <c r="CC887" s="208"/>
      <c r="CD887" s="208"/>
      <c r="CE887" s="208"/>
      <c r="CF887" s="208"/>
      <c r="CG887" s="208"/>
      <c r="CH887" s="208"/>
      <c r="CI887" s="208"/>
      <c r="CJ887" s="208"/>
      <c r="CK887" s="208"/>
      <c r="CL887" s="208"/>
      <c r="CM887" s="208"/>
      <c r="CN887" s="208"/>
      <c r="CO887" s="208"/>
      <c r="CP887" s="176"/>
      <c r="DO887" s="166"/>
    </row>
    <row r="888" spans="1:119">
      <c r="A888" s="166"/>
      <c r="B888" s="175"/>
      <c r="C888" s="175"/>
      <c r="D888" s="178"/>
      <c r="E888" s="17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70"/>
      <c r="R888" s="170"/>
      <c r="S888" s="170"/>
      <c r="T888" s="170"/>
      <c r="U888" s="170"/>
      <c r="V888" s="170"/>
      <c r="W888" s="207"/>
      <c r="X888" s="207"/>
      <c r="Y888" s="207"/>
      <c r="Z888" s="208"/>
      <c r="AA888" s="208"/>
      <c r="AB888" s="208"/>
      <c r="AC888" s="208"/>
      <c r="AD888" s="208"/>
      <c r="AE888" s="208"/>
      <c r="AF888" s="208"/>
      <c r="AG888" s="208"/>
      <c r="AH888" s="208"/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08"/>
      <c r="AT888" s="208"/>
      <c r="AU888" s="208"/>
      <c r="AV888" s="208"/>
      <c r="AW888" s="208"/>
      <c r="AX888" s="208"/>
      <c r="AY888" s="208"/>
      <c r="AZ888" s="208"/>
      <c r="BA888" s="208"/>
      <c r="BB888" s="208"/>
      <c r="BC888" s="208"/>
      <c r="BD888" s="208"/>
      <c r="BE888" s="208"/>
      <c r="BF888" s="208"/>
      <c r="BG888" s="208"/>
      <c r="BH888" s="208"/>
      <c r="BI888" s="208"/>
      <c r="BJ888" s="208"/>
      <c r="BK888" s="208"/>
      <c r="BL888" s="208"/>
      <c r="BM888" s="208"/>
      <c r="BN888" s="208"/>
      <c r="BO888" s="208"/>
      <c r="BP888" s="208"/>
      <c r="BQ888" s="208"/>
      <c r="BR888" s="208"/>
      <c r="BS888" s="208"/>
      <c r="BT888" s="208"/>
      <c r="BU888" s="208"/>
      <c r="BV888" s="208"/>
      <c r="BW888" s="208"/>
      <c r="BX888" s="208"/>
      <c r="BY888" s="208"/>
      <c r="BZ888" s="208"/>
      <c r="CA888" s="208"/>
      <c r="CB888" s="208"/>
      <c r="CC888" s="208"/>
      <c r="CD888" s="208"/>
      <c r="CE888" s="208"/>
      <c r="CF888" s="208"/>
      <c r="CG888" s="208"/>
      <c r="CH888" s="208"/>
      <c r="CI888" s="208"/>
      <c r="CJ888" s="208"/>
      <c r="CK888" s="208"/>
      <c r="CL888" s="208"/>
      <c r="CM888" s="208"/>
      <c r="CN888" s="208"/>
      <c r="CO888" s="208"/>
      <c r="CP888" s="176"/>
      <c r="DO888" s="166"/>
    </row>
    <row r="889" spans="1:119">
      <c r="A889" s="166"/>
      <c r="B889" s="175"/>
      <c r="C889" s="175"/>
      <c r="D889" s="178"/>
      <c r="E889" s="17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70"/>
      <c r="R889" s="170"/>
      <c r="S889" s="170"/>
      <c r="T889" s="170"/>
      <c r="U889" s="170"/>
      <c r="V889" s="170"/>
      <c r="W889" s="207"/>
      <c r="X889" s="207"/>
      <c r="Y889" s="207"/>
      <c r="Z889" s="208"/>
      <c r="AA889" s="208"/>
      <c r="AB889" s="208"/>
      <c r="AC889" s="208"/>
      <c r="AD889" s="208"/>
      <c r="AE889" s="208"/>
      <c r="AF889" s="208"/>
      <c r="AG889" s="208"/>
      <c r="AH889" s="208"/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08"/>
      <c r="AT889" s="208"/>
      <c r="AU889" s="208"/>
      <c r="AV889" s="208"/>
      <c r="AW889" s="208"/>
      <c r="AX889" s="208"/>
      <c r="AY889" s="208"/>
      <c r="AZ889" s="208"/>
      <c r="BA889" s="208"/>
      <c r="BB889" s="208"/>
      <c r="BC889" s="208"/>
      <c r="BD889" s="208"/>
      <c r="BE889" s="208"/>
      <c r="BF889" s="208"/>
      <c r="BG889" s="208"/>
      <c r="BH889" s="208"/>
      <c r="BI889" s="208"/>
      <c r="BJ889" s="208"/>
      <c r="BK889" s="208"/>
      <c r="BL889" s="208"/>
      <c r="BM889" s="208"/>
      <c r="BN889" s="208"/>
      <c r="BO889" s="208"/>
      <c r="BP889" s="208"/>
      <c r="BQ889" s="208"/>
      <c r="BR889" s="208"/>
      <c r="BS889" s="208"/>
      <c r="BT889" s="208"/>
      <c r="BU889" s="208"/>
      <c r="BV889" s="208"/>
      <c r="BW889" s="208"/>
      <c r="BX889" s="208"/>
      <c r="BY889" s="208"/>
      <c r="BZ889" s="208"/>
      <c r="CA889" s="208"/>
      <c r="CB889" s="208"/>
      <c r="CC889" s="208"/>
      <c r="CD889" s="208"/>
      <c r="CE889" s="208"/>
      <c r="CF889" s="208"/>
      <c r="CG889" s="208"/>
      <c r="CH889" s="208"/>
      <c r="CI889" s="208"/>
      <c r="CJ889" s="208"/>
      <c r="CK889" s="208"/>
      <c r="CL889" s="208"/>
      <c r="CM889" s="208"/>
      <c r="CN889" s="208"/>
      <c r="CO889" s="208"/>
      <c r="CP889" s="176"/>
      <c r="DO889" s="166"/>
    </row>
    <row r="890" spans="1:119">
      <c r="A890" s="166"/>
      <c r="B890" s="175"/>
      <c r="C890" s="175"/>
      <c r="D890" s="178"/>
      <c r="E890" s="17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70"/>
      <c r="R890" s="170"/>
      <c r="S890" s="170"/>
      <c r="T890" s="170"/>
      <c r="U890" s="170"/>
      <c r="V890" s="170"/>
      <c r="W890" s="207"/>
      <c r="X890" s="207"/>
      <c r="Y890" s="207"/>
      <c r="Z890" s="208"/>
      <c r="AA890" s="208"/>
      <c r="AB890" s="208"/>
      <c r="AC890" s="208"/>
      <c r="AD890" s="208"/>
      <c r="AE890" s="208"/>
      <c r="AF890" s="208"/>
      <c r="AG890" s="208"/>
      <c r="AH890" s="208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8"/>
      <c r="AT890" s="208"/>
      <c r="AU890" s="208"/>
      <c r="AV890" s="208"/>
      <c r="AW890" s="208"/>
      <c r="AX890" s="208"/>
      <c r="AY890" s="208"/>
      <c r="AZ890" s="208"/>
      <c r="BA890" s="208"/>
      <c r="BB890" s="208"/>
      <c r="BC890" s="208"/>
      <c r="BD890" s="208"/>
      <c r="BE890" s="208"/>
      <c r="BF890" s="208"/>
      <c r="BG890" s="208"/>
      <c r="BH890" s="208"/>
      <c r="BI890" s="208"/>
      <c r="BJ890" s="208"/>
      <c r="BK890" s="208"/>
      <c r="BL890" s="208"/>
      <c r="BM890" s="208"/>
      <c r="BN890" s="208"/>
      <c r="BO890" s="208"/>
      <c r="BP890" s="208"/>
      <c r="BQ890" s="208"/>
      <c r="BR890" s="208"/>
      <c r="BS890" s="208"/>
      <c r="BT890" s="208"/>
      <c r="BU890" s="208"/>
      <c r="BV890" s="208"/>
      <c r="BW890" s="208"/>
      <c r="BX890" s="208"/>
      <c r="BY890" s="208"/>
      <c r="BZ890" s="208"/>
      <c r="CA890" s="208"/>
      <c r="CB890" s="208"/>
      <c r="CC890" s="208"/>
      <c r="CD890" s="208"/>
      <c r="CE890" s="208"/>
      <c r="CF890" s="208"/>
      <c r="CG890" s="208"/>
      <c r="CH890" s="208"/>
      <c r="CI890" s="208"/>
      <c r="CJ890" s="208"/>
      <c r="CK890" s="208"/>
      <c r="CL890" s="208"/>
      <c r="CM890" s="208"/>
      <c r="CN890" s="208"/>
      <c r="CO890" s="208"/>
      <c r="CP890" s="176"/>
      <c r="DO890" s="166"/>
    </row>
    <row r="891" spans="1:119">
      <c r="A891" s="166"/>
      <c r="B891" s="175"/>
      <c r="C891" s="175"/>
      <c r="D891" s="178"/>
      <c r="E891" s="17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70"/>
      <c r="R891" s="170"/>
      <c r="S891" s="170"/>
      <c r="T891" s="170"/>
      <c r="U891" s="170"/>
      <c r="V891" s="170"/>
      <c r="W891" s="207"/>
      <c r="X891" s="207"/>
      <c r="Y891" s="207"/>
      <c r="Z891" s="208"/>
      <c r="AA891" s="208"/>
      <c r="AB891" s="208"/>
      <c r="AC891" s="208"/>
      <c r="AD891" s="208"/>
      <c r="AE891" s="208"/>
      <c r="AF891" s="208"/>
      <c r="AG891" s="208"/>
      <c r="AH891" s="208"/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8"/>
      <c r="AT891" s="208"/>
      <c r="AU891" s="208"/>
      <c r="AV891" s="208"/>
      <c r="AW891" s="208"/>
      <c r="AX891" s="208"/>
      <c r="AY891" s="208"/>
      <c r="AZ891" s="208"/>
      <c r="BA891" s="208"/>
      <c r="BB891" s="208"/>
      <c r="BC891" s="208"/>
      <c r="BD891" s="208"/>
      <c r="BE891" s="208"/>
      <c r="BF891" s="208"/>
      <c r="BG891" s="208"/>
      <c r="BH891" s="208"/>
      <c r="BI891" s="208"/>
      <c r="BJ891" s="208"/>
      <c r="BK891" s="208"/>
      <c r="BL891" s="208"/>
      <c r="BM891" s="208"/>
      <c r="BN891" s="208"/>
      <c r="BO891" s="208"/>
      <c r="BP891" s="208"/>
      <c r="BQ891" s="208"/>
      <c r="BR891" s="208"/>
      <c r="BS891" s="208"/>
      <c r="BT891" s="208"/>
      <c r="BU891" s="208"/>
      <c r="BV891" s="208"/>
      <c r="BW891" s="208"/>
      <c r="BX891" s="208"/>
      <c r="BY891" s="208"/>
      <c r="BZ891" s="208"/>
      <c r="CA891" s="208"/>
      <c r="CB891" s="208"/>
      <c r="CC891" s="208"/>
      <c r="CD891" s="208"/>
      <c r="CE891" s="208"/>
      <c r="CF891" s="208"/>
      <c r="CG891" s="208"/>
      <c r="CH891" s="208"/>
      <c r="CI891" s="208"/>
      <c r="CJ891" s="208"/>
      <c r="CK891" s="208"/>
      <c r="CL891" s="208"/>
      <c r="CM891" s="208"/>
      <c r="CN891" s="208"/>
      <c r="CO891" s="208"/>
      <c r="CP891" s="176"/>
      <c r="DO891" s="166"/>
    </row>
    <row r="892" spans="1:119">
      <c r="A892" s="166"/>
      <c r="B892" s="175"/>
      <c r="C892" s="175"/>
      <c r="D892" s="178"/>
      <c r="E892" s="17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70"/>
      <c r="R892" s="170"/>
      <c r="S892" s="170"/>
      <c r="T892" s="170"/>
      <c r="U892" s="170"/>
      <c r="V892" s="170"/>
      <c r="W892" s="207"/>
      <c r="X892" s="207"/>
      <c r="Y892" s="207"/>
      <c r="Z892" s="208"/>
      <c r="AA892" s="208"/>
      <c r="AB892" s="208"/>
      <c r="AC892" s="208"/>
      <c r="AD892" s="208"/>
      <c r="AE892" s="208"/>
      <c r="AF892" s="208"/>
      <c r="AG892" s="208"/>
      <c r="AH892" s="208"/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8"/>
      <c r="AT892" s="208"/>
      <c r="AU892" s="208"/>
      <c r="AV892" s="208"/>
      <c r="AW892" s="208"/>
      <c r="AX892" s="208"/>
      <c r="AY892" s="208"/>
      <c r="AZ892" s="208"/>
      <c r="BA892" s="208"/>
      <c r="BB892" s="208"/>
      <c r="BC892" s="208"/>
      <c r="BD892" s="208"/>
      <c r="BE892" s="208"/>
      <c r="BF892" s="208"/>
      <c r="BG892" s="208"/>
      <c r="BH892" s="208"/>
      <c r="BI892" s="208"/>
      <c r="BJ892" s="208"/>
      <c r="BK892" s="208"/>
      <c r="BL892" s="208"/>
      <c r="BM892" s="208"/>
      <c r="BN892" s="208"/>
      <c r="BO892" s="208"/>
      <c r="BP892" s="208"/>
      <c r="BQ892" s="208"/>
      <c r="BR892" s="208"/>
      <c r="BS892" s="208"/>
      <c r="BT892" s="208"/>
      <c r="BU892" s="208"/>
      <c r="BV892" s="208"/>
      <c r="BW892" s="208"/>
      <c r="BX892" s="208"/>
      <c r="BY892" s="208"/>
      <c r="BZ892" s="208"/>
      <c r="CA892" s="208"/>
      <c r="CB892" s="208"/>
      <c r="CC892" s="208"/>
      <c r="CD892" s="208"/>
      <c r="CE892" s="208"/>
      <c r="CF892" s="208"/>
      <c r="CG892" s="208"/>
      <c r="CH892" s="208"/>
      <c r="CI892" s="208"/>
      <c r="CJ892" s="208"/>
      <c r="CK892" s="208"/>
      <c r="CL892" s="208"/>
      <c r="CM892" s="208"/>
      <c r="CN892" s="208"/>
      <c r="CO892" s="208"/>
      <c r="CP892" s="176"/>
      <c r="DO892" s="166"/>
    </row>
    <row r="893" spans="1:119">
      <c r="A893" s="166"/>
      <c r="B893" s="175"/>
      <c r="C893" s="175"/>
      <c r="D893" s="178"/>
      <c r="E893" s="17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70"/>
      <c r="R893" s="170"/>
      <c r="S893" s="170"/>
      <c r="T893" s="170"/>
      <c r="U893" s="170"/>
      <c r="V893" s="170"/>
      <c r="W893" s="207"/>
      <c r="X893" s="207"/>
      <c r="Y893" s="207"/>
      <c r="Z893" s="208"/>
      <c r="AA893" s="208"/>
      <c r="AB893" s="208"/>
      <c r="AC893" s="208"/>
      <c r="AD893" s="208"/>
      <c r="AE893" s="208"/>
      <c r="AF893" s="208"/>
      <c r="AG893" s="208"/>
      <c r="AH893" s="208"/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08"/>
      <c r="AT893" s="208"/>
      <c r="AU893" s="208"/>
      <c r="AV893" s="208"/>
      <c r="AW893" s="208"/>
      <c r="AX893" s="208"/>
      <c r="AY893" s="208"/>
      <c r="AZ893" s="208"/>
      <c r="BA893" s="208"/>
      <c r="BB893" s="208"/>
      <c r="BC893" s="208"/>
      <c r="BD893" s="208"/>
      <c r="BE893" s="208"/>
      <c r="BF893" s="208"/>
      <c r="BG893" s="208"/>
      <c r="BH893" s="208"/>
      <c r="BI893" s="208"/>
      <c r="BJ893" s="208"/>
      <c r="BK893" s="208"/>
      <c r="BL893" s="208"/>
      <c r="BM893" s="208"/>
      <c r="BN893" s="208"/>
      <c r="BO893" s="208"/>
      <c r="BP893" s="208"/>
      <c r="BQ893" s="208"/>
      <c r="BR893" s="208"/>
      <c r="BS893" s="208"/>
      <c r="BT893" s="208"/>
      <c r="BU893" s="208"/>
      <c r="BV893" s="208"/>
      <c r="BW893" s="208"/>
      <c r="BX893" s="208"/>
      <c r="BY893" s="208"/>
      <c r="BZ893" s="208"/>
      <c r="CA893" s="208"/>
      <c r="CB893" s="208"/>
      <c r="CC893" s="208"/>
      <c r="CD893" s="208"/>
      <c r="CE893" s="208"/>
      <c r="CF893" s="208"/>
      <c r="CG893" s="208"/>
      <c r="CH893" s="208"/>
      <c r="CI893" s="208"/>
      <c r="CJ893" s="208"/>
      <c r="CK893" s="208"/>
      <c r="CL893" s="208"/>
      <c r="CM893" s="208"/>
      <c r="CN893" s="208"/>
      <c r="CO893" s="208"/>
      <c r="CP893" s="176"/>
      <c r="DO893" s="166"/>
    </row>
    <row r="894" spans="1:119">
      <c r="A894" s="166"/>
      <c r="B894" s="175"/>
      <c r="C894" s="175"/>
      <c r="D894" s="178"/>
      <c r="E894" s="17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70"/>
      <c r="R894" s="170"/>
      <c r="S894" s="170"/>
      <c r="T894" s="170"/>
      <c r="U894" s="170"/>
      <c r="V894" s="170"/>
      <c r="W894" s="207"/>
      <c r="X894" s="207"/>
      <c r="Y894" s="207"/>
      <c r="Z894" s="208"/>
      <c r="AA894" s="208"/>
      <c r="AB894" s="208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  <c r="AT894" s="208"/>
      <c r="AU894" s="208"/>
      <c r="AV894" s="208"/>
      <c r="AW894" s="208"/>
      <c r="AX894" s="208"/>
      <c r="AY894" s="208"/>
      <c r="AZ894" s="208"/>
      <c r="BA894" s="208"/>
      <c r="BB894" s="208"/>
      <c r="BC894" s="208"/>
      <c r="BD894" s="208"/>
      <c r="BE894" s="208"/>
      <c r="BF894" s="208"/>
      <c r="BG894" s="208"/>
      <c r="BH894" s="208"/>
      <c r="BI894" s="208"/>
      <c r="BJ894" s="208"/>
      <c r="BK894" s="208"/>
      <c r="BL894" s="208"/>
      <c r="BM894" s="208"/>
      <c r="BN894" s="208"/>
      <c r="BO894" s="208"/>
      <c r="BP894" s="208"/>
      <c r="BQ894" s="208"/>
      <c r="BR894" s="208"/>
      <c r="BS894" s="208"/>
      <c r="BT894" s="208"/>
      <c r="BU894" s="208"/>
      <c r="BV894" s="208"/>
      <c r="BW894" s="208"/>
      <c r="BX894" s="208"/>
      <c r="BY894" s="208"/>
      <c r="BZ894" s="208"/>
      <c r="CA894" s="208"/>
      <c r="CB894" s="208"/>
      <c r="CC894" s="208"/>
      <c r="CD894" s="208"/>
      <c r="CE894" s="208"/>
      <c r="CF894" s="208"/>
      <c r="CG894" s="208"/>
      <c r="CH894" s="208"/>
      <c r="CI894" s="208"/>
      <c r="CJ894" s="208"/>
      <c r="CK894" s="208"/>
      <c r="CL894" s="208"/>
      <c r="CM894" s="208"/>
      <c r="CN894" s="208"/>
      <c r="CO894" s="208"/>
      <c r="CP894" s="176"/>
      <c r="DO894" s="166"/>
    </row>
    <row r="895" spans="1:119">
      <c r="A895" s="166"/>
      <c r="B895" s="175"/>
      <c r="C895" s="175"/>
      <c r="D895" s="178"/>
      <c r="E895" s="17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70"/>
      <c r="R895" s="170"/>
      <c r="S895" s="170"/>
      <c r="T895" s="170"/>
      <c r="U895" s="170"/>
      <c r="V895" s="170"/>
      <c r="W895" s="207"/>
      <c r="X895" s="207"/>
      <c r="Y895" s="207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08"/>
      <c r="AU895" s="208"/>
      <c r="AV895" s="208"/>
      <c r="AW895" s="208"/>
      <c r="AX895" s="208"/>
      <c r="AY895" s="208"/>
      <c r="AZ895" s="208"/>
      <c r="BA895" s="208"/>
      <c r="BB895" s="208"/>
      <c r="BC895" s="208"/>
      <c r="BD895" s="208"/>
      <c r="BE895" s="208"/>
      <c r="BF895" s="208"/>
      <c r="BG895" s="208"/>
      <c r="BH895" s="208"/>
      <c r="BI895" s="208"/>
      <c r="BJ895" s="208"/>
      <c r="BK895" s="208"/>
      <c r="BL895" s="208"/>
      <c r="BM895" s="208"/>
      <c r="BN895" s="208"/>
      <c r="BO895" s="208"/>
      <c r="BP895" s="208"/>
      <c r="BQ895" s="208"/>
      <c r="BR895" s="208"/>
      <c r="BS895" s="208"/>
      <c r="BT895" s="208"/>
      <c r="BU895" s="208"/>
      <c r="BV895" s="208"/>
      <c r="BW895" s="208"/>
      <c r="BX895" s="208"/>
      <c r="BY895" s="208"/>
      <c r="BZ895" s="208"/>
      <c r="CA895" s="208"/>
      <c r="CB895" s="208"/>
      <c r="CC895" s="208"/>
      <c r="CD895" s="208"/>
      <c r="CE895" s="208"/>
      <c r="CF895" s="208"/>
      <c r="CG895" s="208"/>
      <c r="CH895" s="208"/>
      <c r="CI895" s="208"/>
      <c r="CJ895" s="208"/>
      <c r="CK895" s="208"/>
      <c r="CL895" s="208"/>
      <c r="CM895" s="208"/>
      <c r="CN895" s="208"/>
      <c r="CO895" s="208"/>
      <c r="CP895" s="176"/>
      <c r="DO895" s="166"/>
    </row>
    <row r="896" spans="1:119">
      <c r="A896" s="166"/>
      <c r="B896" s="175"/>
      <c r="C896" s="175"/>
      <c r="D896" s="178"/>
      <c r="E896" s="17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70"/>
      <c r="R896" s="170"/>
      <c r="S896" s="170"/>
      <c r="T896" s="170"/>
      <c r="U896" s="170"/>
      <c r="V896" s="170"/>
      <c r="W896" s="207"/>
      <c r="X896" s="207"/>
      <c r="Y896" s="207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08"/>
      <c r="AU896" s="208"/>
      <c r="AV896" s="208"/>
      <c r="AW896" s="208"/>
      <c r="AX896" s="208"/>
      <c r="AY896" s="208"/>
      <c r="AZ896" s="208"/>
      <c r="BA896" s="208"/>
      <c r="BB896" s="208"/>
      <c r="BC896" s="208"/>
      <c r="BD896" s="208"/>
      <c r="BE896" s="208"/>
      <c r="BF896" s="208"/>
      <c r="BG896" s="208"/>
      <c r="BH896" s="208"/>
      <c r="BI896" s="208"/>
      <c r="BJ896" s="208"/>
      <c r="BK896" s="208"/>
      <c r="BL896" s="208"/>
      <c r="BM896" s="208"/>
      <c r="BN896" s="208"/>
      <c r="BO896" s="208"/>
      <c r="BP896" s="208"/>
      <c r="BQ896" s="208"/>
      <c r="BR896" s="208"/>
      <c r="BS896" s="208"/>
      <c r="BT896" s="208"/>
      <c r="BU896" s="208"/>
      <c r="BV896" s="208"/>
      <c r="BW896" s="208"/>
      <c r="BX896" s="208"/>
      <c r="BY896" s="208"/>
      <c r="BZ896" s="208"/>
      <c r="CA896" s="208"/>
      <c r="CB896" s="208"/>
      <c r="CC896" s="208"/>
      <c r="CD896" s="208"/>
      <c r="CE896" s="208"/>
      <c r="CF896" s="208"/>
      <c r="CG896" s="208"/>
      <c r="CH896" s="208"/>
      <c r="CI896" s="208"/>
      <c r="CJ896" s="208"/>
      <c r="CK896" s="208"/>
      <c r="CL896" s="208"/>
      <c r="CM896" s="208"/>
      <c r="CN896" s="208"/>
      <c r="CO896" s="208"/>
      <c r="CP896" s="176"/>
      <c r="DO896" s="166"/>
    </row>
    <row r="897" spans="1:119">
      <c r="A897" s="166"/>
      <c r="B897" s="175"/>
      <c r="C897" s="175"/>
      <c r="D897" s="178"/>
      <c r="E897" s="17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70"/>
      <c r="R897" s="170"/>
      <c r="S897" s="170"/>
      <c r="T897" s="170"/>
      <c r="U897" s="170"/>
      <c r="V897" s="170"/>
      <c r="W897" s="207"/>
      <c r="X897" s="207"/>
      <c r="Y897" s="207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  <c r="BB897" s="208"/>
      <c r="BC897" s="208"/>
      <c r="BD897" s="208"/>
      <c r="BE897" s="208"/>
      <c r="BF897" s="208"/>
      <c r="BG897" s="208"/>
      <c r="BH897" s="208"/>
      <c r="BI897" s="208"/>
      <c r="BJ897" s="208"/>
      <c r="BK897" s="208"/>
      <c r="BL897" s="208"/>
      <c r="BM897" s="208"/>
      <c r="BN897" s="208"/>
      <c r="BO897" s="208"/>
      <c r="BP897" s="208"/>
      <c r="BQ897" s="208"/>
      <c r="BR897" s="208"/>
      <c r="BS897" s="208"/>
      <c r="BT897" s="208"/>
      <c r="BU897" s="208"/>
      <c r="BV897" s="208"/>
      <c r="BW897" s="208"/>
      <c r="BX897" s="208"/>
      <c r="BY897" s="208"/>
      <c r="BZ897" s="208"/>
      <c r="CA897" s="208"/>
      <c r="CB897" s="208"/>
      <c r="CC897" s="208"/>
      <c r="CD897" s="208"/>
      <c r="CE897" s="208"/>
      <c r="CF897" s="208"/>
      <c r="CG897" s="208"/>
      <c r="CH897" s="208"/>
      <c r="CI897" s="208"/>
      <c r="CJ897" s="208"/>
      <c r="CK897" s="208"/>
      <c r="CL897" s="208"/>
      <c r="CM897" s="208"/>
      <c r="CN897" s="208"/>
      <c r="CO897" s="208"/>
      <c r="CP897" s="176"/>
      <c r="DO897" s="166"/>
    </row>
    <row r="898" spans="1:119">
      <c r="A898" s="166"/>
      <c r="B898" s="175"/>
      <c r="C898" s="175"/>
      <c r="D898" s="178"/>
      <c r="E898" s="17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70"/>
      <c r="R898" s="170"/>
      <c r="S898" s="170"/>
      <c r="T898" s="170"/>
      <c r="U898" s="170"/>
      <c r="V898" s="170"/>
      <c r="W898" s="207"/>
      <c r="X898" s="207"/>
      <c r="Y898" s="207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  <c r="BI898" s="208"/>
      <c r="BJ898" s="208"/>
      <c r="BK898" s="208"/>
      <c r="BL898" s="208"/>
      <c r="BM898" s="208"/>
      <c r="BN898" s="208"/>
      <c r="BO898" s="208"/>
      <c r="BP898" s="208"/>
      <c r="BQ898" s="208"/>
      <c r="BR898" s="208"/>
      <c r="BS898" s="208"/>
      <c r="BT898" s="208"/>
      <c r="BU898" s="208"/>
      <c r="BV898" s="208"/>
      <c r="BW898" s="208"/>
      <c r="BX898" s="208"/>
      <c r="BY898" s="208"/>
      <c r="BZ898" s="208"/>
      <c r="CA898" s="208"/>
      <c r="CB898" s="208"/>
      <c r="CC898" s="208"/>
      <c r="CD898" s="208"/>
      <c r="CE898" s="208"/>
      <c r="CF898" s="208"/>
      <c r="CG898" s="208"/>
      <c r="CH898" s="208"/>
      <c r="CI898" s="208"/>
      <c r="CJ898" s="208"/>
      <c r="CK898" s="208"/>
      <c r="CL898" s="208"/>
      <c r="CM898" s="208"/>
      <c r="CN898" s="208"/>
      <c r="CO898" s="208"/>
      <c r="CP898" s="176"/>
      <c r="DO898" s="166"/>
    </row>
    <row r="899" spans="1:119">
      <c r="A899" s="166"/>
      <c r="B899" s="175"/>
      <c r="C899" s="175"/>
      <c r="D899" s="178"/>
      <c r="E899" s="17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70"/>
      <c r="R899" s="170"/>
      <c r="S899" s="170"/>
      <c r="T899" s="170"/>
      <c r="U899" s="170"/>
      <c r="V899" s="170"/>
      <c r="W899" s="207"/>
      <c r="X899" s="207"/>
      <c r="Y899" s="207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  <c r="BB899" s="208"/>
      <c r="BC899" s="208"/>
      <c r="BD899" s="208"/>
      <c r="BE899" s="208"/>
      <c r="BF899" s="208"/>
      <c r="BG899" s="208"/>
      <c r="BH899" s="208"/>
      <c r="BI899" s="208"/>
      <c r="BJ899" s="208"/>
      <c r="BK899" s="208"/>
      <c r="BL899" s="208"/>
      <c r="BM899" s="208"/>
      <c r="BN899" s="208"/>
      <c r="BO899" s="208"/>
      <c r="BP899" s="208"/>
      <c r="BQ899" s="208"/>
      <c r="BR899" s="208"/>
      <c r="BS899" s="208"/>
      <c r="BT899" s="208"/>
      <c r="BU899" s="208"/>
      <c r="BV899" s="208"/>
      <c r="BW899" s="208"/>
      <c r="BX899" s="208"/>
      <c r="BY899" s="208"/>
      <c r="BZ899" s="208"/>
      <c r="CA899" s="208"/>
      <c r="CB899" s="208"/>
      <c r="CC899" s="208"/>
      <c r="CD899" s="208"/>
      <c r="CE899" s="208"/>
      <c r="CF899" s="208"/>
      <c r="CG899" s="208"/>
      <c r="CH899" s="208"/>
      <c r="CI899" s="208"/>
      <c r="CJ899" s="208"/>
      <c r="CK899" s="208"/>
      <c r="CL899" s="208"/>
      <c r="CM899" s="208"/>
      <c r="CN899" s="208"/>
      <c r="CO899" s="208"/>
      <c r="CP899" s="176"/>
      <c r="DO899" s="166"/>
    </row>
    <row r="900" spans="1:119">
      <c r="A900" s="166"/>
      <c r="B900" s="175"/>
      <c r="C900" s="175"/>
      <c r="D900" s="178"/>
      <c r="E900" s="17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70"/>
      <c r="R900" s="170"/>
      <c r="S900" s="170"/>
      <c r="T900" s="170"/>
      <c r="U900" s="170"/>
      <c r="V900" s="170"/>
      <c r="W900" s="207"/>
      <c r="X900" s="207"/>
      <c r="Y900" s="207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8"/>
      <c r="BD900" s="208"/>
      <c r="BE900" s="208"/>
      <c r="BF900" s="208"/>
      <c r="BG900" s="208"/>
      <c r="BH900" s="208"/>
      <c r="BI900" s="208"/>
      <c r="BJ900" s="208"/>
      <c r="BK900" s="208"/>
      <c r="BL900" s="208"/>
      <c r="BM900" s="208"/>
      <c r="BN900" s="208"/>
      <c r="BO900" s="208"/>
      <c r="BP900" s="208"/>
      <c r="BQ900" s="208"/>
      <c r="BR900" s="208"/>
      <c r="BS900" s="208"/>
      <c r="BT900" s="208"/>
      <c r="BU900" s="208"/>
      <c r="BV900" s="208"/>
      <c r="BW900" s="208"/>
      <c r="BX900" s="208"/>
      <c r="BY900" s="208"/>
      <c r="BZ900" s="208"/>
      <c r="CA900" s="208"/>
      <c r="CB900" s="208"/>
      <c r="CC900" s="208"/>
      <c r="CD900" s="208"/>
      <c r="CE900" s="208"/>
      <c r="CF900" s="208"/>
      <c r="CG900" s="208"/>
      <c r="CH900" s="208"/>
      <c r="CI900" s="208"/>
      <c r="CJ900" s="208"/>
      <c r="CK900" s="208"/>
      <c r="CL900" s="208"/>
      <c r="CM900" s="208"/>
      <c r="CN900" s="208"/>
      <c r="CO900" s="208"/>
      <c r="CP900" s="176"/>
      <c r="DO900" s="166"/>
    </row>
    <row r="901" spans="1:119">
      <c r="A901" s="166"/>
      <c r="B901" s="175"/>
      <c r="C901" s="175"/>
      <c r="D901" s="178"/>
      <c r="E901" s="17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70"/>
      <c r="R901" s="170"/>
      <c r="S901" s="170"/>
      <c r="T901" s="170"/>
      <c r="U901" s="170"/>
      <c r="V901" s="170"/>
      <c r="W901" s="207"/>
      <c r="X901" s="207"/>
      <c r="Y901" s="207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  <c r="BB901" s="208"/>
      <c r="BC901" s="208"/>
      <c r="BD901" s="208"/>
      <c r="BE901" s="208"/>
      <c r="BF901" s="208"/>
      <c r="BG901" s="208"/>
      <c r="BH901" s="208"/>
      <c r="BI901" s="208"/>
      <c r="BJ901" s="208"/>
      <c r="BK901" s="208"/>
      <c r="BL901" s="208"/>
      <c r="BM901" s="208"/>
      <c r="BN901" s="208"/>
      <c r="BO901" s="208"/>
      <c r="BP901" s="208"/>
      <c r="BQ901" s="208"/>
      <c r="BR901" s="208"/>
      <c r="BS901" s="208"/>
      <c r="BT901" s="208"/>
      <c r="BU901" s="208"/>
      <c r="BV901" s="208"/>
      <c r="BW901" s="208"/>
      <c r="BX901" s="208"/>
      <c r="BY901" s="208"/>
      <c r="BZ901" s="208"/>
      <c r="CA901" s="208"/>
      <c r="CB901" s="208"/>
      <c r="CC901" s="208"/>
      <c r="CD901" s="208"/>
      <c r="CE901" s="208"/>
      <c r="CF901" s="208"/>
      <c r="CG901" s="208"/>
      <c r="CH901" s="208"/>
      <c r="CI901" s="208"/>
      <c r="CJ901" s="208"/>
      <c r="CK901" s="208"/>
      <c r="CL901" s="208"/>
      <c r="CM901" s="208"/>
      <c r="CN901" s="208"/>
      <c r="CO901" s="208"/>
      <c r="CP901" s="176"/>
      <c r="DO901" s="166"/>
    </row>
    <row r="902" spans="1:119">
      <c r="A902" s="166"/>
      <c r="B902" s="175"/>
      <c r="C902" s="175"/>
      <c r="D902" s="178"/>
      <c r="E902" s="17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70"/>
      <c r="R902" s="170"/>
      <c r="S902" s="170"/>
      <c r="T902" s="170"/>
      <c r="U902" s="170"/>
      <c r="V902" s="170"/>
      <c r="W902" s="207"/>
      <c r="X902" s="207"/>
      <c r="Y902" s="207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  <c r="BB902" s="208"/>
      <c r="BC902" s="208"/>
      <c r="BD902" s="208"/>
      <c r="BE902" s="208"/>
      <c r="BF902" s="208"/>
      <c r="BG902" s="208"/>
      <c r="BH902" s="208"/>
      <c r="BI902" s="208"/>
      <c r="BJ902" s="208"/>
      <c r="BK902" s="208"/>
      <c r="BL902" s="208"/>
      <c r="BM902" s="208"/>
      <c r="BN902" s="208"/>
      <c r="BO902" s="208"/>
      <c r="BP902" s="208"/>
      <c r="BQ902" s="208"/>
      <c r="BR902" s="208"/>
      <c r="BS902" s="208"/>
      <c r="BT902" s="208"/>
      <c r="BU902" s="208"/>
      <c r="BV902" s="208"/>
      <c r="BW902" s="208"/>
      <c r="BX902" s="208"/>
      <c r="BY902" s="208"/>
      <c r="BZ902" s="208"/>
      <c r="CA902" s="208"/>
      <c r="CB902" s="208"/>
      <c r="CC902" s="208"/>
      <c r="CD902" s="208"/>
      <c r="CE902" s="208"/>
      <c r="CF902" s="208"/>
      <c r="CG902" s="208"/>
      <c r="CH902" s="208"/>
      <c r="CI902" s="208"/>
      <c r="CJ902" s="208"/>
      <c r="CK902" s="208"/>
      <c r="CL902" s="208"/>
      <c r="CM902" s="208"/>
      <c r="CN902" s="208"/>
      <c r="CO902" s="208"/>
      <c r="CP902" s="176"/>
      <c r="DO902" s="166"/>
    </row>
    <row r="903" spans="1:119">
      <c r="A903" s="166"/>
      <c r="B903" s="175"/>
      <c r="C903" s="175"/>
      <c r="D903" s="178"/>
      <c r="E903" s="17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70"/>
      <c r="R903" s="170"/>
      <c r="S903" s="170"/>
      <c r="T903" s="170"/>
      <c r="U903" s="170"/>
      <c r="V903" s="170"/>
      <c r="W903" s="207"/>
      <c r="X903" s="207"/>
      <c r="Y903" s="207"/>
      <c r="Z903" s="208"/>
      <c r="AA903" s="208"/>
      <c r="AB903" s="208"/>
      <c r="AC903" s="208"/>
      <c r="AD903" s="208"/>
      <c r="AE903" s="208"/>
      <c r="AF903" s="208"/>
      <c r="AG903" s="208"/>
      <c r="AH903" s="208"/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08"/>
      <c r="AT903" s="208"/>
      <c r="AU903" s="208"/>
      <c r="AV903" s="208"/>
      <c r="AW903" s="208"/>
      <c r="AX903" s="208"/>
      <c r="AY903" s="208"/>
      <c r="AZ903" s="208"/>
      <c r="BA903" s="208"/>
      <c r="BB903" s="208"/>
      <c r="BC903" s="208"/>
      <c r="BD903" s="208"/>
      <c r="BE903" s="208"/>
      <c r="BF903" s="208"/>
      <c r="BG903" s="208"/>
      <c r="BH903" s="208"/>
      <c r="BI903" s="208"/>
      <c r="BJ903" s="208"/>
      <c r="BK903" s="208"/>
      <c r="BL903" s="208"/>
      <c r="BM903" s="208"/>
      <c r="BN903" s="208"/>
      <c r="BO903" s="208"/>
      <c r="BP903" s="208"/>
      <c r="BQ903" s="208"/>
      <c r="BR903" s="208"/>
      <c r="BS903" s="208"/>
      <c r="BT903" s="208"/>
      <c r="BU903" s="208"/>
      <c r="BV903" s="208"/>
      <c r="BW903" s="208"/>
      <c r="BX903" s="208"/>
      <c r="BY903" s="208"/>
      <c r="BZ903" s="208"/>
      <c r="CA903" s="208"/>
      <c r="CB903" s="208"/>
      <c r="CC903" s="208"/>
      <c r="CD903" s="208"/>
      <c r="CE903" s="208"/>
      <c r="CF903" s="208"/>
      <c r="CG903" s="208"/>
      <c r="CH903" s="208"/>
      <c r="CI903" s="208"/>
      <c r="CJ903" s="208"/>
      <c r="CK903" s="208"/>
      <c r="CL903" s="208"/>
      <c r="CM903" s="208"/>
      <c r="CN903" s="208"/>
      <c r="CO903" s="208"/>
      <c r="CP903" s="176"/>
      <c r="DO903" s="166"/>
    </row>
    <row r="904" spans="1:119">
      <c r="A904" s="166"/>
      <c r="B904" s="175"/>
      <c r="C904" s="175"/>
      <c r="D904" s="178"/>
      <c r="E904" s="17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70"/>
      <c r="R904" s="170"/>
      <c r="S904" s="170"/>
      <c r="T904" s="170"/>
      <c r="U904" s="170"/>
      <c r="V904" s="170"/>
      <c r="W904" s="207"/>
      <c r="X904" s="207"/>
      <c r="Y904" s="207"/>
      <c r="Z904" s="208"/>
      <c r="AA904" s="208"/>
      <c r="AB904" s="208"/>
      <c r="AC904" s="208"/>
      <c r="AD904" s="208"/>
      <c r="AE904" s="208"/>
      <c r="AF904" s="208"/>
      <c r="AG904" s="208"/>
      <c r="AH904" s="208"/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08"/>
      <c r="AT904" s="208"/>
      <c r="AU904" s="208"/>
      <c r="AV904" s="208"/>
      <c r="AW904" s="208"/>
      <c r="AX904" s="208"/>
      <c r="AY904" s="208"/>
      <c r="AZ904" s="208"/>
      <c r="BA904" s="208"/>
      <c r="BB904" s="208"/>
      <c r="BC904" s="208"/>
      <c r="BD904" s="208"/>
      <c r="BE904" s="208"/>
      <c r="BF904" s="208"/>
      <c r="BG904" s="208"/>
      <c r="BH904" s="208"/>
      <c r="BI904" s="208"/>
      <c r="BJ904" s="208"/>
      <c r="BK904" s="208"/>
      <c r="BL904" s="208"/>
      <c r="BM904" s="208"/>
      <c r="BN904" s="208"/>
      <c r="BO904" s="208"/>
      <c r="BP904" s="208"/>
      <c r="BQ904" s="208"/>
      <c r="BR904" s="208"/>
      <c r="BS904" s="208"/>
      <c r="BT904" s="208"/>
      <c r="BU904" s="208"/>
      <c r="BV904" s="208"/>
      <c r="BW904" s="208"/>
      <c r="BX904" s="208"/>
      <c r="BY904" s="208"/>
      <c r="BZ904" s="208"/>
      <c r="CA904" s="208"/>
      <c r="CB904" s="208"/>
      <c r="CC904" s="208"/>
      <c r="CD904" s="208"/>
      <c r="CE904" s="208"/>
      <c r="CF904" s="208"/>
      <c r="CG904" s="208"/>
      <c r="CH904" s="208"/>
      <c r="CI904" s="208"/>
      <c r="CJ904" s="208"/>
      <c r="CK904" s="208"/>
      <c r="CL904" s="208"/>
      <c r="CM904" s="208"/>
      <c r="CN904" s="208"/>
      <c r="CO904" s="208"/>
      <c r="CP904" s="176"/>
      <c r="DO904" s="166"/>
    </row>
    <row r="905" spans="1:119">
      <c r="A905" s="166"/>
      <c r="B905" s="175"/>
      <c r="C905" s="175"/>
      <c r="D905" s="178"/>
      <c r="E905" s="17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70"/>
      <c r="R905" s="170"/>
      <c r="S905" s="170"/>
      <c r="T905" s="170"/>
      <c r="U905" s="170"/>
      <c r="V905" s="170"/>
      <c r="W905" s="207"/>
      <c r="X905" s="207"/>
      <c r="Y905" s="207"/>
      <c r="Z905" s="208"/>
      <c r="AA905" s="208"/>
      <c r="AB905" s="208"/>
      <c r="AC905" s="208"/>
      <c r="AD905" s="208"/>
      <c r="AE905" s="208"/>
      <c r="AF905" s="208"/>
      <c r="AG905" s="208"/>
      <c r="AH905" s="208"/>
      <c r="AI905" s="208"/>
      <c r="AJ905" s="208"/>
      <c r="AK905" s="208"/>
      <c r="AL905" s="208"/>
      <c r="AM905" s="208"/>
      <c r="AN905" s="208"/>
      <c r="AO905" s="208"/>
      <c r="AP905" s="208"/>
      <c r="AQ905" s="208"/>
      <c r="AR905" s="208"/>
      <c r="AS905" s="208"/>
      <c r="AT905" s="208"/>
      <c r="AU905" s="208"/>
      <c r="AV905" s="208"/>
      <c r="AW905" s="208"/>
      <c r="AX905" s="208"/>
      <c r="AY905" s="208"/>
      <c r="AZ905" s="208"/>
      <c r="BA905" s="208"/>
      <c r="BB905" s="208"/>
      <c r="BC905" s="208"/>
      <c r="BD905" s="208"/>
      <c r="BE905" s="208"/>
      <c r="BF905" s="208"/>
      <c r="BG905" s="208"/>
      <c r="BH905" s="208"/>
      <c r="BI905" s="208"/>
      <c r="BJ905" s="208"/>
      <c r="BK905" s="208"/>
      <c r="BL905" s="208"/>
      <c r="BM905" s="208"/>
      <c r="BN905" s="208"/>
      <c r="BO905" s="208"/>
      <c r="BP905" s="208"/>
      <c r="BQ905" s="208"/>
      <c r="BR905" s="208"/>
      <c r="BS905" s="208"/>
      <c r="BT905" s="208"/>
      <c r="BU905" s="208"/>
      <c r="BV905" s="208"/>
      <c r="BW905" s="208"/>
      <c r="BX905" s="208"/>
      <c r="BY905" s="208"/>
      <c r="BZ905" s="208"/>
      <c r="CA905" s="208"/>
      <c r="CB905" s="208"/>
      <c r="CC905" s="208"/>
      <c r="CD905" s="208"/>
      <c r="CE905" s="208"/>
      <c r="CF905" s="208"/>
      <c r="CG905" s="208"/>
      <c r="CH905" s="208"/>
      <c r="CI905" s="208"/>
      <c r="CJ905" s="208"/>
      <c r="CK905" s="208"/>
      <c r="CL905" s="208"/>
      <c r="CM905" s="208"/>
      <c r="CN905" s="208"/>
      <c r="CO905" s="208"/>
      <c r="CP905" s="176"/>
      <c r="DO905" s="166"/>
    </row>
    <row r="906" spans="1:119">
      <c r="A906" s="166"/>
      <c r="B906" s="175"/>
      <c r="C906" s="175"/>
      <c r="D906" s="178"/>
      <c r="E906" s="17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70"/>
      <c r="R906" s="170"/>
      <c r="S906" s="170"/>
      <c r="T906" s="170"/>
      <c r="U906" s="170"/>
      <c r="V906" s="170"/>
      <c r="W906" s="207"/>
      <c r="X906" s="207"/>
      <c r="Y906" s="207"/>
      <c r="Z906" s="208"/>
      <c r="AA906" s="208"/>
      <c r="AB906" s="208"/>
      <c r="AC906" s="208"/>
      <c r="AD906" s="208"/>
      <c r="AE906" s="208"/>
      <c r="AF906" s="208"/>
      <c r="AG906" s="208"/>
      <c r="AH906" s="208"/>
      <c r="AI906" s="208"/>
      <c r="AJ906" s="208"/>
      <c r="AK906" s="208"/>
      <c r="AL906" s="208"/>
      <c r="AM906" s="208"/>
      <c r="AN906" s="208"/>
      <c r="AO906" s="208"/>
      <c r="AP906" s="208"/>
      <c r="AQ906" s="208"/>
      <c r="AR906" s="208"/>
      <c r="AS906" s="208"/>
      <c r="AT906" s="208"/>
      <c r="AU906" s="208"/>
      <c r="AV906" s="208"/>
      <c r="AW906" s="208"/>
      <c r="AX906" s="208"/>
      <c r="AY906" s="208"/>
      <c r="AZ906" s="208"/>
      <c r="BA906" s="208"/>
      <c r="BB906" s="208"/>
      <c r="BC906" s="208"/>
      <c r="BD906" s="208"/>
      <c r="BE906" s="208"/>
      <c r="BF906" s="208"/>
      <c r="BG906" s="208"/>
      <c r="BH906" s="208"/>
      <c r="BI906" s="208"/>
      <c r="BJ906" s="208"/>
      <c r="BK906" s="208"/>
      <c r="BL906" s="208"/>
      <c r="BM906" s="208"/>
      <c r="BN906" s="208"/>
      <c r="BO906" s="208"/>
      <c r="BP906" s="208"/>
      <c r="BQ906" s="208"/>
      <c r="BR906" s="208"/>
      <c r="BS906" s="208"/>
      <c r="BT906" s="208"/>
      <c r="BU906" s="208"/>
      <c r="BV906" s="208"/>
      <c r="BW906" s="208"/>
      <c r="BX906" s="208"/>
      <c r="BY906" s="208"/>
      <c r="BZ906" s="208"/>
      <c r="CA906" s="208"/>
      <c r="CB906" s="208"/>
      <c r="CC906" s="208"/>
      <c r="CD906" s="208"/>
      <c r="CE906" s="208"/>
      <c r="CF906" s="208"/>
      <c r="CG906" s="208"/>
      <c r="CH906" s="208"/>
      <c r="CI906" s="208"/>
      <c r="CJ906" s="208"/>
      <c r="CK906" s="208"/>
      <c r="CL906" s="208"/>
      <c r="CM906" s="208"/>
      <c r="CN906" s="208"/>
      <c r="CO906" s="208"/>
      <c r="CP906" s="176"/>
      <c r="DO906" s="166"/>
    </row>
    <row r="907" spans="1:119">
      <c r="A907" s="166"/>
      <c r="B907" s="175"/>
      <c r="C907" s="175"/>
      <c r="D907" s="178"/>
      <c r="E907" s="17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70"/>
      <c r="R907" s="170"/>
      <c r="S907" s="170"/>
      <c r="T907" s="170"/>
      <c r="U907" s="170"/>
      <c r="V907" s="170"/>
      <c r="W907" s="207"/>
      <c r="X907" s="207"/>
      <c r="Y907" s="207"/>
      <c r="Z907" s="208"/>
      <c r="AA907" s="208"/>
      <c r="AB907" s="208"/>
      <c r="AC907" s="208"/>
      <c r="AD907" s="208"/>
      <c r="AE907" s="208"/>
      <c r="AF907" s="208"/>
      <c r="AG907" s="208"/>
      <c r="AH907" s="208"/>
      <c r="AI907" s="208"/>
      <c r="AJ907" s="208"/>
      <c r="AK907" s="208"/>
      <c r="AL907" s="208"/>
      <c r="AM907" s="208"/>
      <c r="AN907" s="208"/>
      <c r="AO907" s="208"/>
      <c r="AP907" s="208"/>
      <c r="AQ907" s="208"/>
      <c r="AR907" s="208"/>
      <c r="AS907" s="208"/>
      <c r="AT907" s="208"/>
      <c r="AU907" s="208"/>
      <c r="AV907" s="208"/>
      <c r="AW907" s="208"/>
      <c r="AX907" s="208"/>
      <c r="AY907" s="208"/>
      <c r="AZ907" s="208"/>
      <c r="BA907" s="208"/>
      <c r="BB907" s="208"/>
      <c r="BC907" s="208"/>
      <c r="BD907" s="208"/>
      <c r="BE907" s="208"/>
      <c r="BF907" s="208"/>
      <c r="BG907" s="208"/>
      <c r="BH907" s="208"/>
      <c r="BI907" s="208"/>
      <c r="BJ907" s="208"/>
      <c r="BK907" s="208"/>
      <c r="BL907" s="208"/>
      <c r="BM907" s="208"/>
      <c r="BN907" s="208"/>
      <c r="BO907" s="208"/>
      <c r="BP907" s="208"/>
      <c r="BQ907" s="208"/>
      <c r="BR907" s="208"/>
      <c r="BS907" s="208"/>
      <c r="BT907" s="208"/>
      <c r="BU907" s="208"/>
      <c r="BV907" s="208"/>
      <c r="BW907" s="208"/>
      <c r="BX907" s="208"/>
      <c r="BY907" s="208"/>
      <c r="BZ907" s="208"/>
      <c r="CA907" s="208"/>
      <c r="CB907" s="208"/>
      <c r="CC907" s="208"/>
      <c r="CD907" s="208"/>
      <c r="CE907" s="208"/>
      <c r="CF907" s="208"/>
      <c r="CG907" s="208"/>
      <c r="CH907" s="208"/>
      <c r="CI907" s="208"/>
      <c r="CJ907" s="208"/>
      <c r="CK907" s="208"/>
      <c r="CL907" s="208"/>
      <c r="CM907" s="208"/>
      <c r="CN907" s="208"/>
      <c r="CO907" s="208"/>
      <c r="CP907" s="176"/>
      <c r="DO907" s="166"/>
    </row>
    <row r="908" spans="1:119">
      <c r="A908" s="166"/>
      <c r="B908" s="175"/>
      <c r="C908" s="175"/>
      <c r="D908" s="178"/>
      <c r="E908" s="17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70"/>
      <c r="R908" s="170"/>
      <c r="S908" s="170"/>
      <c r="T908" s="170"/>
      <c r="U908" s="170"/>
      <c r="V908" s="170"/>
      <c r="W908" s="207"/>
      <c r="X908" s="207"/>
      <c r="Y908" s="207"/>
      <c r="Z908" s="208"/>
      <c r="AA908" s="208"/>
      <c r="AB908" s="208"/>
      <c r="AC908" s="208"/>
      <c r="AD908" s="208"/>
      <c r="AE908" s="208"/>
      <c r="AF908" s="208"/>
      <c r="AG908" s="208"/>
      <c r="AH908" s="208"/>
      <c r="AI908" s="208"/>
      <c r="AJ908" s="208"/>
      <c r="AK908" s="208"/>
      <c r="AL908" s="208"/>
      <c r="AM908" s="208"/>
      <c r="AN908" s="208"/>
      <c r="AO908" s="208"/>
      <c r="AP908" s="208"/>
      <c r="AQ908" s="208"/>
      <c r="AR908" s="208"/>
      <c r="AS908" s="208"/>
      <c r="AT908" s="208"/>
      <c r="AU908" s="208"/>
      <c r="AV908" s="208"/>
      <c r="AW908" s="208"/>
      <c r="AX908" s="208"/>
      <c r="AY908" s="208"/>
      <c r="AZ908" s="208"/>
      <c r="BA908" s="208"/>
      <c r="BB908" s="208"/>
      <c r="BC908" s="208"/>
      <c r="BD908" s="208"/>
      <c r="BE908" s="208"/>
      <c r="BF908" s="208"/>
      <c r="BG908" s="208"/>
      <c r="BH908" s="208"/>
      <c r="BI908" s="208"/>
      <c r="BJ908" s="208"/>
      <c r="BK908" s="208"/>
      <c r="BL908" s="208"/>
      <c r="BM908" s="208"/>
      <c r="BN908" s="208"/>
      <c r="BO908" s="208"/>
      <c r="BP908" s="208"/>
      <c r="BQ908" s="208"/>
      <c r="BR908" s="208"/>
      <c r="BS908" s="208"/>
      <c r="BT908" s="208"/>
      <c r="BU908" s="208"/>
      <c r="BV908" s="208"/>
      <c r="BW908" s="208"/>
      <c r="BX908" s="208"/>
      <c r="BY908" s="208"/>
      <c r="BZ908" s="208"/>
      <c r="CA908" s="208"/>
      <c r="CB908" s="208"/>
      <c r="CC908" s="208"/>
      <c r="CD908" s="208"/>
      <c r="CE908" s="208"/>
      <c r="CF908" s="208"/>
      <c r="CG908" s="208"/>
      <c r="CH908" s="208"/>
      <c r="CI908" s="208"/>
      <c r="CJ908" s="208"/>
      <c r="CK908" s="208"/>
      <c r="CL908" s="208"/>
      <c r="CM908" s="208"/>
      <c r="CN908" s="208"/>
      <c r="CO908" s="208"/>
      <c r="CP908" s="176"/>
      <c r="DO908" s="166"/>
    </row>
    <row r="909" spans="1:119">
      <c r="A909" s="166"/>
      <c r="B909" s="175"/>
      <c r="C909" s="175"/>
      <c r="D909" s="178"/>
      <c r="E909" s="17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70"/>
      <c r="R909" s="170"/>
      <c r="S909" s="170"/>
      <c r="T909" s="170"/>
      <c r="U909" s="170"/>
      <c r="V909" s="170"/>
      <c r="W909" s="207"/>
      <c r="X909" s="207"/>
      <c r="Y909" s="207"/>
      <c r="Z909" s="208"/>
      <c r="AA909" s="208"/>
      <c r="AB909" s="208"/>
      <c r="AC909" s="208"/>
      <c r="AD909" s="208"/>
      <c r="AE909" s="208"/>
      <c r="AF909" s="208"/>
      <c r="AG909" s="208"/>
      <c r="AH909" s="208"/>
      <c r="AI909" s="208"/>
      <c r="AJ909" s="208"/>
      <c r="AK909" s="208"/>
      <c r="AL909" s="208"/>
      <c r="AM909" s="208"/>
      <c r="AN909" s="208"/>
      <c r="AO909" s="208"/>
      <c r="AP909" s="208"/>
      <c r="AQ909" s="208"/>
      <c r="AR909" s="208"/>
      <c r="AS909" s="208"/>
      <c r="AT909" s="208"/>
      <c r="AU909" s="208"/>
      <c r="AV909" s="208"/>
      <c r="AW909" s="208"/>
      <c r="AX909" s="208"/>
      <c r="AY909" s="208"/>
      <c r="AZ909" s="208"/>
      <c r="BA909" s="208"/>
      <c r="BB909" s="208"/>
      <c r="BC909" s="208"/>
      <c r="BD909" s="208"/>
      <c r="BE909" s="208"/>
      <c r="BF909" s="208"/>
      <c r="BG909" s="208"/>
      <c r="BH909" s="208"/>
      <c r="BI909" s="208"/>
      <c r="BJ909" s="208"/>
      <c r="BK909" s="208"/>
      <c r="BL909" s="208"/>
      <c r="BM909" s="208"/>
      <c r="BN909" s="208"/>
      <c r="BO909" s="208"/>
      <c r="BP909" s="208"/>
      <c r="BQ909" s="208"/>
      <c r="BR909" s="208"/>
      <c r="BS909" s="208"/>
      <c r="BT909" s="208"/>
      <c r="BU909" s="208"/>
      <c r="BV909" s="208"/>
      <c r="BW909" s="208"/>
      <c r="BX909" s="208"/>
      <c r="BY909" s="208"/>
      <c r="BZ909" s="208"/>
      <c r="CA909" s="208"/>
      <c r="CB909" s="208"/>
      <c r="CC909" s="208"/>
      <c r="CD909" s="208"/>
      <c r="CE909" s="208"/>
      <c r="CF909" s="208"/>
      <c r="CG909" s="208"/>
      <c r="CH909" s="208"/>
      <c r="CI909" s="208"/>
      <c r="CJ909" s="208"/>
      <c r="CK909" s="208"/>
      <c r="CL909" s="208"/>
      <c r="CM909" s="208"/>
      <c r="CN909" s="208"/>
      <c r="CO909" s="208"/>
      <c r="CP909" s="176"/>
      <c r="DO909" s="166"/>
    </row>
    <row r="910" spans="1:119">
      <c r="A910" s="166"/>
      <c r="B910" s="175"/>
      <c r="C910" s="175"/>
      <c r="D910" s="178"/>
      <c r="E910" s="17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70"/>
      <c r="R910" s="170"/>
      <c r="S910" s="170"/>
      <c r="T910" s="170"/>
      <c r="U910" s="170"/>
      <c r="V910" s="170"/>
      <c r="W910" s="207"/>
      <c r="X910" s="207"/>
      <c r="Y910" s="207"/>
      <c r="Z910" s="208"/>
      <c r="AA910" s="208"/>
      <c r="AB910" s="208"/>
      <c r="AC910" s="208"/>
      <c r="AD910" s="208"/>
      <c r="AE910" s="208"/>
      <c r="AF910" s="208"/>
      <c r="AG910" s="208"/>
      <c r="AH910" s="208"/>
      <c r="AI910" s="208"/>
      <c r="AJ910" s="208"/>
      <c r="AK910" s="208"/>
      <c r="AL910" s="208"/>
      <c r="AM910" s="208"/>
      <c r="AN910" s="208"/>
      <c r="AO910" s="208"/>
      <c r="AP910" s="208"/>
      <c r="AQ910" s="208"/>
      <c r="AR910" s="208"/>
      <c r="AS910" s="208"/>
      <c r="AT910" s="208"/>
      <c r="AU910" s="208"/>
      <c r="AV910" s="208"/>
      <c r="AW910" s="208"/>
      <c r="AX910" s="208"/>
      <c r="AY910" s="208"/>
      <c r="AZ910" s="208"/>
      <c r="BA910" s="208"/>
      <c r="BB910" s="208"/>
      <c r="BC910" s="208"/>
      <c r="BD910" s="208"/>
      <c r="BE910" s="208"/>
      <c r="BF910" s="208"/>
      <c r="BG910" s="208"/>
      <c r="BH910" s="208"/>
      <c r="BI910" s="208"/>
      <c r="BJ910" s="208"/>
      <c r="BK910" s="208"/>
      <c r="BL910" s="208"/>
      <c r="BM910" s="208"/>
      <c r="BN910" s="208"/>
      <c r="BO910" s="208"/>
      <c r="BP910" s="208"/>
      <c r="BQ910" s="208"/>
      <c r="BR910" s="208"/>
      <c r="BS910" s="208"/>
      <c r="BT910" s="208"/>
      <c r="BU910" s="208"/>
      <c r="BV910" s="208"/>
      <c r="BW910" s="208"/>
      <c r="BX910" s="208"/>
      <c r="BY910" s="208"/>
      <c r="BZ910" s="208"/>
      <c r="CA910" s="208"/>
      <c r="CB910" s="208"/>
      <c r="CC910" s="208"/>
      <c r="CD910" s="208"/>
      <c r="CE910" s="208"/>
      <c r="CF910" s="208"/>
      <c r="CG910" s="208"/>
      <c r="CH910" s="208"/>
      <c r="CI910" s="208"/>
      <c r="CJ910" s="208"/>
      <c r="CK910" s="208"/>
      <c r="CL910" s="208"/>
      <c r="CM910" s="208"/>
      <c r="CN910" s="208"/>
      <c r="CO910" s="208"/>
      <c r="CP910" s="176"/>
      <c r="DO910" s="166"/>
    </row>
    <row r="911" spans="1:119">
      <c r="A911" s="166"/>
      <c r="B911" s="175"/>
      <c r="C911" s="175"/>
      <c r="D911" s="178"/>
      <c r="E911" s="17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70"/>
      <c r="R911" s="170"/>
      <c r="S911" s="170"/>
      <c r="T911" s="170"/>
      <c r="U911" s="170"/>
      <c r="V911" s="170"/>
      <c r="W911" s="207"/>
      <c r="X911" s="207"/>
      <c r="Y911" s="207"/>
      <c r="Z911" s="208"/>
      <c r="AA911" s="208"/>
      <c r="AB911" s="208"/>
      <c r="AC911" s="208"/>
      <c r="AD911" s="208"/>
      <c r="AE911" s="208"/>
      <c r="AF911" s="208"/>
      <c r="AG911" s="208"/>
      <c r="AH911" s="208"/>
      <c r="AI911" s="208"/>
      <c r="AJ911" s="208"/>
      <c r="AK911" s="208"/>
      <c r="AL911" s="208"/>
      <c r="AM911" s="208"/>
      <c r="AN911" s="208"/>
      <c r="AO911" s="208"/>
      <c r="AP911" s="208"/>
      <c r="AQ911" s="208"/>
      <c r="AR911" s="208"/>
      <c r="AS911" s="208"/>
      <c r="AT911" s="208"/>
      <c r="AU911" s="208"/>
      <c r="AV911" s="208"/>
      <c r="AW911" s="208"/>
      <c r="AX911" s="208"/>
      <c r="AY911" s="208"/>
      <c r="AZ911" s="208"/>
      <c r="BA911" s="208"/>
      <c r="BB911" s="208"/>
      <c r="BC911" s="208"/>
      <c r="BD911" s="208"/>
      <c r="BE911" s="208"/>
      <c r="BF911" s="208"/>
      <c r="BG911" s="208"/>
      <c r="BH911" s="208"/>
      <c r="BI911" s="208"/>
      <c r="BJ911" s="208"/>
      <c r="BK911" s="208"/>
      <c r="BL911" s="208"/>
      <c r="BM911" s="208"/>
      <c r="BN911" s="208"/>
      <c r="BO911" s="208"/>
      <c r="BP911" s="208"/>
      <c r="BQ911" s="208"/>
      <c r="BR911" s="208"/>
      <c r="BS911" s="208"/>
      <c r="BT911" s="208"/>
      <c r="BU911" s="208"/>
      <c r="BV911" s="208"/>
      <c r="BW911" s="208"/>
      <c r="BX911" s="208"/>
      <c r="BY911" s="208"/>
      <c r="BZ911" s="208"/>
      <c r="CA911" s="208"/>
      <c r="CB911" s="208"/>
      <c r="CC911" s="208"/>
      <c r="CD911" s="208"/>
      <c r="CE911" s="208"/>
      <c r="CF911" s="208"/>
      <c r="CG911" s="208"/>
      <c r="CH911" s="208"/>
      <c r="CI911" s="208"/>
      <c r="CJ911" s="208"/>
      <c r="CK911" s="208"/>
      <c r="CL911" s="208"/>
      <c r="CM911" s="208"/>
      <c r="CN911" s="208"/>
      <c r="CO911" s="208"/>
      <c r="CP911" s="176"/>
      <c r="DO911" s="166"/>
    </row>
    <row r="912" spans="1:119">
      <c r="A912" s="166"/>
      <c r="B912" s="175"/>
      <c r="C912" s="175"/>
      <c r="D912" s="178"/>
      <c r="E912" s="17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70"/>
      <c r="R912" s="170"/>
      <c r="S912" s="170"/>
      <c r="T912" s="170"/>
      <c r="U912" s="170"/>
      <c r="V912" s="170"/>
      <c r="W912" s="207"/>
      <c r="X912" s="207"/>
      <c r="Y912" s="207"/>
      <c r="Z912" s="208"/>
      <c r="AA912" s="208"/>
      <c r="AB912" s="208"/>
      <c r="AC912" s="208"/>
      <c r="AD912" s="208"/>
      <c r="AE912" s="208"/>
      <c r="AF912" s="208"/>
      <c r="AG912" s="208"/>
      <c r="AH912" s="208"/>
      <c r="AI912" s="208"/>
      <c r="AJ912" s="208"/>
      <c r="AK912" s="208"/>
      <c r="AL912" s="208"/>
      <c r="AM912" s="208"/>
      <c r="AN912" s="208"/>
      <c r="AO912" s="208"/>
      <c r="AP912" s="208"/>
      <c r="AQ912" s="208"/>
      <c r="AR912" s="208"/>
      <c r="AS912" s="208"/>
      <c r="AT912" s="208"/>
      <c r="AU912" s="208"/>
      <c r="AV912" s="208"/>
      <c r="AW912" s="208"/>
      <c r="AX912" s="208"/>
      <c r="AY912" s="208"/>
      <c r="AZ912" s="208"/>
      <c r="BA912" s="208"/>
      <c r="BB912" s="208"/>
      <c r="BC912" s="208"/>
      <c r="BD912" s="208"/>
      <c r="BE912" s="208"/>
      <c r="BF912" s="208"/>
      <c r="BG912" s="208"/>
      <c r="BH912" s="208"/>
      <c r="BI912" s="208"/>
      <c r="BJ912" s="208"/>
      <c r="BK912" s="208"/>
      <c r="BL912" s="208"/>
      <c r="BM912" s="208"/>
      <c r="BN912" s="208"/>
      <c r="BO912" s="208"/>
      <c r="BP912" s="208"/>
      <c r="BQ912" s="208"/>
      <c r="BR912" s="208"/>
      <c r="BS912" s="208"/>
      <c r="BT912" s="208"/>
      <c r="BU912" s="208"/>
      <c r="BV912" s="208"/>
      <c r="BW912" s="208"/>
      <c r="BX912" s="208"/>
      <c r="BY912" s="208"/>
      <c r="BZ912" s="208"/>
      <c r="CA912" s="208"/>
      <c r="CB912" s="208"/>
      <c r="CC912" s="208"/>
      <c r="CD912" s="208"/>
      <c r="CE912" s="208"/>
      <c r="CF912" s="208"/>
      <c r="CG912" s="208"/>
      <c r="CH912" s="208"/>
      <c r="CI912" s="208"/>
      <c r="CJ912" s="208"/>
      <c r="CK912" s="208"/>
      <c r="CL912" s="208"/>
      <c r="CM912" s="208"/>
      <c r="CN912" s="208"/>
      <c r="CO912" s="208"/>
      <c r="CP912" s="176"/>
      <c r="DO912" s="166"/>
    </row>
    <row r="913" spans="1:119">
      <c r="A913" s="166"/>
      <c r="B913" s="175"/>
      <c r="C913" s="175"/>
      <c r="D913" s="178"/>
      <c r="E913" s="17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70"/>
      <c r="R913" s="170"/>
      <c r="S913" s="170"/>
      <c r="T913" s="170"/>
      <c r="U913" s="170"/>
      <c r="V913" s="170"/>
      <c r="W913" s="207"/>
      <c r="X913" s="207"/>
      <c r="Y913" s="207"/>
      <c r="Z913" s="208"/>
      <c r="AA913" s="208"/>
      <c r="AB913" s="208"/>
      <c r="AC913" s="208"/>
      <c r="AD913" s="208"/>
      <c r="AE913" s="208"/>
      <c r="AF913" s="208"/>
      <c r="AG913" s="208"/>
      <c r="AH913" s="208"/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  <c r="AT913" s="208"/>
      <c r="AU913" s="208"/>
      <c r="AV913" s="208"/>
      <c r="AW913" s="208"/>
      <c r="AX913" s="208"/>
      <c r="AY913" s="208"/>
      <c r="AZ913" s="208"/>
      <c r="BA913" s="208"/>
      <c r="BB913" s="208"/>
      <c r="BC913" s="208"/>
      <c r="BD913" s="208"/>
      <c r="BE913" s="208"/>
      <c r="BF913" s="208"/>
      <c r="BG913" s="208"/>
      <c r="BH913" s="208"/>
      <c r="BI913" s="208"/>
      <c r="BJ913" s="208"/>
      <c r="BK913" s="208"/>
      <c r="BL913" s="208"/>
      <c r="BM913" s="208"/>
      <c r="BN913" s="208"/>
      <c r="BO913" s="208"/>
      <c r="BP913" s="208"/>
      <c r="BQ913" s="208"/>
      <c r="BR913" s="208"/>
      <c r="BS913" s="208"/>
      <c r="BT913" s="208"/>
      <c r="BU913" s="208"/>
      <c r="BV913" s="208"/>
      <c r="BW913" s="208"/>
      <c r="BX913" s="208"/>
      <c r="BY913" s="208"/>
      <c r="BZ913" s="208"/>
      <c r="CA913" s="208"/>
      <c r="CB913" s="208"/>
      <c r="CC913" s="208"/>
      <c r="CD913" s="208"/>
      <c r="CE913" s="208"/>
      <c r="CF913" s="208"/>
      <c r="CG913" s="208"/>
      <c r="CH913" s="208"/>
      <c r="CI913" s="208"/>
      <c r="CJ913" s="208"/>
      <c r="CK913" s="208"/>
      <c r="CL913" s="208"/>
      <c r="CM913" s="208"/>
      <c r="CN913" s="208"/>
      <c r="CO913" s="208"/>
      <c r="CP913" s="176"/>
      <c r="DO913" s="166"/>
    </row>
    <row r="914" spans="1:119">
      <c r="A914" s="166"/>
      <c r="B914" s="175"/>
      <c r="C914" s="175"/>
      <c r="D914" s="178"/>
      <c r="E914" s="17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70"/>
      <c r="R914" s="170"/>
      <c r="S914" s="170"/>
      <c r="T914" s="170"/>
      <c r="U914" s="170"/>
      <c r="V914" s="170"/>
      <c r="W914" s="207"/>
      <c r="X914" s="207"/>
      <c r="Y914" s="207"/>
      <c r="Z914" s="208"/>
      <c r="AA914" s="208"/>
      <c r="AB914" s="208"/>
      <c r="AC914" s="208"/>
      <c r="AD914" s="208"/>
      <c r="AE914" s="208"/>
      <c r="AF914" s="208"/>
      <c r="AG914" s="208"/>
      <c r="AH914" s="208"/>
      <c r="AI914" s="208"/>
      <c r="AJ914" s="208"/>
      <c r="AK914" s="208"/>
      <c r="AL914" s="208"/>
      <c r="AM914" s="208"/>
      <c r="AN914" s="208"/>
      <c r="AO914" s="208"/>
      <c r="AP914" s="208"/>
      <c r="AQ914" s="208"/>
      <c r="AR914" s="208"/>
      <c r="AS914" s="208"/>
      <c r="AT914" s="208"/>
      <c r="AU914" s="208"/>
      <c r="AV914" s="208"/>
      <c r="AW914" s="208"/>
      <c r="AX914" s="208"/>
      <c r="AY914" s="208"/>
      <c r="AZ914" s="208"/>
      <c r="BA914" s="208"/>
      <c r="BB914" s="208"/>
      <c r="BC914" s="208"/>
      <c r="BD914" s="208"/>
      <c r="BE914" s="208"/>
      <c r="BF914" s="208"/>
      <c r="BG914" s="208"/>
      <c r="BH914" s="208"/>
      <c r="BI914" s="208"/>
      <c r="BJ914" s="208"/>
      <c r="BK914" s="208"/>
      <c r="BL914" s="208"/>
      <c r="BM914" s="208"/>
      <c r="BN914" s="208"/>
      <c r="BO914" s="208"/>
      <c r="BP914" s="208"/>
      <c r="BQ914" s="208"/>
      <c r="BR914" s="208"/>
      <c r="BS914" s="208"/>
      <c r="BT914" s="208"/>
      <c r="BU914" s="208"/>
      <c r="BV914" s="208"/>
      <c r="BW914" s="208"/>
      <c r="BX914" s="208"/>
      <c r="BY914" s="208"/>
      <c r="BZ914" s="208"/>
      <c r="CA914" s="208"/>
      <c r="CB914" s="208"/>
      <c r="CC914" s="208"/>
      <c r="CD914" s="208"/>
      <c r="CE914" s="208"/>
      <c r="CF914" s="208"/>
      <c r="CG914" s="208"/>
      <c r="CH914" s="208"/>
      <c r="CI914" s="208"/>
      <c r="CJ914" s="208"/>
      <c r="CK914" s="208"/>
      <c r="CL914" s="208"/>
      <c r="CM914" s="208"/>
      <c r="CN914" s="208"/>
      <c r="CO914" s="208"/>
      <c r="CP914" s="176"/>
      <c r="DO914" s="166"/>
    </row>
    <row r="915" spans="1:119">
      <c r="A915" s="166"/>
      <c r="B915" s="175"/>
      <c r="C915" s="175"/>
      <c r="D915" s="178"/>
      <c r="E915" s="17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70"/>
      <c r="R915" s="170"/>
      <c r="S915" s="170"/>
      <c r="T915" s="170"/>
      <c r="U915" s="170"/>
      <c r="V915" s="170"/>
      <c r="W915" s="207"/>
      <c r="X915" s="207"/>
      <c r="Y915" s="207"/>
      <c r="Z915" s="208"/>
      <c r="AA915" s="208"/>
      <c r="AB915" s="208"/>
      <c r="AC915" s="208"/>
      <c r="AD915" s="208"/>
      <c r="AE915" s="208"/>
      <c r="AF915" s="208"/>
      <c r="AG915" s="208"/>
      <c r="AH915" s="208"/>
      <c r="AI915" s="208"/>
      <c r="AJ915" s="208"/>
      <c r="AK915" s="208"/>
      <c r="AL915" s="208"/>
      <c r="AM915" s="208"/>
      <c r="AN915" s="208"/>
      <c r="AO915" s="208"/>
      <c r="AP915" s="208"/>
      <c r="AQ915" s="208"/>
      <c r="AR915" s="208"/>
      <c r="AS915" s="208"/>
      <c r="AT915" s="208"/>
      <c r="AU915" s="208"/>
      <c r="AV915" s="208"/>
      <c r="AW915" s="208"/>
      <c r="AX915" s="208"/>
      <c r="AY915" s="208"/>
      <c r="AZ915" s="208"/>
      <c r="BA915" s="208"/>
      <c r="BB915" s="208"/>
      <c r="BC915" s="208"/>
      <c r="BD915" s="208"/>
      <c r="BE915" s="208"/>
      <c r="BF915" s="208"/>
      <c r="BG915" s="208"/>
      <c r="BH915" s="208"/>
      <c r="BI915" s="208"/>
      <c r="BJ915" s="208"/>
      <c r="BK915" s="208"/>
      <c r="BL915" s="208"/>
      <c r="BM915" s="208"/>
      <c r="BN915" s="208"/>
      <c r="BO915" s="208"/>
      <c r="BP915" s="208"/>
      <c r="BQ915" s="208"/>
      <c r="BR915" s="208"/>
      <c r="BS915" s="208"/>
      <c r="BT915" s="208"/>
      <c r="BU915" s="208"/>
      <c r="BV915" s="208"/>
      <c r="BW915" s="208"/>
      <c r="BX915" s="208"/>
      <c r="BY915" s="208"/>
      <c r="BZ915" s="208"/>
      <c r="CA915" s="208"/>
      <c r="CB915" s="208"/>
      <c r="CC915" s="208"/>
      <c r="CD915" s="208"/>
      <c r="CE915" s="208"/>
      <c r="CF915" s="208"/>
      <c r="CG915" s="208"/>
      <c r="CH915" s="208"/>
      <c r="CI915" s="208"/>
      <c r="CJ915" s="208"/>
      <c r="CK915" s="208"/>
      <c r="CL915" s="208"/>
      <c r="CM915" s="208"/>
      <c r="CN915" s="208"/>
      <c r="CO915" s="208"/>
      <c r="CP915" s="176"/>
      <c r="DO915" s="166"/>
    </row>
    <row r="916" spans="1:119">
      <c r="A916" s="166"/>
      <c r="B916" s="175"/>
      <c r="C916" s="175"/>
      <c r="D916" s="178"/>
      <c r="E916" s="17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70"/>
      <c r="R916" s="170"/>
      <c r="S916" s="170"/>
      <c r="T916" s="170"/>
      <c r="U916" s="170"/>
      <c r="V916" s="170"/>
      <c r="W916" s="207"/>
      <c r="X916" s="207"/>
      <c r="Y916" s="207"/>
      <c r="Z916" s="208"/>
      <c r="AA916" s="208"/>
      <c r="AB916" s="208"/>
      <c r="AC916" s="208"/>
      <c r="AD916" s="208"/>
      <c r="AE916" s="208"/>
      <c r="AF916" s="208"/>
      <c r="AG916" s="208"/>
      <c r="AH916" s="208"/>
      <c r="AI916" s="208"/>
      <c r="AJ916" s="208"/>
      <c r="AK916" s="208"/>
      <c r="AL916" s="208"/>
      <c r="AM916" s="208"/>
      <c r="AN916" s="208"/>
      <c r="AO916" s="208"/>
      <c r="AP916" s="208"/>
      <c r="AQ916" s="208"/>
      <c r="AR916" s="208"/>
      <c r="AS916" s="208"/>
      <c r="AT916" s="208"/>
      <c r="AU916" s="208"/>
      <c r="AV916" s="208"/>
      <c r="AW916" s="208"/>
      <c r="AX916" s="208"/>
      <c r="AY916" s="208"/>
      <c r="AZ916" s="208"/>
      <c r="BA916" s="208"/>
      <c r="BB916" s="208"/>
      <c r="BC916" s="208"/>
      <c r="BD916" s="208"/>
      <c r="BE916" s="208"/>
      <c r="BF916" s="208"/>
      <c r="BG916" s="208"/>
      <c r="BH916" s="208"/>
      <c r="BI916" s="208"/>
      <c r="BJ916" s="208"/>
      <c r="BK916" s="208"/>
      <c r="BL916" s="208"/>
      <c r="BM916" s="208"/>
      <c r="BN916" s="208"/>
      <c r="BO916" s="208"/>
      <c r="BP916" s="208"/>
      <c r="BQ916" s="208"/>
      <c r="BR916" s="208"/>
      <c r="BS916" s="208"/>
      <c r="BT916" s="208"/>
      <c r="BU916" s="208"/>
      <c r="BV916" s="208"/>
      <c r="BW916" s="208"/>
      <c r="BX916" s="208"/>
      <c r="BY916" s="208"/>
      <c r="BZ916" s="208"/>
      <c r="CA916" s="208"/>
      <c r="CB916" s="208"/>
      <c r="CC916" s="208"/>
      <c r="CD916" s="208"/>
      <c r="CE916" s="208"/>
      <c r="CF916" s="208"/>
      <c r="CG916" s="208"/>
      <c r="CH916" s="208"/>
      <c r="CI916" s="208"/>
      <c r="CJ916" s="208"/>
      <c r="CK916" s="208"/>
      <c r="CL916" s="208"/>
      <c r="CM916" s="208"/>
      <c r="CN916" s="208"/>
      <c r="CO916" s="208"/>
      <c r="CP916" s="176"/>
      <c r="DO916" s="166"/>
    </row>
    <row r="917" spans="1:119">
      <c r="A917" s="166"/>
      <c r="B917" s="175"/>
      <c r="C917" s="175"/>
      <c r="D917" s="178"/>
      <c r="E917" s="17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70"/>
      <c r="R917" s="170"/>
      <c r="S917" s="170"/>
      <c r="T917" s="170"/>
      <c r="U917" s="170"/>
      <c r="V917" s="170"/>
      <c r="W917" s="207"/>
      <c r="X917" s="207"/>
      <c r="Y917" s="207"/>
      <c r="Z917" s="208"/>
      <c r="AA917" s="208"/>
      <c r="AB917" s="208"/>
      <c r="AC917" s="208"/>
      <c r="AD917" s="208"/>
      <c r="AE917" s="208"/>
      <c r="AF917" s="208"/>
      <c r="AG917" s="208"/>
      <c r="AH917" s="208"/>
      <c r="AI917" s="208"/>
      <c r="AJ917" s="208"/>
      <c r="AK917" s="208"/>
      <c r="AL917" s="208"/>
      <c r="AM917" s="208"/>
      <c r="AN917" s="208"/>
      <c r="AO917" s="208"/>
      <c r="AP917" s="208"/>
      <c r="AQ917" s="208"/>
      <c r="AR917" s="208"/>
      <c r="AS917" s="208"/>
      <c r="AT917" s="208"/>
      <c r="AU917" s="208"/>
      <c r="AV917" s="208"/>
      <c r="AW917" s="208"/>
      <c r="AX917" s="208"/>
      <c r="AY917" s="208"/>
      <c r="AZ917" s="208"/>
      <c r="BA917" s="208"/>
      <c r="BB917" s="208"/>
      <c r="BC917" s="208"/>
      <c r="BD917" s="208"/>
      <c r="BE917" s="208"/>
      <c r="BF917" s="208"/>
      <c r="BG917" s="208"/>
      <c r="BH917" s="208"/>
      <c r="BI917" s="208"/>
      <c r="BJ917" s="208"/>
      <c r="BK917" s="208"/>
      <c r="BL917" s="208"/>
      <c r="BM917" s="208"/>
      <c r="BN917" s="208"/>
      <c r="BO917" s="208"/>
      <c r="BP917" s="208"/>
      <c r="BQ917" s="208"/>
      <c r="BR917" s="208"/>
      <c r="BS917" s="208"/>
      <c r="BT917" s="208"/>
      <c r="BU917" s="208"/>
      <c r="BV917" s="208"/>
      <c r="BW917" s="208"/>
      <c r="BX917" s="208"/>
      <c r="BY917" s="208"/>
      <c r="BZ917" s="208"/>
      <c r="CA917" s="208"/>
      <c r="CB917" s="208"/>
      <c r="CC917" s="208"/>
      <c r="CD917" s="208"/>
      <c r="CE917" s="208"/>
      <c r="CF917" s="208"/>
      <c r="CG917" s="208"/>
      <c r="CH917" s="208"/>
      <c r="CI917" s="208"/>
      <c r="CJ917" s="208"/>
      <c r="CK917" s="208"/>
      <c r="CL917" s="208"/>
      <c r="CM917" s="208"/>
      <c r="CN917" s="208"/>
      <c r="CO917" s="208"/>
      <c r="CP917" s="176"/>
      <c r="DO917" s="166"/>
    </row>
    <row r="918" spans="1:119">
      <c r="A918" s="166"/>
      <c r="B918" s="175"/>
      <c r="C918" s="175"/>
      <c r="D918" s="178"/>
      <c r="E918" s="17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70"/>
      <c r="R918" s="170"/>
      <c r="S918" s="170"/>
      <c r="T918" s="170"/>
      <c r="U918" s="170"/>
      <c r="V918" s="170"/>
      <c r="W918" s="207"/>
      <c r="X918" s="207"/>
      <c r="Y918" s="207"/>
      <c r="Z918" s="208"/>
      <c r="AA918" s="208"/>
      <c r="AB918" s="208"/>
      <c r="AC918" s="208"/>
      <c r="AD918" s="208"/>
      <c r="AE918" s="208"/>
      <c r="AF918" s="208"/>
      <c r="AG918" s="208"/>
      <c r="AH918" s="208"/>
      <c r="AI918" s="208"/>
      <c r="AJ918" s="208"/>
      <c r="AK918" s="208"/>
      <c r="AL918" s="208"/>
      <c r="AM918" s="208"/>
      <c r="AN918" s="208"/>
      <c r="AO918" s="208"/>
      <c r="AP918" s="208"/>
      <c r="AQ918" s="208"/>
      <c r="AR918" s="208"/>
      <c r="AS918" s="208"/>
      <c r="AT918" s="208"/>
      <c r="AU918" s="208"/>
      <c r="AV918" s="208"/>
      <c r="AW918" s="208"/>
      <c r="AX918" s="208"/>
      <c r="AY918" s="208"/>
      <c r="AZ918" s="208"/>
      <c r="BA918" s="208"/>
      <c r="BB918" s="208"/>
      <c r="BC918" s="208"/>
      <c r="BD918" s="208"/>
      <c r="BE918" s="208"/>
      <c r="BF918" s="208"/>
      <c r="BG918" s="208"/>
      <c r="BH918" s="208"/>
      <c r="BI918" s="208"/>
      <c r="BJ918" s="208"/>
      <c r="BK918" s="208"/>
      <c r="BL918" s="208"/>
      <c r="BM918" s="208"/>
      <c r="BN918" s="208"/>
      <c r="BO918" s="208"/>
      <c r="BP918" s="208"/>
      <c r="BQ918" s="208"/>
      <c r="BR918" s="208"/>
      <c r="BS918" s="208"/>
      <c r="BT918" s="208"/>
      <c r="BU918" s="208"/>
      <c r="BV918" s="208"/>
      <c r="BW918" s="208"/>
      <c r="BX918" s="208"/>
      <c r="BY918" s="208"/>
      <c r="BZ918" s="208"/>
      <c r="CA918" s="208"/>
      <c r="CB918" s="208"/>
      <c r="CC918" s="208"/>
      <c r="CD918" s="208"/>
      <c r="CE918" s="208"/>
      <c r="CF918" s="208"/>
      <c r="CG918" s="208"/>
      <c r="CH918" s="208"/>
      <c r="CI918" s="208"/>
      <c r="CJ918" s="208"/>
      <c r="CK918" s="208"/>
      <c r="CL918" s="208"/>
      <c r="CM918" s="208"/>
      <c r="CN918" s="208"/>
      <c r="CO918" s="208"/>
      <c r="CP918" s="176"/>
      <c r="DO918" s="166"/>
    </row>
    <row r="919" spans="1:119">
      <c r="A919" s="166"/>
      <c r="B919" s="175"/>
      <c r="C919" s="175"/>
      <c r="D919" s="178"/>
      <c r="E919" s="17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70"/>
      <c r="R919" s="170"/>
      <c r="S919" s="170"/>
      <c r="T919" s="170"/>
      <c r="U919" s="170"/>
      <c r="V919" s="170"/>
      <c r="W919" s="207"/>
      <c r="X919" s="207"/>
      <c r="Y919" s="207"/>
      <c r="Z919" s="208"/>
      <c r="AA919" s="208"/>
      <c r="AB919" s="208"/>
      <c r="AC919" s="208"/>
      <c r="AD919" s="208"/>
      <c r="AE919" s="208"/>
      <c r="AF919" s="208"/>
      <c r="AG919" s="208"/>
      <c r="AH919" s="208"/>
      <c r="AI919" s="208"/>
      <c r="AJ919" s="208"/>
      <c r="AK919" s="208"/>
      <c r="AL919" s="208"/>
      <c r="AM919" s="208"/>
      <c r="AN919" s="208"/>
      <c r="AO919" s="208"/>
      <c r="AP919" s="208"/>
      <c r="AQ919" s="208"/>
      <c r="AR919" s="208"/>
      <c r="AS919" s="208"/>
      <c r="AT919" s="208"/>
      <c r="AU919" s="208"/>
      <c r="AV919" s="208"/>
      <c r="AW919" s="208"/>
      <c r="AX919" s="208"/>
      <c r="AY919" s="208"/>
      <c r="AZ919" s="208"/>
      <c r="BA919" s="208"/>
      <c r="BB919" s="208"/>
      <c r="BC919" s="208"/>
      <c r="BD919" s="208"/>
      <c r="BE919" s="208"/>
      <c r="BF919" s="208"/>
      <c r="BG919" s="208"/>
      <c r="BH919" s="208"/>
      <c r="BI919" s="208"/>
      <c r="BJ919" s="208"/>
      <c r="BK919" s="208"/>
      <c r="BL919" s="208"/>
      <c r="BM919" s="208"/>
      <c r="BN919" s="208"/>
      <c r="BO919" s="208"/>
      <c r="BP919" s="208"/>
      <c r="BQ919" s="208"/>
      <c r="BR919" s="208"/>
      <c r="BS919" s="208"/>
      <c r="BT919" s="208"/>
      <c r="BU919" s="208"/>
      <c r="BV919" s="208"/>
      <c r="BW919" s="208"/>
      <c r="BX919" s="208"/>
      <c r="BY919" s="208"/>
      <c r="BZ919" s="208"/>
      <c r="CA919" s="208"/>
      <c r="CB919" s="208"/>
      <c r="CC919" s="208"/>
      <c r="CD919" s="208"/>
      <c r="CE919" s="208"/>
      <c r="CF919" s="208"/>
      <c r="CG919" s="208"/>
      <c r="CH919" s="208"/>
      <c r="CI919" s="208"/>
      <c r="CJ919" s="208"/>
      <c r="CK919" s="208"/>
      <c r="CL919" s="208"/>
      <c r="CM919" s="208"/>
      <c r="CN919" s="208"/>
      <c r="CO919" s="208"/>
      <c r="CP919" s="176"/>
      <c r="DO919" s="166"/>
    </row>
    <row r="920" spans="1:119">
      <c r="A920" s="166"/>
      <c r="B920" s="175"/>
      <c r="C920" s="175"/>
      <c r="D920" s="178"/>
      <c r="E920" s="17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70"/>
      <c r="R920" s="170"/>
      <c r="S920" s="170"/>
      <c r="T920" s="170"/>
      <c r="U920" s="170"/>
      <c r="V920" s="170"/>
      <c r="W920" s="207"/>
      <c r="X920" s="207"/>
      <c r="Y920" s="207"/>
      <c r="Z920" s="208"/>
      <c r="AA920" s="208"/>
      <c r="AB920" s="208"/>
      <c r="AC920" s="208"/>
      <c r="AD920" s="208"/>
      <c r="AE920" s="208"/>
      <c r="AF920" s="208"/>
      <c r="AG920" s="208"/>
      <c r="AH920" s="208"/>
      <c r="AI920" s="208"/>
      <c r="AJ920" s="208"/>
      <c r="AK920" s="208"/>
      <c r="AL920" s="208"/>
      <c r="AM920" s="208"/>
      <c r="AN920" s="208"/>
      <c r="AO920" s="208"/>
      <c r="AP920" s="208"/>
      <c r="AQ920" s="208"/>
      <c r="AR920" s="208"/>
      <c r="AS920" s="208"/>
      <c r="AT920" s="208"/>
      <c r="AU920" s="208"/>
      <c r="AV920" s="208"/>
      <c r="AW920" s="208"/>
      <c r="AX920" s="208"/>
      <c r="AY920" s="208"/>
      <c r="AZ920" s="208"/>
      <c r="BA920" s="208"/>
      <c r="BB920" s="208"/>
      <c r="BC920" s="208"/>
      <c r="BD920" s="208"/>
      <c r="BE920" s="208"/>
      <c r="BF920" s="208"/>
      <c r="BG920" s="208"/>
      <c r="BH920" s="208"/>
      <c r="BI920" s="208"/>
      <c r="BJ920" s="208"/>
      <c r="BK920" s="208"/>
      <c r="BL920" s="208"/>
      <c r="BM920" s="208"/>
      <c r="BN920" s="208"/>
      <c r="BO920" s="208"/>
      <c r="BP920" s="208"/>
      <c r="BQ920" s="208"/>
      <c r="BR920" s="208"/>
      <c r="BS920" s="208"/>
      <c r="BT920" s="208"/>
      <c r="BU920" s="208"/>
      <c r="BV920" s="208"/>
      <c r="BW920" s="208"/>
      <c r="BX920" s="208"/>
      <c r="BY920" s="208"/>
      <c r="BZ920" s="208"/>
      <c r="CA920" s="208"/>
      <c r="CB920" s="208"/>
      <c r="CC920" s="208"/>
      <c r="CD920" s="208"/>
      <c r="CE920" s="208"/>
      <c r="CF920" s="208"/>
      <c r="CG920" s="208"/>
      <c r="CH920" s="208"/>
      <c r="CI920" s="208"/>
      <c r="CJ920" s="208"/>
      <c r="CK920" s="208"/>
      <c r="CL920" s="208"/>
      <c r="CM920" s="208"/>
      <c r="CN920" s="208"/>
      <c r="CO920" s="208"/>
      <c r="CP920" s="176"/>
      <c r="DO920" s="166"/>
    </row>
    <row r="921" spans="1:119">
      <c r="A921" s="166"/>
      <c r="B921" s="175"/>
      <c r="C921" s="175"/>
      <c r="D921" s="178"/>
      <c r="E921" s="17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70"/>
      <c r="R921" s="170"/>
      <c r="S921" s="170"/>
      <c r="T921" s="170"/>
      <c r="U921" s="170"/>
      <c r="V921" s="170"/>
      <c r="W921" s="207"/>
      <c r="X921" s="207"/>
      <c r="Y921" s="207"/>
      <c r="Z921" s="208"/>
      <c r="AA921" s="208"/>
      <c r="AB921" s="208"/>
      <c r="AC921" s="208"/>
      <c r="AD921" s="208"/>
      <c r="AE921" s="208"/>
      <c r="AF921" s="208"/>
      <c r="AG921" s="208"/>
      <c r="AH921" s="208"/>
      <c r="AI921" s="208"/>
      <c r="AJ921" s="208"/>
      <c r="AK921" s="208"/>
      <c r="AL921" s="208"/>
      <c r="AM921" s="208"/>
      <c r="AN921" s="208"/>
      <c r="AO921" s="208"/>
      <c r="AP921" s="208"/>
      <c r="AQ921" s="208"/>
      <c r="AR921" s="208"/>
      <c r="AS921" s="208"/>
      <c r="AT921" s="208"/>
      <c r="AU921" s="208"/>
      <c r="AV921" s="208"/>
      <c r="AW921" s="208"/>
      <c r="AX921" s="208"/>
      <c r="AY921" s="208"/>
      <c r="AZ921" s="208"/>
      <c r="BA921" s="208"/>
      <c r="BB921" s="208"/>
      <c r="BC921" s="208"/>
      <c r="BD921" s="208"/>
      <c r="BE921" s="208"/>
      <c r="BF921" s="208"/>
      <c r="BG921" s="208"/>
      <c r="BH921" s="208"/>
      <c r="BI921" s="208"/>
      <c r="BJ921" s="208"/>
      <c r="BK921" s="208"/>
      <c r="BL921" s="208"/>
      <c r="BM921" s="208"/>
      <c r="BN921" s="208"/>
      <c r="BO921" s="208"/>
      <c r="BP921" s="208"/>
      <c r="BQ921" s="208"/>
      <c r="BR921" s="208"/>
      <c r="BS921" s="208"/>
      <c r="BT921" s="208"/>
      <c r="BU921" s="208"/>
      <c r="BV921" s="208"/>
      <c r="BW921" s="208"/>
      <c r="BX921" s="208"/>
      <c r="BY921" s="208"/>
      <c r="BZ921" s="208"/>
      <c r="CA921" s="208"/>
      <c r="CB921" s="208"/>
      <c r="CC921" s="208"/>
      <c r="CD921" s="208"/>
      <c r="CE921" s="208"/>
      <c r="CF921" s="208"/>
      <c r="CG921" s="208"/>
      <c r="CH921" s="208"/>
      <c r="CI921" s="208"/>
      <c r="CJ921" s="208"/>
      <c r="CK921" s="208"/>
      <c r="CL921" s="208"/>
      <c r="CM921" s="208"/>
      <c r="CN921" s="208"/>
      <c r="CO921" s="208"/>
      <c r="CP921" s="176"/>
      <c r="DO921" s="166"/>
    </row>
    <row r="922" spans="1:119">
      <c r="A922" s="166"/>
      <c r="B922" s="175"/>
      <c r="C922" s="175"/>
      <c r="D922" s="178"/>
      <c r="E922" s="17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70"/>
      <c r="R922" s="170"/>
      <c r="S922" s="170"/>
      <c r="T922" s="170"/>
      <c r="U922" s="170"/>
      <c r="V922" s="170"/>
      <c r="W922" s="207"/>
      <c r="X922" s="207"/>
      <c r="Y922" s="207"/>
      <c r="Z922" s="208"/>
      <c r="AA922" s="208"/>
      <c r="AB922" s="208"/>
      <c r="AC922" s="208"/>
      <c r="AD922" s="208"/>
      <c r="AE922" s="208"/>
      <c r="AF922" s="208"/>
      <c r="AG922" s="208"/>
      <c r="AH922" s="208"/>
      <c r="AI922" s="208"/>
      <c r="AJ922" s="208"/>
      <c r="AK922" s="208"/>
      <c r="AL922" s="208"/>
      <c r="AM922" s="208"/>
      <c r="AN922" s="208"/>
      <c r="AO922" s="208"/>
      <c r="AP922" s="208"/>
      <c r="AQ922" s="208"/>
      <c r="AR922" s="208"/>
      <c r="AS922" s="208"/>
      <c r="AT922" s="208"/>
      <c r="AU922" s="208"/>
      <c r="AV922" s="208"/>
      <c r="AW922" s="208"/>
      <c r="AX922" s="208"/>
      <c r="AY922" s="208"/>
      <c r="AZ922" s="208"/>
      <c r="BA922" s="208"/>
      <c r="BB922" s="208"/>
      <c r="BC922" s="208"/>
      <c r="BD922" s="208"/>
      <c r="BE922" s="208"/>
      <c r="BF922" s="208"/>
      <c r="BG922" s="208"/>
      <c r="BH922" s="208"/>
      <c r="BI922" s="208"/>
      <c r="BJ922" s="208"/>
      <c r="BK922" s="208"/>
      <c r="BL922" s="208"/>
      <c r="BM922" s="208"/>
      <c r="BN922" s="208"/>
      <c r="BO922" s="208"/>
      <c r="BP922" s="208"/>
      <c r="BQ922" s="208"/>
      <c r="BR922" s="208"/>
      <c r="BS922" s="208"/>
      <c r="BT922" s="208"/>
      <c r="BU922" s="208"/>
      <c r="BV922" s="208"/>
      <c r="BW922" s="208"/>
      <c r="BX922" s="208"/>
      <c r="BY922" s="208"/>
      <c r="BZ922" s="208"/>
      <c r="CA922" s="208"/>
      <c r="CB922" s="208"/>
      <c r="CC922" s="208"/>
      <c r="CD922" s="208"/>
      <c r="CE922" s="208"/>
      <c r="CF922" s="208"/>
      <c r="CG922" s="208"/>
      <c r="CH922" s="208"/>
      <c r="CI922" s="208"/>
      <c r="CJ922" s="208"/>
      <c r="CK922" s="208"/>
      <c r="CL922" s="208"/>
      <c r="CM922" s="208"/>
      <c r="CN922" s="208"/>
      <c r="CO922" s="208"/>
      <c r="CP922" s="176"/>
      <c r="DO922" s="166"/>
    </row>
    <row r="923" spans="1:119">
      <c r="A923" s="166"/>
      <c r="B923" s="175"/>
      <c r="C923" s="175"/>
      <c r="D923" s="178"/>
      <c r="E923" s="17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70"/>
      <c r="R923" s="170"/>
      <c r="S923" s="170"/>
      <c r="T923" s="170"/>
      <c r="U923" s="170"/>
      <c r="V923" s="170"/>
      <c r="W923" s="207"/>
      <c r="X923" s="207"/>
      <c r="Y923" s="207"/>
      <c r="Z923" s="208"/>
      <c r="AA923" s="208"/>
      <c r="AB923" s="208"/>
      <c r="AC923" s="208"/>
      <c r="AD923" s="208"/>
      <c r="AE923" s="208"/>
      <c r="AF923" s="208"/>
      <c r="AG923" s="208"/>
      <c r="AH923" s="208"/>
      <c r="AI923" s="208"/>
      <c r="AJ923" s="208"/>
      <c r="AK923" s="208"/>
      <c r="AL923" s="208"/>
      <c r="AM923" s="208"/>
      <c r="AN923" s="208"/>
      <c r="AO923" s="208"/>
      <c r="AP923" s="208"/>
      <c r="AQ923" s="208"/>
      <c r="AR923" s="208"/>
      <c r="AS923" s="208"/>
      <c r="AT923" s="208"/>
      <c r="AU923" s="208"/>
      <c r="AV923" s="208"/>
      <c r="AW923" s="208"/>
      <c r="AX923" s="208"/>
      <c r="AY923" s="208"/>
      <c r="AZ923" s="208"/>
      <c r="BA923" s="208"/>
      <c r="BB923" s="208"/>
      <c r="BC923" s="208"/>
      <c r="BD923" s="208"/>
      <c r="BE923" s="208"/>
      <c r="BF923" s="208"/>
      <c r="BG923" s="208"/>
      <c r="BH923" s="208"/>
      <c r="BI923" s="208"/>
      <c r="BJ923" s="208"/>
      <c r="BK923" s="208"/>
      <c r="BL923" s="208"/>
      <c r="BM923" s="208"/>
      <c r="BN923" s="208"/>
      <c r="BO923" s="208"/>
      <c r="BP923" s="208"/>
      <c r="BQ923" s="208"/>
      <c r="BR923" s="208"/>
      <c r="BS923" s="208"/>
      <c r="BT923" s="208"/>
      <c r="BU923" s="208"/>
      <c r="BV923" s="208"/>
      <c r="BW923" s="208"/>
      <c r="BX923" s="208"/>
      <c r="BY923" s="208"/>
      <c r="BZ923" s="208"/>
      <c r="CA923" s="208"/>
      <c r="CB923" s="208"/>
      <c r="CC923" s="208"/>
      <c r="CD923" s="208"/>
      <c r="CE923" s="208"/>
      <c r="CF923" s="208"/>
      <c r="CG923" s="208"/>
      <c r="CH923" s="208"/>
      <c r="CI923" s="208"/>
      <c r="CJ923" s="208"/>
      <c r="CK923" s="208"/>
      <c r="CL923" s="208"/>
      <c r="CM923" s="208"/>
      <c r="CN923" s="208"/>
      <c r="CO923" s="208"/>
      <c r="CP923" s="176"/>
      <c r="DO923" s="166"/>
    </row>
    <row r="924" spans="1:119">
      <c r="A924" s="166"/>
      <c r="B924" s="175"/>
      <c r="C924" s="175"/>
      <c r="D924" s="178"/>
      <c r="E924" s="17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70"/>
      <c r="R924" s="170"/>
      <c r="S924" s="170"/>
      <c r="T924" s="170"/>
      <c r="U924" s="170"/>
      <c r="V924" s="170"/>
      <c r="W924" s="207"/>
      <c r="X924" s="207"/>
      <c r="Y924" s="207"/>
      <c r="Z924" s="208"/>
      <c r="AA924" s="208"/>
      <c r="AB924" s="208"/>
      <c r="AC924" s="208"/>
      <c r="AD924" s="208"/>
      <c r="AE924" s="208"/>
      <c r="AF924" s="208"/>
      <c r="AG924" s="208"/>
      <c r="AH924" s="208"/>
      <c r="AI924" s="208"/>
      <c r="AJ924" s="208"/>
      <c r="AK924" s="208"/>
      <c r="AL924" s="208"/>
      <c r="AM924" s="208"/>
      <c r="AN924" s="208"/>
      <c r="AO924" s="208"/>
      <c r="AP924" s="208"/>
      <c r="AQ924" s="208"/>
      <c r="AR924" s="208"/>
      <c r="AS924" s="208"/>
      <c r="AT924" s="208"/>
      <c r="AU924" s="208"/>
      <c r="AV924" s="208"/>
      <c r="AW924" s="208"/>
      <c r="AX924" s="208"/>
      <c r="AY924" s="208"/>
      <c r="AZ924" s="208"/>
      <c r="BA924" s="208"/>
      <c r="BB924" s="208"/>
      <c r="BC924" s="208"/>
      <c r="BD924" s="208"/>
      <c r="BE924" s="208"/>
      <c r="BF924" s="208"/>
      <c r="BG924" s="208"/>
      <c r="BH924" s="208"/>
      <c r="BI924" s="208"/>
      <c r="BJ924" s="208"/>
      <c r="BK924" s="208"/>
      <c r="BL924" s="208"/>
      <c r="BM924" s="208"/>
      <c r="BN924" s="208"/>
      <c r="BO924" s="208"/>
      <c r="BP924" s="208"/>
      <c r="BQ924" s="208"/>
      <c r="BR924" s="208"/>
      <c r="BS924" s="208"/>
      <c r="BT924" s="208"/>
      <c r="BU924" s="208"/>
      <c r="BV924" s="208"/>
      <c r="BW924" s="208"/>
      <c r="BX924" s="208"/>
      <c r="BY924" s="208"/>
      <c r="BZ924" s="208"/>
      <c r="CA924" s="208"/>
      <c r="CB924" s="208"/>
      <c r="CC924" s="208"/>
      <c r="CD924" s="208"/>
      <c r="CE924" s="208"/>
      <c r="CF924" s="208"/>
      <c r="CG924" s="208"/>
      <c r="CH924" s="208"/>
      <c r="CI924" s="208"/>
      <c r="CJ924" s="208"/>
      <c r="CK924" s="208"/>
      <c r="CL924" s="208"/>
      <c r="CM924" s="208"/>
      <c r="CN924" s="208"/>
      <c r="CO924" s="208"/>
      <c r="CP924" s="176"/>
      <c r="DO924" s="166"/>
    </row>
    <row r="925" spans="1:119">
      <c r="A925" s="166"/>
      <c r="B925" s="175"/>
      <c r="C925" s="175"/>
      <c r="D925" s="178"/>
      <c r="E925" s="17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70"/>
      <c r="R925" s="170"/>
      <c r="S925" s="170"/>
      <c r="T925" s="170"/>
      <c r="U925" s="170"/>
      <c r="V925" s="170"/>
      <c r="W925" s="207"/>
      <c r="X925" s="207"/>
      <c r="Y925" s="207"/>
      <c r="Z925" s="208"/>
      <c r="AA925" s="208"/>
      <c r="AB925" s="208"/>
      <c r="AC925" s="208"/>
      <c r="AD925" s="208"/>
      <c r="AE925" s="208"/>
      <c r="AF925" s="208"/>
      <c r="AG925" s="208"/>
      <c r="AH925" s="208"/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8"/>
      <c r="AT925" s="208"/>
      <c r="AU925" s="208"/>
      <c r="AV925" s="208"/>
      <c r="AW925" s="208"/>
      <c r="AX925" s="208"/>
      <c r="AY925" s="208"/>
      <c r="AZ925" s="208"/>
      <c r="BA925" s="208"/>
      <c r="BB925" s="208"/>
      <c r="BC925" s="208"/>
      <c r="BD925" s="208"/>
      <c r="BE925" s="208"/>
      <c r="BF925" s="208"/>
      <c r="BG925" s="208"/>
      <c r="BH925" s="208"/>
      <c r="BI925" s="208"/>
      <c r="BJ925" s="208"/>
      <c r="BK925" s="208"/>
      <c r="BL925" s="208"/>
      <c r="BM925" s="208"/>
      <c r="BN925" s="208"/>
      <c r="BO925" s="208"/>
      <c r="BP925" s="208"/>
      <c r="BQ925" s="208"/>
      <c r="BR925" s="208"/>
      <c r="BS925" s="208"/>
      <c r="BT925" s="208"/>
      <c r="BU925" s="208"/>
      <c r="BV925" s="208"/>
      <c r="BW925" s="208"/>
      <c r="BX925" s="208"/>
      <c r="BY925" s="208"/>
      <c r="BZ925" s="208"/>
      <c r="CA925" s="208"/>
      <c r="CB925" s="208"/>
      <c r="CC925" s="208"/>
      <c r="CD925" s="208"/>
      <c r="CE925" s="208"/>
      <c r="CF925" s="208"/>
      <c r="CG925" s="208"/>
      <c r="CH925" s="208"/>
      <c r="CI925" s="208"/>
      <c r="CJ925" s="208"/>
      <c r="CK925" s="208"/>
      <c r="CL925" s="208"/>
      <c r="CM925" s="208"/>
      <c r="CN925" s="208"/>
      <c r="CO925" s="208"/>
      <c r="CP925" s="176"/>
      <c r="DO925" s="166"/>
    </row>
    <row r="926" spans="1:119">
      <c r="A926" s="166"/>
      <c r="B926" s="175"/>
      <c r="C926" s="175"/>
      <c r="D926" s="178"/>
      <c r="E926" s="17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70"/>
      <c r="R926" s="170"/>
      <c r="S926" s="170"/>
      <c r="T926" s="170"/>
      <c r="U926" s="170"/>
      <c r="V926" s="170"/>
      <c r="W926" s="207"/>
      <c r="X926" s="207"/>
      <c r="Y926" s="207"/>
      <c r="Z926" s="208"/>
      <c r="AA926" s="208"/>
      <c r="AB926" s="208"/>
      <c r="AC926" s="208"/>
      <c r="AD926" s="208"/>
      <c r="AE926" s="208"/>
      <c r="AF926" s="208"/>
      <c r="AG926" s="208"/>
      <c r="AH926" s="208"/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8"/>
      <c r="AT926" s="208"/>
      <c r="AU926" s="208"/>
      <c r="AV926" s="208"/>
      <c r="AW926" s="208"/>
      <c r="AX926" s="208"/>
      <c r="AY926" s="208"/>
      <c r="AZ926" s="208"/>
      <c r="BA926" s="208"/>
      <c r="BB926" s="208"/>
      <c r="BC926" s="208"/>
      <c r="BD926" s="208"/>
      <c r="BE926" s="208"/>
      <c r="BF926" s="208"/>
      <c r="BG926" s="208"/>
      <c r="BH926" s="208"/>
      <c r="BI926" s="208"/>
      <c r="BJ926" s="208"/>
      <c r="BK926" s="208"/>
      <c r="BL926" s="208"/>
      <c r="BM926" s="208"/>
      <c r="BN926" s="208"/>
      <c r="BO926" s="208"/>
      <c r="BP926" s="208"/>
      <c r="BQ926" s="208"/>
      <c r="BR926" s="208"/>
      <c r="BS926" s="208"/>
      <c r="BT926" s="208"/>
      <c r="BU926" s="208"/>
      <c r="BV926" s="208"/>
      <c r="BW926" s="208"/>
      <c r="BX926" s="208"/>
      <c r="BY926" s="208"/>
      <c r="BZ926" s="208"/>
      <c r="CA926" s="208"/>
      <c r="CB926" s="208"/>
      <c r="CC926" s="208"/>
      <c r="CD926" s="208"/>
      <c r="CE926" s="208"/>
      <c r="CF926" s="208"/>
      <c r="CG926" s="208"/>
      <c r="CH926" s="208"/>
      <c r="CI926" s="208"/>
      <c r="CJ926" s="208"/>
      <c r="CK926" s="208"/>
      <c r="CL926" s="208"/>
      <c r="CM926" s="208"/>
      <c r="CN926" s="208"/>
      <c r="CO926" s="208"/>
      <c r="CP926" s="176"/>
      <c r="DO926" s="166"/>
    </row>
    <row r="927" spans="1:119">
      <c r="A927" s="166"/>
      <c r="B927" s="175"/>
      <c r="C927" s="175"/>
      <c r="D927" s="178"/>
      <c r="E927" s="17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70"/>
      <c r="R927" s="170"/>
      <c r="S927" s="170"/>
      <c r="T927" s="170"/>
      <c r="U927" s="170"/>
      <c r="V927" s="170"/>
      <c r="W927" s="207"/>
      <c r="X927" s="207"/>
      <c r="Y927" s="207"/>
      <c r="Z927" s="208"/>
      <c r="AA927" s="208"/>
      <c r="AB927" s="208"/>
      <c r="AC927" s="208"/>
      <c r="AD927" s="208"/>
      <c r="AE927" s="208"/>
      <c r="AF927" s="208"/>
      <c r="AG927" s="208"/>
      <c r="AH927" s="208"/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08"/>
      <c r="AT927" s="208"/>
      <c r="AU927" s="208"/>
      <c r="AV927" s="208"/>
      <c r="AW927" s="208"/>
      <c r="AX927" s="208"/>
      <c r="AY927" s="208"/>
      <c r="AZ927" s="208"/>
      <c r="BA927" s="208"/>
      <c r="BB927" s="208"/>
      <c r="BC927" s="208"/>
      <c r="BD927" s="208"/>
      <c r="BE927" s="208"/>
      <c r="BF927" s="208"/>
      <c r="BG927" s="208"/>
      <c r="BH927" s="208"/>
      <c r="BI927" s="208"/>
      <c r="BJ927" s="208"/>
      <c r="BK927" s="208"/>
      <c r="BL927" s="208"/>
      <c r="BM927" s="208"/>
      <c r="BN927" s="208"/>
      <c r="BO927" s="208"/>
      <c r="BP927" s="208"/>
      <c r="BQ927" s="208"/>
      <c r="BR927" s="208"/>
      <c r="BS927" s="208"/>
      <c r="BT927" s="208"/>
      <c r="BU927" s="208"/>
      <c r="BV927" s="208"/>
      <c r="BW927" s="208"/>
      <c r="BX927" s="208"/>
      <c r="BY927" s="208"/>
      <c r="BZ927" s="208"/>
      <c r="CA927" s="208"/>
      <c r="CB927" s="208"/>
      <c r="CC927" s="208"/>
      <c r="CD927" s="208"/>
      <c r="CE927" s="208"/>
      <c r="CF927" s="208"/>
      <c r="CG927" s="208"/>
      <c r="CH927" s="208"/>
      <c r="CI927" s="208"/>
      <c r="CJ927" s="208"/>
      <c r="CK927" s="208"/>
      <c r="CL927" s="208"/>
      <c r="CM927" s="208"/>
      <c r="CN927" s="208"/>
      <c r="CO927" s="208"/>
      <c r="CP927" s="176"/>
      <c r="DO927" s="166"/>
    </row>
    <row r="928" spans="1:119">
      <c r="A928" s="166"/>
      <c r="B928" s="175"/>
      <c r="C928" s="175"/>
      <c r="D928" s="178"/>
      <c r="E928" s="17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70"/>
      <c r="R928" s="170"/>
      <c r="S928" s="170"/>
      <c r="T928" s="170"/>
      <c r="U928" s="170"/>
      <c r="V928" s="170"/>
      <c r="W928" s="207"/>
      <c r="X928" s="207"/>
      <c r="Y928" s="207"/>
      <c r="Z928" s="208"/>
      <c r="AA928" s="208"/>
      <c r="AB928" s="208"/>
      <c r="AC928" s="208"/>
      <c r="AD928" s="208"/>
      <c r="AE928" s="208"/>
      <c r="AF928" s="208"/>
      <c r="AG928" s="208"/>
      <c r="AH928" s="208"/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08"/>
      <c r="AT928" s="208"/>
      <c r="AU928" s="208"/>
      <c r="AV928" s="208"/>
      <c r="AW928" s="208"/>
      <c r="AX928" s="208"/>
      <c r="AY928" s="208"/>
      <c r="AZ928" s="208"/>
      <c r="BA928" s="208"/>
      <c r="BB928" s="208"/>
      <c r="BC928" s="208"/>
      <c r="BD928" s="208"/>
      <c r="BE928" s="208"/>
      <c r="BF928" s="208"/>
      <c r="BG928" s="208"/>
      <c r="BH928" s="208"/>
      <c r="BI928" s="208"/>
      <c r="BJ928" s="208"/>
      <c r="BK928" s="208"/>
      <c r="BL928" s="208"/>
      <c r="BM928" s="208"/>
      <c r="BN928" s="208"/>
      <c r="BO928" s="208"/>
      <c r="BP928" s="208"/>
      <c r="BQ928" s="208"/>
      <c r="BR928" s="208"/>
      <c r="BS928" s="208"/>
      <c r="BT928" s="208"/>
      <c r="BU928" s="208"/>
      <c r="BV928" s="208"/>
      <c r="BW928" s="208"/>
      <c r="BX928" s="208"/>
      <c r="BY928" s="208"/>
      <c r="BZ928" s="208"/>
      <c r="CA928" s="208"/>
      <c r="CB928" s="208"/>
      <c r="CC928" s="208"/>
      <c r="CD928" s="208"/>
      <c r="CE928" s="208"/>
      <c r="CF928" s="208"/>
      <c r="CG928" s="208"/>
      <c r="CH928" s="208"/>
      <c r="CI928" s="208"/>
      <c r="CJ928" s="208"/>
      <c r="CK928" s="208"/>
      <c r="CL928" s="208"/>
      <c r="CM928" s="208"/>
      <c r="CN928" s="208"/>
      <c r="CO928" s="208"/>
      <c r="CP928" s="176"/>
      <c r="DO928" s="166"/>
    </row>
    <row r="929" spans="1:119">
      <c r="A929" s="166"/>
      <c r="B929" s="175"/>
      <c r="C929" s="175"/>
      <c r="D929" s="178"/>
      <c r="E929" s="17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70"/>
      <c r="R929" s="170"/>
      <c r="S929" s="170"/>
      <c r="T929" s="170"/>
      <c r="U929" s="170"/>
      <c r="V929" s="170"/>
      <c r="W929" s="207"/>
      <c r="X929" s="207"/>
      <c r="Y929" s="207"/>
      <c r="Z929" s="208"/>
      <c r="AA929" s="208"/>
      <c r="AB929" s="208"/>
      <c r="AC929" s="208"/>
      <c r="AD929" s="208"/>
      <c r="AE929" s="208"/>
      <c r="AF929" s="208"/>
      <c r="AG929" s="208"/>
      <c r="AH929" s="208"/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08"/>
      <c r="AT929" s="208"/>
      <c r="AU929" s="208"/>
      <c r="AV929" s="208"/>
      <c r="AW929" s="208"/>
      <c r="AX929" s="208"/>
      <c r="AY929" s="208"/>
      <c r="AZ929" s="208"/>
      <c r="BA929" s="208"/>
      <c r="BB929" s="208"/>
      <c r="BC929" s="208"/>
      <c r="BD929" s="208"/>
      <c r="BE929" s="208"/>
      <c r="BF929" s="208"/>
      <c r="BG929" s="208"/>
      <c r="BH929" s="208"/>
      <c r="BI929" s="208"/>
      <c r="BJ929" s="208"/>
      <c r="BK929" s="208"/>
      <c r="BL929" s="208"/>
      <c r="BM929" s="208"/>
      <c r="BN929" s="208"/>
      <c r="BO929" s="208"/>
      <c r="BP929" s="208"/>
      <c r="BQ929" s="208"/>
      <c r="BR929" s="208"/>
      <c r="BS929" s="208"/>
      <c r="BT929" s="208"/>
      <c r="BU929" s="208"/>
      <c r="BV929" s="208"/>
      <c r="BW929" s="208"/>
      <c r="BX929" s="208"/>
      <c r="BY929" s="208"/>
      <c r="BZ929" s="208"/>
      <c r="CA929" s="208"/>
      <c r="CB929" s="208"/>
      <c r="CC929" s="208"/>
      <c r="CD929" s="208"/>
      <c r="CE929" s="208"/>
      <c r="CF929" s="208"/>
      <c r="CG929" s="208"/>
      <c r="CH929" s="208"/>
      <c r="CI929" s="208"/>
      <c r="CJ929" s="208"/>
      <c r="CK929" s="208"/>
      <c r="CL929" s="208"/>
      <c r="CM929" s="208"/>
      <c r="CN929" s="208"/>
      <c r="CO929" s="208"/>
      <c r="CP929" s="176"/>
      <c r="DO929" s="166"/>
    </row>
    <row r="930" spans="1:119">
      <c r="A930" s="166"/>
      <c r="B930" s="175"/>
      <c r="C930" s="175"/>
      <c r="D930" s="178"/>
      <c r="E930" s="17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70"/>
      <c r="R930" s="170"/>
      <c r="S930" s="170"/>
      <c r="T930" s="170"/>
      <c r="U930" s="170"/>
      <c r="V930" s="170"/>
      <c r="W930" s="207"/>
      <c r="X930" s="207"/>
      <c r="Y930" s="207"/>
      <c r="Z930" s="208"/>
      <c r="AA930" s="208"/>
      <c r="AB930" s="208"/>
      <c r="AC930" s="208"/>
      <c r="AD930" s="208"/>
      <c r="AE930" s="208"/>
      <c r="AF930" s="208"/>
      <c r="AG930" s="208"/>
      <c r="AH930" s="208"/>
      <c r="AI930" s="208"/>
      <c r="AJ930" s="208"/>
      <c r="AK930" s="208"/>
      <c r="AL930" s="208"/>
      <c r="AM930" s="208"/>
      <c r="AN930" s="208"/>
      <c r="AO930" s="208"/>
      <c r="AP930" s="208"/>
      <c r="AQ930" s="208"/>
      <c r="AR930" s="208"/>
      <c r="AS930" s="208"/>
      <c r="AT930" s="208"/>
      <c r="AU930" s="208"/>
      <c r="AV930" s="208"/>
      <c r="AW930" s="208"/>
      <c r="AX930" s="208"/>
      <c r="AY930" s="208"/>
      <c r="AZ930" s="208"/>
      <c r="BA930" s="208"/>
      <c r="BB930" s="208"/>
      <c r="BC930" s="208"/>
      <c r="BD930" s="208"/>
      <c r="BE930" s="208"/>
      <c r="BF930" s="208"/>
      <c r="BG930" s="208"/>
      <c r="BH930" s="208"/>
      <c r="BI930" s="208"/>
      <c r="BJ930" s="208"/>
      <c r="BK930" s="208"/>
      <c r="BL930" s="208"/>
      <c r="BM930" s="208"/>
      <c r="BN930" s="208"/>
      <c r="BO930" s="208"/>
      <c r="BP930" s="208"/>
      <c r="BQ930" s="208"/>
      <c r="BR930" s="208"/>
      <c r="BS930" s="208"/>
      <c r="BT930" s="208"/>
      <c r="BU930" s="208"/>
      <c r="BV930" s="208"/>
      <c r="BW930" s="208"/>
      <c r="BX930" s="208"/>
      <c r="BY930" s="208"/>
      <c r="BZ930" s="208"/>
      <c r="CA930" s="208"/>
      <c r="CB930" s="208"/>
      <c r="CC930" s="208"/>
      <c r="CD930" s="208"/>
      <c r="CE930" s="208"/>
      <c r="CF930" s="208"/>
      <c r="CG930" s="208"/>
      <c r="CH930" s="208"/>
      <c r="CI930" s="208"/>
      <c r="CJ930" s="208"/>
      <c r="CK930" s="208"/>
      <c r="CL930" s="208"/>
      <c r="CM930" s="208"/>
      <c r="CN930" s="208"/>
      <c r="CO930" s="208"/>
      <c r="CP930" s="176"/>
      <c r="DO930" s="166"/>
    </row>
    <row r="931" spans="1:119">
      <c r="A931" s="166"/>
      <c r="B931" s="175"/>
      <c r="C931" s="175"/>
      <c r="D931" s="178"/>
      <c r="E931" s="17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70"/>
      <c r="R931" s="170"/>
      <c r="S931" s="170"/>
      <c r="T931" s="170"/>
      <c r="U931" s="170"/>
      <c r="V931" s="170"/>
      <c r="W931" s="207"/>
      <c r="X931" s="207"/>
      <c r="Y931" s="207"/>
      <c r="Z931" s="208"/>
      <c r="AA931" s="208"/>
      <c r="AB931" s="208"/>
      <c r="AC931" s="208"/>
      <c r="AD931" s="208"/>
      <c r="AE931" s="208"/>
      <c r="AF931" s="208"/>
      <c r="AG931" s="208"/>
      <c r="AH931" s="208"/>
      <c r="AI931" s="208"/>
      <c r="AJ931" s="208"/>
      <c r="AK931" s="208"/>
      <c r="AL931" s="208"/>
      <c r="AM931" s="208"/>
      <c r="AN931" s="208"/>
      <c r="AO931" s="208"/>
      <c r="AP931" s="208"/>
      <c r="AQ931" s="208"/>
      <c r="AR931" s="208"/>
      <c r="AS931" s="208"/>
      <c r="AT931" s="208"/>
      <c r="AU931" s="208"/>
      <c r="AV931" s="208"/>
      <c r="AW931" s="208"/>
      <c r="AX931" s="208"/>
      <c r="AY931" s="208"/>
      <c r="AZ931" s="208"/>
      <c r="BA931" s="208"/>
      <c r="BB931" s="208"/>
      <c r="BC931" s="208"/>
      <c r="BD931" s="208"/>
      <c r="BE931" s="208"/>
      <c r="BF931" s="208"/>
      <c r="BG931" s="208"/>
      <c r="BH931" s="208"/>
      <c r="BI931" s="208"/>
      <c r="BJ931" s="208"/>
      <c r="BK931" s="208"/>
      <c r="BL931" s="208"/>
      <c r="BM931" s="208"/>
      <c r="BN931" s="208"/>
      <c r="BO931" s="208"/>
      <c r="BP931" s="208"/>
      <c r="BQ931" s="208"/>
      <c r="BR931" s="208"/>
      <c r="BS931" s="208"/>
      <c r="BT931" s="208"/>
      <c r="BU931" s="208"/>
      <c r="BV931" s="208"/>
      <c r="BW931" s="208"/>
      <c r="BX931" s="208"/>
      <c r="BY931" s="208"/>
      <c r="BZ931" s="208"/>
      <c r="CA931" s="208"/>
      <c r="CB931" s="208"/>
      <c r="CC931" s="208"/>
      <c r="CD931" s="208"/>
      <c r="CE931" s="208"/>
      <c r="CF931" s="208"/>
      <c r="CG931" s="208"/>
      <c r="CH931" s="208"/>
      <c r="CI931" s="208"/>
      <c r="CJ931" s="208"/>
      <c r="CK931" s="208"/>
      <c r="CL931" s="208"/>
      <c r="CM931" s="208"/>
      <c r="CN931" s="208"/>
      <c r="CO931" s="208"/>
      <c r="CP931" s="176"/>
      <c r="DO931" s="166"/>
    </row>
    <row r="932" spans="1:119">
      <c r="A932" s="166"/>
      <c r="B932" s="175"/>
      <c r="C932" s="175"/>
      <c r="D932" s="178"/>
      <c r="E932" s="17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70"/>
      <c r="R932" s="170"/>
      <c r="S932" s="170"/>
      <c r="T932" s="170"/>
      <c r="U932" s="170"/>
      <c r="V932" s="170"/>
      <c r="W932" s="207"/>
      <c r="X932" s="207"/>
      <c r="Y932" s="207"/>
      <c r="Z932" s="208"/>
      <c r="AA932" s="208"/>
      <c r="AB932" s="208"/>
      <c r="AC932" s="208"/>
      <c r="AD932" s="208"/>
      <c r="AE932" s="208"/>
      <c r="AF932" s="208"/>
      <c r="AG932" s="208"/>
      <c r="AH932" s="208"/>
      <c r="AI932" s="208"/>
      <c r="AJ932" s="208"/>
      <c r="AK932" s="208"/>
      <c r="AL932" s="208"/>
      <c r="AM932" s="208"/>
      <c r="AN932" s="208"/>
      <c r="AO932" s="208"/>
      <c r="AP932" s="208"/>
      <c r="AQ932" s="208"/>
      <c r="AR932" s="208"/>
      <c r="AS932" s="208"/>
      <c r="AT932" s="208"/>
      <c r="AU932" s="208"/>
      <c r="AV932" s="208"/>
      <c r="AW932" s="208"/>
      <c r="AX932" s="208"/>
      <c r="AY932" s="208"/>
      <c r="AZ932" s="208"/>
      <c r="BA932" s="208"/>
      <c r="BB932" s="208"/>
      <c r="BC932" s="208"/>
      <c r="BD932" s="208"/>
      <c r="BE932" s="208"/>
      <c r="BF932" s="208"/>
      <c r="BG932" s="208"/>
      <c r="BH932" s="208"/>
      <c r="BI932" s="208"/>
      <c r="BJ932" s="208"/>
      <c r="BK932" s="208"/>
      <c r="BL932" s="208"/>
      <c r="BM932" s="208"/>
      <c r="BN932" s="208"/>
      <c r="BO932" s="208"/>
      <c r="BP932" s="208"/>
      <c r="BQ932" s="208"/>
      <c r="BR932" s="208"/>
      <c r="BS932" s="208"/>
      <c r="BT932" s="208"/>
      <c r="BU932" s="208"/>
      <c r="BV932" s="208"/>
      <c r="BW932" s="208"/>
      <c r="BX932" s="208"/>
      <c r="BY932" s="208"/>
      <c r="BZ932" s="208"/>
      <c r="CA932" s="208"/>
      <c r="CB932" s="208"/>
      <c r="CC932" s="208"/>
      <c r="CD932" s="208"/>
      <c r="CE932" s="208"/>
      <c r="CF932" s="208"/>
      <c r="CG932" s="208"/>
      <c r="CH932" s="208"/>
      <c r="CI932" s="208"/>
      <c r="CJ932" s="208"/>
      <c r="CK932" s="208"/>
      <c r="CL932" s="208"/>
      <c r="CM932" s="208"/>
      <c r="CN932" s="208"/>
      <c r="CO932" s="208"/>
      <c r="CP932" s="176"/>
      <c r="DO932" s="166"/>
    </row>
    <row r="933" spans="1:119">
      <c r="A933" s="166"/>
      <c r="B933" s="175"/>
      <c r="C933" s="175"/>
      <c r="D933" s="178"/>
      <c r="E933" s="17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70"/>
      <c r="R933" s="170"/>
      <c r="S933" s="170"/>
      <c r="T933" s="170"/>
      <c r="U933" s="170"/>
      <c r="V933" s="170"/>
      <c r="W933" s="207"/>
      <c r="X933" s="207"/>
      <c r="Y933" s="207"/>
      <c r="Z933" s="208"/>
      <c r="AA933" s="208"/>
      <c r="AB933" s="208"/>
      <c r="AC933" s="208"/>
      <c r="AD933" s="208"/>
      <c r="AE933" s="208"/>
      <c r="AF933" s="208"/>
      <c r="AG933" s="208"/>
      <c r="AH933" s="208"/>
      <c r="AI933" s="208"/>
      <c r="AJ933" s="208"/>
      <c r="AK933" s="208"/>
      <c r="AL933" s="208"/>
      <c r="AM933" s="208"/>
      <c r="AN933" s="208"/>
      <c r="AO933" s="208"/>
      <c r="AP933" s="208"/>
      <c r="AQ933" s="208"/>
      <c r="AR933" s="208"/>
      <c r="AS933" s="208"/>
      <c r="AT933" s="208"/>
      <c r="AU933" s="208"/>
      <c r="AV933" s="208"/>
      <c r="AW933" s="208"/>
      <c r="AX933" s="208"/>
      <c r="AY933" s="208"/>
      <c r="AZ933" s="208"/>
      <c r="BA933" s="208"/>
      <c r="BB933" s="208"/>
      <c r="BC933" s="208"/>
      <c r="BD933" s="208"/>
      <c r="BE933" s="208"/>
      <c r="BF933" s="208"/>
      <c r="BG933" s="208"/>
      <c r="BH933" s="208"/>
      <c r="BI933" s="208"/>
      <c r="BJ933" s="208"/>
      <c r="BK933" s="208"/>
      <c r="BL933" s="208"/>
      <c r="BM933" s="208"/>
      <c r="BN933" s="208"/>
      <c r="BO933" s="208"/>
      <c r="BP933" s="208"/>
      <c r="BQ933" s="208"/>
      <c r="BR933" s="208"/>
      <c r="BS933" s="208"/>
      <c r="BT933" s="208"/>
      <c r="BU933" s="208"/>
      <c r="BV933" s="208"/>
      <c r="BW933" s="208"/>
      <c r="BX933" s="208"/>
      <c r="BY933" s="208"/>
      <c r="BZ933" s="208"/>
      <c r="CA933" s="208"/>
      <c r="CB933" s="208"/>
      <c r="CC933" s="208"/>
      <c r="CD933" s="208"/>
      <c r="CE933" s="208"/>
      <c r="CF933" s="208"/>
      <c r="CG933" s="208"/>
      <c r="CH933" s="208"/>
      <c r="CI933" s="208"/>
      <c r="CJ933" s="208"/>
      <c r="CK933" s="208"/>
      <c r="CL933" s="208"/>
      <c r="CM933" s="208"/>
      <c r="CN933" s="208"/>
      <c r="CO933" s="208"/>
      <c r="CP933" s="176"/>
      <c r="DO933" s="166"/>
    </row>
    <row r="934" spans="1:119">
      <c r="A934" s="166"/>
      <c r="B934" s="175"/>
      <c r="C934" s="175"/>
      <c r="D934" s="178"/>
      <c r="E934" s="17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70"/>
      <c r="R934" s="170"/>
      <c r="S934" s="170"/>
      <c r="T934" s="170"/>
      <c r="U934" s="170"/>
      <c r="V934" s="170"/>
      <c r="W934" s="207"/>
      <c r="X934" s="207"/>
      <c r="Y934" s="207"/>
      <c r="Z934" s="208"/>
      <c r="AA934" s="208"/>
      <c r="AB934" s="208"/>
      <c r="AC934" s="208"/>
      <c r="AD934" s="208"/>
      <c r="AE934" s="208"/>
      <c r="AF934" s="208"/>
      <c r="AG934" s="208"/>
      <c r="AH934" s="208"/>
      <c r="AI934" s="208"/>
      <c r="AJ934" s="208"/>
      <c r="AK934" s="208"/>
      <c r="AL934" s="208"/>
      <c r="AM934" s="208"/>
      <c r="AN934" s="208"/>
      <c r="AO934" s="208"/>
      <c r="AP934" s="208"/>
      <c r="AQ934" s="208"/>
      <c r="AR934" s="208"/>
      <c r="AS934" s="208"/>
      <c r="AT934" s="208"/>
      <c r="AU934" s="208"/>
      <c r="AV934" s="208"/>
      <c r="AW934" s="208"/>
      <c r="AX934" s="208"/>
      <c r="AY934" s="208"/>
      <c r="AZ934" s="208"/>
      <c r="BA934" s="208"/>
      <c r="BB934" s="208"/>
      <c r="BC934" s="208"/>
      <c r="BD934" s="208"/>
      <c r="BE934" s="208"/>
      <c r="BF934" s="208"/>
      <c r="BG934" s="208"/>
      <c r="BH934" s="208"/>
      <c r="BI934" s="208"/>
      <c r="BJ934" s="208"/>
      <c r="BK934" s="208"/>
      <c r="BL934" s="208"/>
      <c r="BM934" s="208"/>
      <c r="BN934" s="208"/>
      <c r="BO934" s="208"/>
      <c r="BP934" s="208"/>
      <c r="BQ934" s="208"/>
      <c r="BR934" s="208"/>
      <c r="BS934" s="208"/>
      <c r="BT934" s="208"/>
      <c r="BU934" s="208"/>
      <c r="BV934" s="208"/>
      <c r="BW934" s="208"/>
      <c r="BX934" s="208"/>
      <c r="BY934" s="208"/>
      <c r="BZ934" s="208"/>
      <c r="CA934" s="208"/>
      <c r="CB934" s="208"/>
      <c r="CC934" s="208"/>
      <c r="CD934" s="208"/>
      <c r="CE934" s="208"/>
      <c r="CF934" s="208"/>
      <c r="CG934" s="208"/>
      <c r="CH934" s="208"/>
      <c r="CI934" s="208"/>
      <c r="CJ934" s="208"/>
      <c r="CK934" s="208"/>
      <c r="CL934" s="208"/>
      <c r="CM934" s="208"/>
      <c r="CN934" s="208"/>
      <c r="CO934" s="208"/>
      <c r="CP934" s="176"/>
      <c r="DO934" s="166"/>
    </row>
    <row r="935" spans="1:119">
      <c r="A935" s="166"/>
      <c r="B935" s="175"/>
      <c r="C935" s="175"/>
      <c r="D935" s="178"/>
      <c r="E935" s="17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70"/>
      <c r="R935" s="170"/>
      <c r="S935" s="170"/>
      <c r="T935" s="170"/>
      <c r="U935" s="170"/>
      <c r="V935" s="170"/>
      <c r="W935" s="207"/>
      <c r="X935" s="207"/>
      <c r="Y935" s="207"/>
      <c r="Z935" s="208"/>
      <c r="AA935" s="208"/>
      <c r="AB935" s="208"/>
      <c r="AC935" s="208"/>
      <c r="AD935" s="208"/>
      <c r="AE935" s="208"/>
      <c r="AF935" s="208"/>
      <c r="AG935" s="208"/>
      <c r="AH935" s="208"/>
      <c r="AI935" s="208"/>
      <c r="AJ935" s="208"/>
      <c r="AK935" s="208"/>
      <c r="AL935" s="208"/>
      <c r="AM935" s="208"/>
      <c r="AN935" s="208"/>
      <c r="AO935" s="208"/>
      <c r="AP935" s="208"/>
      <c r="AQ935" s="208"/>
      <c r="AR935" s="208"/>
      <c r="AS935" s="208"/>
      <c r="AT935" s="208"/>
      <c r="AU935" s="208"/>
      <c r="AV935" s="208"/>
      <c r="AW935" s="208"/>
      <c r="AX935" s="208"/>
      <c r="AY935" s="208"/>
      <c r="AZ935" s="208"/>
      <c r="BA935" s="208"/>
      <c r="BB935" s="208"/>
      <c r="BC935" s="208"/>
      <c r="BD935" s="208"/>
      <c r="BE935" s="208"/>
      <c r="BF935" s="208"/>
      <c r="BG935" s="208"/>
      <c r="BH935" s="208"/>
      <c r="BI935" s="208"/>
      <c r="BJ935" s="208"/>
      <c r="BK935" s="208"/>
      <c r="BL935" s="208"/>
      <c r="BM935" s="208"/>
      <c r="BN935" s="208"/>
      <c r="BO935" s="208"/>
      <c r="BP935" s="208"/>
      <c r="BQ935" s="208"/>
      <c r="BR935" s="208"/>
      <c r="BS935" s="208"/>
      <c r="BT935" s="208"/>
      <c r="BU935" s="208"/>
      <c r="BV935" s="208"/>
      <c r="BW935" s="208"/>
      <c r="BX935" s="208"/>
      <c r="BY935" s="208"/>
      <c r="BZ935" s="208"/>
      <c r="CA935" s="208"/>
      <c r="CB935" s="208"/>
      <c r="CC935" s="208"/>
      <c r="CD935" s="208"/>
      <c r="CE935" s="208"/>
      <c r="CF935" s="208"/>
      <c r="CG935" s="208"/>
      <c r="CH935" s="208"/>
      <c r="CI935" s="208"/>
      <c r="CJ935" s="208"/>
      <c r="CK935" s="208"/>
      <c r="CL935" s="208"/>
      <c r="CM935" s="208"/>
      <c r="CN935" s="208"/>
      <c r="CO935" s="208"/>
      <c r="CP935" s="176"/>
      <c r="DO935" s="166"/>
    </row>
    <row r="936" spans="1:119">
      <c r="A936" s="166"/>
      <c r="B936" s="175"/>
      <c r="C936" s="175"/>
      <c r="D936" s="178"/>
      <c r="E936" s="17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70"/>
      <c r="R936" s="170"/>
      <c r="S936" s="170"/>
      <c r="T936" s="170"/>
      <c r="U936" s="170"/>
      <c r="V936" s="170"/>
      <c r="W936" s="207"/>
      <c r="X936" s="207"/>
      <c r="Y936" s="207"/>
      <c r="Z936" s="208"/>
      <c r="AA936" s="208"/>
      <c r="AB936" s="208"/>
      <c r="AC936" s="208"/>
      <c r="AD936" s="208"/>
      <c r="AE936" s="208"/>
      <c r="AF936" s="208"/>
      <c r="AG936" s="208"/>
      <c r="AH936" s="208"/>
      <c r="AI936" s="208"/>
      <c r="AJ936" s="208"/>
      <c r="AK936" s="208"/>
      <c r="AL936" s="208"/>
      <c r="AM936" s="208"/>
      <c r="AN936" s="208"/>
      <c r="AO936" s="208"/>
      <c r="AP936" s="208"/>
      <c r="AQ936" s="208"/>
      <c r="AR936" s="208"/>
      <c r="AS936" s="208"/>
      <c r="AT936" s="208"/>
      <c r="AU936" s="208"/>
      <c r="AV936" s="208"/>
      <c r="AW936" s="208"/>
      <c r="AX936" s="208"/>
      <c r="AY936" s="208"/>
      <c r="AZ936" s="208"/>
      <c r="BA936" s="208"/>
      <c r="BB936" s="208"/>
      <c r="BC936" s="208"/>
      <c r="BD936" s="208"/>
      <c r="BE936" s="208"/>
      <c r="BF936" s="208"/>
      <c r="BG936" s="208"/>
      <c r="BH936" s="208"/>
      <c r="BI936" s="208"/>
      <c r="BJ936" s="208"/>
      <c r="BK936" s="208"/>
      <c r="BL936" s="208"/>
      <c r="BM936" s="208"/>
      <c r="BN936" s="208"/>
      <c r="BO936" s="208"/>
      <c r="BP936" s="208"/>
      <c r="BQ936" s="208"/>
      <c r="BR936" s="208"/>
      <c r="BS936" s="208"/>
      <c r="BT936" s="208"/>
      <c r="BU936" s="208"/>
      <c r="BV936" s="208"/>
      <c r="BW936" s="208"/>
      <c r="BX936" s="208"/>
      <c r="BY936" s="208"/>
      <c r="BZ936" s="208"/>
      <c r="CA936" s="208"/>
      <c r="CB936" s="208"/>
      <c r="CC936" s="208"/>
      <c r="CD936" s="208"/>
      <c r="CE936" s="208"/>
      <c r="CF936" s="208"/>
      <c r="CG936" s="208"/>
      <c r="CH936" s="208"/>
      <c r="CI936" s="208"/>
      <c r="CJ936" s="208"/>
      <c r="CK936" s="208"/>
      <c r="CL936" s="208"/>
      <c r="CM936" s="208"/>
      <c r="CN936" s="208"/>
      <c r="CO936" s="208"/>
      <c r="CP936" s="176"/>
      <c r="DO936" s="166"/>
    </row>
    <row r="937" spans="1:119">
      <c r="A937" s="166"/>
      <c r="B937" s="175"/>
      <c r="C937" s="175"/>
      <c r="D937" s="178"/>
      <c r="E937" s="17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70"/>
      <c r="R937" s="170"/>
      <c r="S937" s="170"/>
      <c r="T937" s="170"/>
      <c r="U937" s="170"/>
      <c r="V937" s="170"/>
      <c r="W937" s="207"/>
      <c r="X937" s="207"/>
      <c r="Y937" s="207"/>
      <c r="Z937" s="208"/>
      <c r="AA937" s="208"/>
      <c r="AB937" s="208"/>
      <c r="AC937" s="208"/>
      <c r="AD937" s="208"/>
      <c r="AE937" s="208"/>
      <c r="AF937" s="208"/>
      <c r="AG937" s="208"/>
      <c r="AH937" s="208"/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08"/>
      <c r="AT937" s="208"/>
      <c r="AU937" s="208"/>
      <c r="AV937" s="208"/>
      <c r="AW937" s="208"/>
      <c r="AX937" s="208"/>
      <c r="AY937" s="208"/>
      <c r="AZ937" s="208"/>
      <c r="BA937" s="208"/>
      <c r="BB937" s="208"/>
      <c r="BC937" s="208"/>
      <c r="BD937" s="208"/>
      <c r="BE937" s="208"/>
      <c r="BF937" s="208"/>
      <c r="BG937" s="208"/>
      <c r="BH937" s="208"/>
      <c r="BI937" s="208"/>
      <c r="BJ937" s="208"/>
      <c r="BK937" s="208"/>
      <c r="BL937" s="208"/>
      <c r="BM937" s="208"/>
      <c r="BN937" s="208"/>
      <c r="BO937" s="208"/>
      <c r="BP937" s="208"/>
      <c r="BQ937" s="208"/>
      <c r="BR937" s="208"/>
      <c r="BS937" s="208"/>
      <c r="BT937" s="208"/>
      <c r="BU937" s="208"/>
      <c r="BV937" s="208"/>
      <c r="BW937" s="208"/>
      <c r="BX937" s="208"/>
      <c r="BY937" s="208"/>
      <c r="BZ937" s="208"/>
      <c r="CA937" s="208"/>
      <c r="CB937" s="208"/>
      <c r="CC937" s="208"/>
      <c r="CD937" s="208"/>
      <c r="CE937" s="208"/>
      <c r="CF937" s="208"/>
      <c r="CG937" s="208"/>
      <c r="CH937" s="208"/>
      <c r="CI937" s="208"/>
      <c r="CJ937" s="208"/>
      <c r="CK937" s="208"/>
      <c r="CL937" s="208"/>
      <c r="CM937" s="208"/>
      <c r="CN937" s="208"/>
      <c r="CO937" s="208"/>
      <c r="CP937" s="176"/>
      <c r="DO937" s="166"/>
    </row>
    <row r="938" spans="1:119">
      <c r="A938" s="166"/>
      <c r="B938" s="175"/>
      <c r="C938" s="175"/>
      <c r="D938" s="178"/>
      <c r="E938" s="17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70"/>
      <c r="R938" s="170"/>
      <c r="S938" s="170"/>
      <c r="T938" s="170"/>
      <c r="U938" s="170"/>
      <c r="V938" s="170"/>
      <c r="W938" s="207"/>
      <c r="X938" s="207"/>
      <c r="Y938" s="207"/>
      <c r="Z938" s="208"/>
      <c r="AA938" s="208"/>
      <c r="AB938" s="208"/>
      <c r="AC938" s="208"/>
      <c r="AD938" s="208"/>
      <c r="AE938" s="208"/>
      <c r="AF938" s="208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  <c r="AT938" s="208"/>
      <c r="AU938" s="208"/>
      <c r="AV938" s="208"/>
      <c r="AW938" s="208"/>
      <c r="AX938" s="208"/>
      <c r="AY938" s="208"/>
      <c r="AZ938" s="208"/>
      <c r="BA938" s="208"/>
      <c r="BB938" s="208"/>
      <c r="BC938" s="208"/>
      <c r="BD938" s="208"/>
      <c r="BE938" s="208"/>
      <c r="BF938" s="208"/>
      <c r="BG938" s="208"/>
      <c r="BH938" s="208"/>
      <c r="BI938" s="208"/>
      <c r="BJ938" s="208"/>
      <c r="BK938" s="208"/>
      <c r="BL938" s="208"/>
      <c r="BM938" s="208"/>
      <c r="BN938" s="208"/>
      <c r="BO938" s="208"/>
      <c r="BP938" s="208"/>
      <c r="BQ938" s="208"/>
      <c r="BR938" s="208"/>
      <c r="BS938" s="208"/>
      <c r="BT938" s="208"/>
      <c r="BU938" s="208"/>
      <c r="BV938" s="208"/>
      <c r="BW938" s="208"/>
      <c r="BX938" s="208"/>
      <c r="BY938" s="208"/>
      <c r="BZ938" s="208"/>
      <c r="CA938" s="208"/>
      <c r="CB938" s="208"/>
      <c r="CC938" s="208"/>
      <c r="CD938" s="208"/>
      <c r="CE938" s="208"/>
      <c r="CF938" s="208"/>
      <c r="CG938" s="208"/>
      <c r="CH938" s="208"/>
      <c r="CI938" s="208"/>
      <c r="CJ938" s="208"/>
      <c r="CK938" s="208"/>
      <c r="CL938" s="208"/>
      <c r="CM938" s="208"/>
      <c r="CN938" s="208"/>
      <c r="CO938" s="208"/>
      <c r="CP938" s="176"/>
      <c r="DO938" s="166"/>
    </row>
    <row r="939" spans="1:119">
      <c r="A939" s="166"/>
      <c r="B939" s="175"/>
      <c r="C939" s="175"/>
      <c r="D939" s="178"/>
      <c r="E939" s="17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70"/>
      <c r="R939" s="170"/>
      <c r="S939" s="170"/>
      <c r="T939" s="170"/>
      <c r="U939" s="170"/>
      <c r="V939" s="170"/>
      <c r="W939" s="207"/>
      <c r="X939" s="207"/>
      <c r="Y939" s="207"/>
      <c r="Z939" s="208"/>
      <c r="AA939" s="208"/>
      <c r="AB939" s="208"/>
      <c r="AC939" s="208"/>
      <c r="AD939" s="208"/>
      <c r="AE939" s="208"/>
      <c r="AF939" s="208"/>
      <c r="AG939" s="208"/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  <c r="AT939" s="208"/>
      <c r="AU939" s="208"/>
      <c r="AV939" s="208"/>
      <c r="AW939" s="208"/>
      <c r="AX939" s="208"/>
      <c r="AY939" s="208"/>
      <c r="AZ939" s="208"/>
      <c r="BA939" s="208"/>
      <c r="BB939" s="208"/>
      <c r="BC939" s="208"/>
      <c r="BD939" s="208"/>
      <c r="BE939" s="208"/>
      <c r="BF939" s="208"/>
      <c r="BG939" s="208"/>
      <c r="BH939" s="208"/>
      <c r="BI939" s="208"/>
      <c r="BJ939" s="208"/>
      <c r="BK939" s="208"/>
      <c r="BL939" s="208"/>
      <c r="BM939" s="208"/>
      <c r="BN939" s="208"/>
      <c r="BO939" s="208"/>
      <c r="BP939" s="208"/>
      <c r="BQ939" s="208"/>
      <c r="BR939" s="208"/>
      <c r="BS939" s="208"/>
      <c r="BT939" s="208"/>
      <c r="BU939" s="208"/>
      <c r="BV939" s="208"/>
      <c r="BW939" s="208"/>
      <c r="BX939" s="208"/>
      <c r="BY939" s="208"/>
      <c r="BZ939" s="208"/>
      <c r="CA939" s="208"/>
      <c r="CB939" s="208"/>
      <c r="CC939" s="208"/>
      <c r="CD939" s="208"/>
      <c r="CE939" s="208"/>
      <c r="CF939" s="208"/>
      <c r="CG939" s="208"/>
      <c r="CH939" s="208"/>
      <c r="CI939" s="208"/>
      <c r="CJ939" s="208"/>
      <c r="CK939" s="208"/>
      <c r="CL939" s="208"/>
      <c r="CM939" s="208"/>
      <c r="CN939" s="208"/>
      <c r="CO939" s="208"/>
      <c r="CP939" s="176"/>
      <c r="DO939" s="166"/>
    </row>
    <row r="940" spans="1:119">
      <c r="A940" s="166"/>
      <c r="B940" s="175"/>
      <c r="C940" s="175"/>
      <c r="D940" s="178"/>
      <c r="E940" s="17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70"/>
      <c r="R940" s="170"/>
      <c r="S940" s="170"/>
      <c r="T940" s="170"/>
      <c r="U940" s="170"/>
      <c r="V940" s="170"/>
      <c r="W940" s="207"/>
      <c r="X940" s="207"/>
      <c r="Y940" s="207"/>
      <c r="Z940" s="208"/>
      <c r="AA940" s="208"/>
      <c r="AB940" s="208"/>
      <c r="AC940" s="208"/>
      <c r="AD940" s="208"/>
      <c r="AE940" s="208"/>
      <c r="AF940" s="208"/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  <c r="AT940" s="208"/>
      <c r="AU940" s="208"/>
      <c r="AV940" s="208"/>
      <c r="AW940" s="208"/>
      <c r="AX940" s="208"/>
      <c r="AY940" s="208"/>
      <c r="AZ940" s="208"/>
      <c r="BA940" s="208"/>
      <c r="BB940" s="208"/>
      <c r="BC940" s="208"/>
      <c r="BD940" s="208"/>
      <c r="BE940" s="208"/>
      <c r="BF940" s="208"/>
      <c r="BG940" s="208"/>
      <c r="BH940" s="208"/>
      <c r="BI940" s="208"/>
      <c r="BJ940" s="208"/>
      <c r="BK940" s="208"/>
      <c r="BL940" s="208"/>
      <c r="BM940" s="208"/>
      <c r="BN940" s="208"/>
      <c r="BO940" s="208"/>
      <c r="BP940" s="208"/>
      <c r="BQ940" s="208"/>
      <c r="BR940" s="208"/>
      <c r="BS940" s="208"/>
      <c r="BT940" s="208"/>
      <c r="BU940" s="208"/>
      <c r="BV940" s="208"/>
      <c r="BW940" s="208"/>
      <c r="BX940" s="208"/>
      <c r="BY940" s="208"/>
      <c r="BZ940" s="208"/>
      <c r="CA940" s="208"/>
      <c r="CB940" s="208"/>
      <c r="CC940" s="208"/>
      <c r="CD940" s="208"/>
      <c r="CE940" s="208"/>
      <c r="CF940" s="208"/>
      <c r="CG940" s="208"/>
      <c r="CH940" s="208"/>
      <c r="CI940" s="208"/>
      <c r="CJ940" s="208"/>
      <c r="CK940" s="208"/>
      <c r="CL940" s="208"/>
      <c r="CM940" s="208"/>
      <c r="CN940" s="208"/>
      <c r="CO940" s="208"/>
      <c r="CP940" s="176"/>
      <c r="DO940" s="166"/>
    </row>
    <row r="941" spans="1:119">
      <c r="A941" s="166"/>
      <c r="B941" s="175"/>
      <c r="C941" s="175"/>
      <c r="D941" s="178"/>
      <c r="E941" s="17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70"/>
      <c r="R941" s="170"/>
      <c r="S941" s="170"/>
      <c r="T941" s="170"/>
      <c r="U941" s="170"/>
      <c r="V941" s="170"/>
      <c r="W941" s="207"/>
      <c r="X941" s="207"/>
      <c r="Y941" s="207"/>
      <c r="Z941" s="208"/>
      <c r="AA941" s="208"/>
      <c r="AB941" s="208"/>
      <c r="AC941" s="208"/>
      <c r="AD941" s="208"/>
      <c r="AE941" s="208"/>
      <c r="AF941" s="208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  <c r="AT941" s="208"/>
      <c r="AU941" s="208"/>
      <c r="AV941" s="208"/>
      <c r="AW941" s="208"/>
      <c r="AX941" s="208"/>
      <c r="AY941" s="208"/>
      <c r="AZ941" s="208"/>
      <c r="BA941" s="208"/>
      <c r="BB941" s="208"/>
      <c r="BC941" s="208"/>
      <c r="BD941" s="208"/>
      <c r="BE941" s="208"/>
      <c r="BF941" s="208"/>
      <c r="BG941" s="208"/>
      <c r="BH941" s="208"/>
      <c r="BI941" s="208"/>
      <c r="BJ941" s="208"/>
      <c r="BK941" s="208"/>
      <c r="BL941" s="208"/>
      <c r="BM941" s="208"/>
      <c r="BN941" s="208"/>
      <c r="BO941" s="208"/>
      <c r="BP941" s="208"/>
      <c r="BQ941" s="208"/>
      <c r="BR941" s="208"/>
      <c r="BS941" s="208"/>
      <c r="BT941" s="208"/>
      <c r="BU941" s="208"/>
      <c r="BV941" s="208"/>
      <c r="BW941" s="208"/>
      <c r="BX941" s="208"/>
      <c r="BY941" s="208"/>
      <c r="BZ941" s="208"/>
      <c r="CA941" s="208"/>
      <c r="CB941" s="208"/>
      <c r="CC941" s="208"/>
      <c r="CD941" s="208"/>
      <c r="CE941" s="208"/>
      <c r="CF941" s="208"/>
      <c r="CG941" s="208"/>
      <c r="CH941" s="208"/>
      <c r="CI941" s="208"/>
      <c r="CJ941" s="208"/>
      <c r="CK941" s="208"/>
      <c r="CL941" s="208"/>
      <c r="CM941" s="208"/>
      <c r="CN941" s="208"/>
      <c r="CO941" s="208"/>
      <c r="CP941" s="176"/>
      <c r="DO941" s="166"/>
    </row>
    <row r="942" spans="1:119">
      <c r="A942" s="166"/>
      <c r="B942" s="175"/>
      <c r="C942" s="175"/>
      <c r="D942" s="178"/>
      <c r="E942" s="17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70"/>
      <c r="R942" s="170"/>
      <c r="S942" s="170"/>
      <c r="T942" s="170"/>
      <c r="U942" s="170"/>
      <c r="V942" s="170"/>
      <c r="W942" s="207"/>
      <c r="X942" s="207"/>
      <c r="Y942" s="207"/>
      <c r="Z942" s="208"/>
      <c r="AA942" s="208"/>
      <c r="AB942" s="208"/>
      <c r="AC942" s="208"/>
      <c r="AD942" s="208"/>
      <c r="AE942" s="208"/>
      <c r="AF942" s="208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08"/>
      <c r="AU942" s="208"/>
      <c r="AV942" s="208"/>
      <c r="AW942" s="208"/>
      <c r="AX942" s="208"/>
      <c r="AY942" s="208"/>
      <c r="AZ942" s="208"/>
      <c r="BA942" s="208"/>
      <c r="BB942" s="208"/>
      <c r="BC942" s="208"/>
      <c r="BD942" s="208"/>
      <c r="BE942" s="208"/>
      <c r="BF942" s="208"/>
      <c r="BG942" s="208"/>
      <c r="BH942" s="208"/>
      <c r="BI942" s="208"/>
      <c r="BJ942" s="208"/>
      <c r="BK942" s="208"/>
      <c r="BL942" s="208"/>
      <c r="BM942" s="208"/>
      <c r="BN942" s="208"/>
      <c r="BO942" s="208"/>
      <c r="BP942" s="208"/>
      <c r="BQ942" s="208"/>
      <c r="BR942" s="208"/>
      <c r="BS942" s="208"/>
      <c r="BT942" s="208"/>
      <c r="BU942" s="208"/>
      <c r="BV942" s="208"/>
      <c r="BW942" s="208"/>
      <c r="BX942" s="208"/>
      <c r="BY942" s="208"/>
      <c r="BZ942" s="208"/>
      <c r="CA942" s="208"/>
      <c r="CB942" s="208"/>
      <c r="CC942" s="208"/>
      <c r="CD942" s="208"/>
      <c r="CE942" s="208"/>
      <c r="CF942" s="208"/>
      <c r="CG942" s="208"/>
      <c r="CH942" s="208"/>
      <c r="CI942" s="208"/>
      <c r="CJ942" s="208"/>
      <c r="CK942" s="208"/>
      <c r="CL942" s="208"/>
      <c r="CM942" s="208"/>
      <c r="CN942" s="208"/>
      <c r="CO942" s="208"/>
      <c r="CP942" s="176"/>
      <c r="DO942" s="166"/>
    </row>
    <row r="943" spans="1:119">
      <c r="A943" s="166"/>
      <c r="B943" s="175"/>
      <c r="C943" s="175"/>
      <c r="D943" s="178"/>
      <c r="E943" s="17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70"/>
      <c r="R943" s="170"/>
      <c r="S943" s="170"/>
      <c r="T943" s="170"/>
      <c r="U943" s="170"/>
      <c r="V943" s="170"/>
      <c r="W943" s="207"/>
      <c r="X943" s="207"/>
      <c r="Y943" s="207"/>
      <c r="Z943" s="208"/>
      <c r="AA943" s="208"/>
      <c r="AB943" s="208"/>
      <c r="AC943" s="208"/>
      <c r="AD943" s="208"/>
      <c r="AE943" s="208"/>
      <c r="AF943" s="208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/>
      <c r="BB943" s="208"/>
      <c r="BC943" s="208"/>
      <c r="BD943" s="208"/>
      <c r="BE943" s="208"/>
      <c r="BF943" s="208"/>
      <c r="BG943" s="208"/>
      <c r="BH943" s="208"/>
      <c r="BI943" s="208"/>
      <c r="BJ943" s="208"/>
      <c r="BK943" s="208"/>
      <c r="BL943" s="208"/>
      <c r="BM943" s="208"/>
      <c r="BN943" s="208"/>
      <c r="BO943" s="208"/>
      <c r="BP943" s="208"/>
      <c r="BQ943" s="208"/>
      <c r="BR943" s="208"/>
      <c r="BS943" s="208"/>
      <c r="BT943" s="208"/>
      <c r="BU943" s="208"/>
      <c r="BV943" s="208"/>
      <c r="BW943" s="208"/>
      <c r="BX943" s="208"/>
      <c r="BY943" s="208"/>
      <c r="BZ943" s="208"/>
      <c r="CA943" s="208"/>
      <c r="CB943" s="208"/>
      <c r="CC943" s="208"/>
      <c r="CD943" s="208"/>
      <c r="CE943" s="208"/>
      <c r="CF943" s="208"/>
      <c r="CG943" s="208"/>
      <c r="CH943" s="208"/>
      <c r="CI943" s="208"/>
      <c r="CJ943" s="208"/>
      <c r="CK943" s="208"/>
      <c r="CL943" s="208"/>
      <c r="CM943" s="208"/>
      <c r="CN943" s="208"/>
      <c r="CO943" s="208"/>
      <c r="CP943" s="176"/>
      <c r="DO943" s="166"/>
    </row>
    <row r="944" spans="1:119">
      <c r="A944" s="166"/>
      <c r="B944" s="175"/>
      <c r="C944" s="175"/>
      <c r="D944" s="178"/>
      <c r="E944" s="17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70"/>
      <c r="R944" s="170"/>
      <c r="S944" s="170"/>
      <c r="T944" s="170"/>
      <c r="U944" s="170"/>
      <c r="V944" s="170"/>
      <c r="W944" s="207"/>
      <c r="X944" s="207"/>
      <c r="Y944" s="207"/>
      <c r="Z944" s="208"/>
      <c r="AA944" s="208"/>
      <c r="AB944" s="208"/>
      <c r="AC944" s="208"/>
      <c r="AD944" s="208"/>
      <c r="AE944" s="208"/>
      <c r="AF944" s="208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  <c r="BI944" s="208"/>
      <c r="BJ944" s="208"/>
      <c r="BK944" s="208"/>
      <c r="BL944" s="208"/>
      <c r="BM944" s="208"/>
      <c r="BN944" s="208"/>
      <c r="BO944" s="208"/>
      <c r="BP944" s="208"/>
      <c r="BQ944" s="208"/>
      <c r="BR944" s="208"/>
      <c r="BS944" s="208"/>
      <c r="BT944" s="208"/>
      <c r="BU944" s="208"/>
      <c r="BV944" s="208"/>
      <c r="BW944" s="208"/>
      <c r="BX944" s="208"/>
      <c r="BY944" s="208"/>
      <c r="BZ944" s="208"/>
      <c r="CA944" s="208"/>
      <c r="CB944" s="208"/>
      <c r="CC944" s="208"/>
      <c r="CD944" s="208"/>
      <c r="CE944" s="208"/>
      <c r="CF944" s="208"/>
      <c r="CG944" s="208"/>
      <c r="CH944" s="208"/>
      <c r="CI944" s="208"/>
      <c r="CJ944" s="208"/>
      <c r="CK944" s="208"/>
      <c r="CL944" s="208"/>
      <c r="CM944" s="208"/>
      <c r="CN944" s="208"/>
      <c r="CO944" s="208"/>
      <c r="CP944" s="176"/>
      <c r="DO944" s="166"/>
    </row>
    <row r="945" spans="1:119">
      <c r="A945" s="166"/>
      <c r="B945" s="175"/>
      <c r="C945" s="175"/>
      <c r="D945" s="178"/>
      <c r="E945" s="17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70"/>
      <c r="R945" s="170"/>
      <c r="S945" s="170"/>
      <c r="T945" s="170"/>
      <c r="U945" s="170"/>
      <c r="V945" s="170"/>
      <c r="W945" s="207"/>
      <c r="X945" s="207"/>
      <c r="Y945" s="207"/>
      <c r="Z945" s="208"/>
      <c r="AA945" s="208"/>
      <c r="AB945" s="208"/>
      <c r="AC945" s="208"/>
      <c r="AD945" s="208"/>
      <c r="AE945" s="208"/>
      <c r="AF945" s="208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  <c r="BB945" s="208"/>
      <c r="BC945" s="208"/>
      <c r="BD945" s="208"/>
      <c r="BE945" s="208"/>
      <c r="BF945" s="208"/>
      <c r="BG945" s="208"/>
      <c r="BH945" s="208"/>
      <c r="BI945" s="208"/>
      <c r="BJ945" s="208"/>
      <c r="BK945" s="208"/>
      <c r="BL945" s="208"/>
      <c r="BM945" s="208"/>
      <c r="BN945" s="208"/>
      <c r="BO945" s="208"/>
      <c r="BP945" s="208"/>
      <c r="BQ945" s="208"/>
      <c r="BR945" s="208"/>
      <c r="BS945" s="208"/>
      <c r="BT945" s="208"/>
      <c r="BU945" s="208"/>
      <c r="BV945" s="208"/>
      <c r="BW945" s="208"/>
      <c r="BX945" s="208"/>
      <c r="BY945" s="208"/>
      <c r="BZ945" s="208"/>
      <c r="CA945" s="208"/>
      <c r="CB945" s="208"/>
      <c r="CC945" s="208"/>
      <c r="CD945" s="208"/>
      <c r="CE945" s="208"/>
      <c r="CF945" s="208"/>
      <c r="CG945" s="208"/>
      <c r="CH945" s="208"/>
      <c r="CI945" s="208"/>
      <c r="CJ945" s="208"/>
      <c r="CK945" s="208"/>
      <c r="CL945" s="208"/>
      <c r="CM945" s="208"/>
      <c r="CN945" s="208"/>
      <c r="CO945" s="208"/>
      <c r="CP945" s="176"/>
      <c r="DO945" s="166"/>
    </row>
    <row r="946" spans="1:119">
      <c r="A946" s="166"/>
      <c r="B946" s="175"/>
      <c r="C946" s="175"/>
      <c r="D946" s="178"/>
      <c r="E946" s="17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70"/>
      <c r="R946" s="170"/>
      <c r="S946" s="170"/>
      <c r="T946" s="170"/>
      <c r="U946" s="170"/>
      <c r="V946" s="170"/>
      <c r="W946" s="207"/>
      <c r="X946" s="207"/>
      <c r="Y946" s="207"/>
      <c r="Z946" s="208"/>
      <c r="AA946" s="208"/>
      <c r="AB946" s="208"/>
      <c r="AC946" s="208"/>
      <c r="AD946" s="208"/>
      <c r="AE946" s="208"/>
      <c r="AF946" s="208"/>
      <c r="AG946" s="208"/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  <c r="BB946" s="208"/>
      <c r="BC946" s="208"/>
      <c r="BD946" s="208"/>
      <c r="BE946" s="208"/>
      <c r="BF946" s="208"/>
      <c r="BG946" s="208"/>
      <c r="BH946" s="208"/>
      <c r="BI946" s="208"/>
      <c r="BJ946" s="208"/>
      <c r="BK946" s="208"/>
      <c r="BL946" s="208"/>
      <c r="BM946" s="208"/>
      <c r="BN946" s="208"/>
      <c r="BO946" s="208"/>
      <c r="BP946" s="208"/>
      <c r="BQ946" s="208"/>
      <c r="BR946" s="208"/>
      <c r="BS946" s="208"/>
      <c r="BT946" s="208"/>
      <c r="BU946" s="208"/>
      <c r="BV946" s="208"/>
      <c r="BW946" s="208"/>
      <c r="BX946" s="208"/>
      <c r="BY946" s="208"/>
      <c r="BZ946" s="208"/>
      <c r="CA946" s="208"/>
      <c r="CB946" s="208"/>
      <c r="CC946" s="208"/>
      <c r="CD946" s="208"/>
      <c r="CE946" s="208"/>
      <c r="CF946" s="208"/>
      <c r="CG946" s="208"/>
      <c r="CH946" s="208"/>
      <c r="CI946" s="208"/>
      <c r="CJ946" s="208"/>
      <c r="CK946" s="208"/>
      <c r="CL946" s="208"/>
      <c r="CM946" s="208"/>
      <c r="CN946" s="208"/>
      <c r="CO946" s="208"/>
      <c r="CP946" s="176"/>
      <c r="DO946" s="166"/>
    </row>
    <row r="947" spans="1:119">
      <c r="A947" s="166"/>
      <c r="B947" s="175"/>
      <c r="C947" s="175"/>
      <c r="D947" s="178"/>
      <c r="E947" s="17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70"/>
      <c r="R947" s="170"/>
      <c r="S947" s="170"/>
      <c r="T947" s="170"/>
      <c r="U947" s="170"/>
      <c r="V947" s="170"/>
      <c r="W947" s="207"/>
      <c r="X947" s="207"/>
      <c r="Y947" s="207"/>
      <c r="Z947" s="208"/>
      <c r="AA947" s="208"/>
      <c r="AB947" s="208"/>
      <c r="AC947" s="208"/>
      <c r="AD947" s="208"/>
      <c r="AE947" s="208"/>
      <c r="AF947" s="208"/>
      <c r="AG947" s="208"/>
      <c r="AH947" s="208"/>
      <c r="AI947" s="208"/>
      <c r="AJ947" s="208"/>
      <c r="AK947" s="208"/>
      <c r="AL947" s="208"/>
      <c r="AM947" s="208"/>
      <c r="AN947" s="208"/>
      <c r="AO947" s="208"/>
      <c r="AP947" s="208"/>
      <c r="AQ947" s="208"/>
      <c r="AR947" s="208"/>
      <c r="AS947" s="208"/>
      <c r="AT947" s="208"/>
      <c r="AU947" s="208"/>
      <c r="AV947" s="208"/>
      <c r="AW947" s="208"/>
      <c r="AX947" s="208"/>
      <c r="AY947" s="208"/>
      <c r="AZ947" s="208"/>
      <c r="BA947" s="208"/>
      <c r="BB947" s="208"/>
      <c r="BC947" s="208"/>
      <c r="BD947" s="208"/>
      <c r="BE947" s="208"/>
      <c r="BF947" s="208"/>
      <c r="BG947" s="208"/>
      <c r="BH947" s="208"/>
      <c r="BI947" s="208"/>
      <c r="BJ947" s="208"/>
      <c r="BK947" s="208"/>
      <c r="BL947" s="208"/>
      <c r="BM947" s="208"/>
      <c r="BN947" s="208"/>
      <c r="BO947" s="208"/>
      <c r="BP947" s="208"/>
      <c r="BQ947" s="208"/>
      <c r="BR947" s="208"/>
      <c r="BS947" s="208"/>
      <c r="BT947" s="208"/>
      <c r="BU947" s="208"/>
      <c r="BV947" s="208"/>
      <c r="BW947" s="208"/>
      <c r="BX947" s="208"/>
      <c r="BY947" s="208"/>
      <c r="BZ947" s="208"/>
      <c r="CA947" s="208"/>
      <c r="CB947" s="208"/>
      <c r="CC947" s="208"/>
      <c r="CD947" s="208"/>
      <c r="CE947" s="208"/>
      <c r="CF947" s="208"/>
      <c r="CG947" s="208"/>
      <c r="CH947" s="208"/>
      <c r="CI947" s="208"/>
      <c r="CJ947" s="208"/>
      <c r="CK947" s="208"/>
      <c r="CL947" s="208"/>
      <c r="CM947" s="208"/>
      <c r="CN947" s="208"/>
      <c r="CO947" s="208"/>
      <c r="CP947" s="176"/>
      <c r="DO947" s="166"/>
    </row>
    <row r="948" spans="1:119">
      <c r="A948" s="166"/>
      <c r="B948" s="175"/>
      <c r="C948" s="175"/>
      <c r="D948" s="178"/>
      <c r="E948" s="17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70"/>
      <c r="R948" s="170"/>
      <c r="S948" s="170"/>
      <c r="T948" s="170"/>
      <c r="U948" s="170"/>
      <c r="V948" s="170"/>
      <c r="W948" s="207"/>
      <c r="X948" s="207"/>
      <c r="Y948" s="207"/>
      <c r="Z948" s="208"/>
      <c r="AA948" s="208"/>
      <c r="AB948" s="208"/>
      <c r="AC948" s="208"/>
      <c r="AD948" s="208"/>
      <c r="AE948" s="208"/>
      <c r="AF948" s="208"/>
      <c r="AG948" s="208"/>
      <c r="AH948" s="208"/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  <c r="AT948" s="208"/>
      <c r="AU948" s="208"/>
      <c r="AV948" s="208"/>
      <c r="AW948" s="208"/>
      <c r="AX948" s="208"/>
      <c r="AY948" s="208"/>
      <c r="AZ948" s="208"/>
      <c r="BA948" s="208"/>
      <c r="BB948" s="208"/>
      <c r="BC948" s="208"/>
      <c r="BD948" s="208"/>
      <c r="BE948" s="208"/>
      <c r="BF948" s="208"/>
      <c r="BG948" s="208"/>
      <c r="BH948" s="208"/>
      <c r="BI948" s="208"/>
      <c r="BJ948" s="208"/>
      <c r="BK948" s="208"/>
      <c r="BL948" s="208"/>
      <c r="BM948" s="208"/>
      <c r="BN948" s="208"/>
      <c r="BO948" s="208"/>
      <c r="BP948" s="208"/>
      <c r="BQ948" s="208"/>
      <c r="BR948" s="208"/>
      <c r="BS948" s="208"/>
      <c r="BT948" s="208"/>
      <c r="BU948" s="208"/>
      <c r="BV948" s="208"/>
      <c r="BW948" s="208"/>
      <c r="BX948" s="208"/>
      <c r="BY948" s="208"/>
      <c r="BZ948" s="208"/>
      <c r="CA948" s="208"/>
      <c r="CB948" s="208"/>
      <c r="CC948" s="208"/>
      <c r="CD948" s="208"/>
      <c r="CE948" s="208"/>
      <c r="CF948" s="208"/>
      <c r="CG948" s="208"/>
      <c r="CH948" s="208"/>
      <c r="CI948" s="208"/>
      <c r="CJ948" s="208"/>
      <c r="CK948" s="208"/>
      <c r="CL948" s="208"/>
      <c r="CM948" s="208"/>
      <c r="CN948" s="208"/>
      <c r="CO948" s="208"/>
      <c r="CP948" s="176"/>
      <c r="DO948" s="166"/>
    </row>
    <row r="949" spans="1:119">
      <c r="A949" s="166"/>
      <c r="B949" s="175"/>
      <c r="C949" s="175"/>
      <c r="D949" s="178"/>
      <c r="E949" s="17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70"/>
      <c r="R949" s="170"/>
      <c r="S949" s="170"/>
      <c r="T949" s="170"/>
      <c r="U949" s="170"/>
      <c r="V949" s="170"/>
      <c r="W949" s="207"/>
      <c r="X949" s="207"/>
      <c r="Y949" s="207"/>
      <c r="Z949" s="208"/>
      <c r="AA949" s="208"/>
      <c r="AB949" s="208"/>
      <c r="AC949" s="208"/>
      <c r="AD949" s="208"/>
      <c r="AE949" s="208"/>
      <c r="AF949" s="208"/>
      <c r="AG949" s="208"/>
      <c r="AH949" s="208"/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  <c r="AT949" s="208"/>
      <c r="AU949" s="208"/>
      <c r="AV949" s="208"/>
      <c r="AW949" s="208"/>
      <c r="AX949" s="208"/>
      <c r="AY949" s="208"/>
      <c r="AZ949" s="208"/>
      <c r="BA949" s="208"/>
      <c r="BB949" s="208"/>
      <c r="BC949" s="208"/>
      <c r="BD949" s="208"/>
      <c r="BE949" s="208"/>
      <c r="BF949" s="208"/>
      <c r="BG949" s="208"/>
      <c r="BH949" s="208"/>
      <c r="BI949" s="208"/>
      <c r="BJ949" s="208"/>
      <c r="BK949" s="208"/>
      <c r="BL949" s="208"/>
      <c r="BM949" s="208"/>
      <c r="BN949" s="208"/>
      <c r="BO949" s="208"/>
      <c r="BP949" s="208"/>
      <c r="BQ949" s="208"/>
      <c r="BR949" s="208"/>
      <c r="BS949" s="208"/>
      <c r="BT949" s="208"/>
      <c r="BU949" s="208"/>
      <c r="BV949" s="208"/>
      <c r="BW949" s="208"/>
      <c r="BX949" s="208"/>
      <c r="BY949" s="208"/>
      <c r="BZ949" s="208"/>
      <c r="CA949" s="208"/>
      <c r="CB949" s="208"/>
      <c r="CC949" s="208"/>
      <c r="CD949" s="208"/>
      <c r="CE949" s="208"/>
      <c r="CF949" s="208"/>
      <c r="CG949" s="208"/>
      <c r="CH949" s="208"/>
      <c r="CI949" s="208"/>
      <c r="CJ949" s="208"/>
      <c r="CK949" s="208"/>
      <c r="CL949" s="208"/>
      <c r="CM949" s="208"/>
      <c r="CN949" s="208"/>
      <c r="CO949" s="208"/>
      <c r="CP949" s="176"/>
      <c r="DO949" s="166"/>
    </row>
    <row r="950" spans="1:119">
      <c r="A950" s="166"/>
      <c r="B950" s="175"/>
      <c r="C950" s="175"/>
      <c r="D950" s="178"/>
      <c r="E950" s="17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70"/>
      <c r="R950" s="170"/>
      <c r="S950" s="170"/>
      <c r="T950" s="170"/>
      <c r="U950" s="170"/>
      <c r="V950" s="170"/>
      <c r="W950" s="207"/>
      <c r="X950" s="207"/>
      <c r="Y950" s="207"/>
      <c r="Z950" s="208"/>
      <c r="AA950" s="208"/>
      <c r="AB950" s="208"/>
      <c r="AC950" s="208"/>
      <c r="AD950" s="208"/>
      <c r="AE950" s="208"/>
      <c r="AF950" s="208"/>
      <c r="AG950" s="208"/>
      <c r="AH950" s="208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  <c r="AT950" s="208"/>
      <c r="AU950" s="208"/>
      <c r="AV950" s="208"/>
      <c r="AW950" s="208"/>
      <c r="AX950" s="208"/>
      <c r="AY950" s="208"/>
      <c r="AZ950" s="208"/>
      <c r="BA950" s="208"/>
      <c r="BB950" s="208"/>
      <c r="BC950" s="208"/>
      <c r="BD950" s="208"/>
      <c r="BE950" s="208"/>
      <c r="BF950" s="208"/>
      <c r="BG950" s="208"/>
      <c r="BH950" s="208"/>
      <c r="BI950" s="208"/>
      <c r="BJ950" s="208"/>
      <c r="BK950" s="208"/>
      <c r="BL950" s="208"/>
      <c r="BM950" s="208"/>
      <c r="BN950" s="208"/>
      <c r="BO950" s="208"/>
      <c r="BP950" s="208"/>
      <c r="BQ950" s="208"/>
      <c r="BR950" s="208"/>
      <c r="BS950" s="208"/>
      <c r="BT950" s="208"/>
      <c r="BU950" s="208"/>
      <c r="BV950" s="208"/>
      <c r="BW950" s="208"/>
      <c r="BX950" s="208"/>
      <c r="BY950" s="208"/>
      <c r="BZ950" s="208"/>
      <c r="CA950" s="208"/>
      <c r="CB950" s="208"/>
      <c r="CC950" s="208"/>
      <c r="CD950" s="208"/>
      <c r="CE950" s="208"/>
      <c r="CF950" s="208"/>
      <c r="CG950" s="208"/>
      <c r="CH950" s="208"/>
      <c r="CI950" s="208"/>
      <c r="CJ950" s="208"/>
      <c r="CK950" s="208"/>
      <c r="CL950" s="208"/>
      <c r="CM950" s="208"/>
      <c r="CN950" s="208"/>
      <c r="CO950" s="208"/>
      <c r="CP950" s="176"/>
      <c r="DO950" s="166"/>
    </row>
    <row r="951" spans="1:119">
      <c r="A951" s="166"/>
      <c r="B951" s="175"/>
      <c r="C951" s="175"/>
      <c r="D951" s="178"/>
      <c r="E951" s="17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70"/>
      <c r="R951" s="170"/>
      <c r="S951" s="170"/>
      <c r="T951" s="170"/>
      <c r="U951" s="170"/>
      <c r="V951" s="170"/>
      <c r="W951" s="207"/>
      <c r="X951" s="207"/>
      <c r="Y951" s="207"/>
      <c r="Z951" s="208"/>
      <c r="AA951" s="208"/>
      <c r="AB951" s="208"/>
      <c r="AC951" s="208"/>
      <c r="AD951" s="208"/>
      <c r="AE951" s="208"/>
      <c r="AF951" s="208"/>
      <c r="AG951" s="208"/>
      <c r="AH951" s="208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08"/>
      <c r="AU951" s="208"/>
      <c r="AV951" s="208"/>
      <c r="AW951" s="208"/>
      <c r="AX951" s="208"/>
      <c r="AY951" s="208"/>
      <c r="AZ951" s="208"/>
      <c r="BA951" s="208"/>
      <c r="BB951" s="208"/>
      <c r="BC951" s="208"/>
      <c r="BD951" s="208"/>
      <c r="BE951" s="208"/>
      <c r="BF951" s="208"/>
      <c r="BG951" s="208"/>
      <c r="BH951" s="208"/>
      <c r="BI951" s="208"/>
      <c r="BJ951" s="208"/>
      <c r="BK951" s="208"/>
      <c r="BL951" s="208"/>
      <c r="BM951" s="208"/>
      <c r="BN951" s="208"/>
      <c r="BO951" s="208"/>
      <c r="BP951" s="208"/>
      <c r="BQ951" s="208"/>
      <c r="BR951" s="208"/>
      <c r="BS951" s="208"/>
      <c r="BT951" s="208"/>
      <c r="BU951" s="208"/>
      <c r="BV951" s="208"/>
      <c r="BW951" s="208"/>
      <c r="BX951" s="208"/>
      <c r="BY951" s="208"/>
      <c r="BZ951" s="208"/>
      <c r="CA951" s="208"/>
      <c r="CB951" s="208"/>
      <c r="CC951" s="208"/>
      <c r="CD951" s="208"/>
      <c r="CE951" s="208"/>
      <c r="CF951" s="208"/>
      <c r="CG951" s="208"/>
      <c r="CH951" s="208"/>
      <c r="CI951" s="208"/>
      <c r="CJ951" s="208"/>
      <c r="CK951" s="208"/>
      <c r="CL951" s="208"/>
      <c r="CM951" s="208"/>
      <c r="CN951" s="208"/>
      <c r="CO951" s="208"/>
      <c r="CP951" s="176"/>
      <c r="DO951" s="166"/>
    </row>
    <row r="952" spans="1:119">
      <c r="A952" s="166"/>
      <c r="B952" s="175"/>
      <c r="C952" s="175"/>
      <c r="D952" s="178"/>
      <c r="E952" s="17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70"/>
      <c r="R952" s="170"/>
      <c r="S952" s="170"/>
      <c r="T952" s="170"/>
      <c r="U952" s="170"/>
      <c r="V952" s="170"/>
      <c r="W952" s="207"/>
      <c r="X952" s="207"/>
      <c r="Y952" s="207"/>
      <c r="Z952" s="208"/>
      <c r="AA952" s="208"/>
      <c r="AB952" s="208"/>
      <c r="AC952" s="208"/>
      <c r="AD952" s="208"/>
      <c r="AE952" s="208"/>
      <c r="AF952" s="208"/>
      <c r="AG952" s="208"/>
      <c r="AH952" s="208"/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8"/>
      <c r="AT952" s="208"/>
      <c r="AU952" s="208"/>
      <c r="AV952" s="208"/>
      <c r="AW952" s="208"/>
      <c r="AX952" s="208"/>
      <c r="AY952" s="208"/>
      <c r="AZ952" s="208"/>
      <c r="BA952" s="208"/>
      <c r="BB952" s="208"/>
      <c r="BC952" s="208"/>
      <c r="BD952" s="208"/>
      <c r="BE952" s="208"/>
      <c r="BF952" s="208"/>
      <c r="BG952" s="208"/>
      <c r="BH952" s="208"/>
      <c r="BI952" s="208"/>
      <c r="BJ952" s="208"/>
      <c r="BK952" s="208"/>
      <c r="BL952" s="208"/>
      <c r="BM952" s="208"/>
      <c r="BN952" s="208"/>
      <c r="BO952" s="208"/>
      <c r="BP952" s="208"/>
      <c r="BQ952" s="208"/>
      <c r="BR952" s="208"/>
      <c r="BS952" s="208"/>
      <c r="BT952" s="208"/>
      <c r="BU952" s="208"/>
      <c r="BV952" s="208"/>
      <c r="BW952" s="208"/>
      <c r="BX952" s="208"/>
      <c r="BY952" s="208"/>
      <c r="BZ952" s="208"/>
      <c r="CA952" s="208"/>
      <c r="CB952" s="208"/>
      <c r="CC952" s="208"/>
      <c r="CD952" s="208"/>
      <c r="CE952" s="208"/>
      <c r="CF952" s="208"/>
      <c r="CG952" s="208"/>
      <c r="CH952" s="208"/>
      <c r="CI952" s="208"/>
      <c r="CJ952" s="208"/>
      <c r="CK952" s="208"/>
      <c r="CL952" s="208"/>
      <c r="CM952" s="208"/>
      <c r="CN952" s="208"/>
      <c r="CO952" s="208"/>
      <c r="CP952" s="176"/>
      <c r="DO952" s="166"/>
    </row>
    <row r="953" spans="1:119">
      <c r="A953" s="166"/>
      <c r="B953" s="175"/>
      <c r="C953" s="175"/>
      <c r="D953" s="178"/>
      <c r="E953" s="17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70"/>
      <c r="R953" s="170"/>
      <c r="S953" s="170"/>
      <c r="T953" s="170"/>
      <c r="U953" s="170"/>
      <c r="V953" s="170"/>
      <c r="W953" s="207"/>
      <c r="X953" s="207"/>
      <c r="Y953" s="207"/>
      <c r="Z953" s="208"/>
      <c r="AA953" s="208"/>
      <c r="AB953" s="208"/>
      <c r="AC953" s="208"/>
      <c r="AD953" s="208"/>
      <c r="AE953" s="208"/>
      <c r="AF953" s="208"/>
      <c r="AG953" s="208"/>
      <c r="AH953" s="208"/>
      <c r="AI953" s="208"/>
      <c r="AJ953" s="208"/>
      <c r="AK953" s="208"/>
      <c r="AL953" s="208"/>
      <c r="AM953" s="208"/>
      <c r="AN953" s="208"/>
      <c r="AO953" s="208"/>
      <c r="AP953" s="208"/>
      <c r="AQ953" s="208"/>
      <c r="AR953" s="208"/>
      <c r="AS953" s="208"/>
      <c r="AT953" s="208"/>
      <c r="AU953" s="208"/>
      <c r="AV953" s="208"/>
      <c r="AW953" s="208"/>
      <c r="AX953" s="208"/>
      <c r="AY953" s="208"/>
      <c r="AZ953" s="208"/>
      <c r="BA953" s="208"/>
      <c r="BB953" s="208"/>
      <c r="BC953" s="208"/>
      <c r="BD953" s="208"/>
      <c r="BE953" s="208"/>
      <c r="BF953" s="208"/>
      <c r="BG953" s="208"/>
      <c r="BH953" s="208"/>
      <c r="BI953" s="208"/>
      <c r="BJ953" s="208"/>
      <c r="BK953" s="208"/>
      <c r="BL953" s="208"/>
      <c r="BM953" s="208"/>
      <c r="BN953" s="208"/>
      <c r="BO953" s="208"/>
      <c r="BP953" s="208"/>
      <c r="BQ953" s="208"/>
      <c r="BR953" s="208"/>
      <c r="BS953" s="208"/>
      <c r="BT953" s="208"/>
      <c r="BU953" s="208"/>
      <c r="BV953" s="208"/>
      <c r="BW953" s="208"/>
      <c r="BX953" s="208"/>
      <c r="BY953" s="208"/>
      <c r="BZ953" s="208"/>
      <c r="CA953" s="208"/>
      <c r="CB953" s="208"/>
      <c r="CC953" s="208"/>
      <c r="CD953" s="208"/>
      <c r="CE953" s="208"/>
      <c r="CF953" s="208"/>
      <c r="CG953" s="208"/>
      <c r="CH953" s="208"/>
      <c r="CI953" s="208"/>
      <c r="CJ953" s="208"/>
      <c r="CK953" s="208"/>
      <c r="CL953" s="208"/>
      <c r="CM953" s="208"/>
      <c r="CN953" s="208"/>
      <c r="CO953" s="208"/>
      <c r="CP953" s="176"/>
      <c r="DO953" s="166"/>
    </row>
    <row r="954" spans="1:119">
      <c r="A954" s="166"/>
      <c r="B954" s="175"/>
      <c r="C954" s="175"/>
      <c r="D954" s="178"/>
      <c r="E954" s="17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70"/>
      <c r="R954" s="170"/>
      <c r="S954" s="170"/>
      <c r="T954" s="170"/>
      <c r="U954" s="170"/>
      <c r="V954" s="170"/>
      <c r="W954" s="207"/>
      <c r="X954" s="207"/>
      <c r="Y954" s="207"/>
      <c r="Z954" s="208"/>
      <c r="AA954" s="208"/>
      <c r="AB954" s="208"/>
      <c r="AC954" s="208"/>
      <c r="AD954" s="208"/>
      <c r="AE954" s="208"/>
      <c r="AF954" s="208"/>
      <c r="AG954" s="208"/>
      <c r="AH954" s="208"/>
      <c r="AI954" s="208"/>
      <c r="AJ954" s="208"/>
      <c r="AK954" s="208"/>
      <c r="AL954" s="208"/>
      <c r="AM954" s="208"/>
      <c r="AN954" s="208"/>
      <c r="AO954" s="208"/>
      <c r="AP954" s="208"/>
      <c r="AQ954" s="208"/>
      <c r="AR954" s="208"/>
      <c r="AS954" s="208"/>
      <c r="AT954" s="208"/>
      <c r="AU954" s="208"/>
      <c r="AV954" s="208"/>
      <c r="AW954" s="208"/>
      <c r="AX954" s="208"/>
      <c r="AY954" s="208"/>
      <c r="AZ954" s="208"/>
      <c r="BA954" s="208"/>
      <c r="BB954" s="208"/>
      <c r="BC954" s="208"/>
      <c r="BD954" s="208"/>
      <c r="BE954" s="208"/>
      <c r="BF954" s="208"/>
      <c r="BG954" s="208"/>
      <c r="BH954" s="208"/>
      <c r="BI954" s="208"/>
      <c r="BJ954" s="208"/>
      <c r="BK954" s="208"/>
      <c r="BL954" s="208"/>
      <c r="BM954" s="208"/>
      <c r="BN954" s="208"/>
      <c r="BO954" s="208"/>
      <c r="BP954" s="208"/>
      <c r="BQ954" s="208"/>
      <c r="BR954" s="208"/>
      <c r="BS954" s="208"/>
      <c r="BT954" s="208"/>
      <c r="BU954" s="208"/>
      <c r="BV954" s="208"/>
      <c r="BW954" s="208"/>
      <c r="BX954" s="208"/>
      <c r="BY954" s="208"/>
      <c r="BZ954" s="208"/>
      <c r="CA954" s="208"/>
      <c r="CB954" s="208"/>
      <c r="CC954" s="208"/>
      <c r="CD954" s="208"/>
      <c r="CE954" s="208"/>
      <c r="CF954" s="208"/>
      <c r="CG954" s="208"/>
      <c r="CH954" s="208"/>
      <c r="CI954" s="208"/>
      <c r="CJ954" s="208"/>
      <c r="CK954" s="208"/>
      <c r="CL954" s="208"/>
      <c r="CM954" s="208"/>
      <c r="CN954" s="208"/>
      <c r="CO954" s="208"/>
      <c r="CP954" s="176"/>
      <c r="DO954" s="166"/>
    </row>
    <row r="955" spans="1:119">
      <c r="A955" s="166"/>
      <c r="B955" s="175"/>
      <c r="C955" s="175"/>
      <c r="D955" s="178"/>
      <c r="E955" s="17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70"/>
      <c r="R955" s="170"/>
      <c r="S955" s="170"/>
      <c r="T955" s="170"/>
      <c r="U955" s="170"/>
      <c r="V955" s="170"/>
      <c r="W955" s="207"/>
      <c r="X955" s="207"/>
      <c r="Y955" s="207"/>
      <c r="Z955" s="208"/>
      <c r="AA955" s="208"/>
      <c r="AB955" s="208"/>
      <c r="AC955" s="208"/>
      <c r="AD955" s="208"/>
      <c r="AE955" s="208"/>
      <c r="AF955" s="208"/>
      <c r="AG955" s="208"/>
      <c r="AH955" s="208"/>
      <c r="AI955" s="208"/>
      <c r="AJ955" s="208"/>
      <c r="AK955" s="208"/>
      <c r="AL955" s="208"/>
      <c r="AM955" s="208"/>
      <c r="AN955" s="208"/>
      <c r="AO955" s="208"/>
      <c r="AP955" s="208"/>
      <c r="AQ955" s="208"/>
      <c r="AR955" s="208"/>
      <c r="AS955" s="208"/>
      <c r="AT955" s="208"/>
      <c r="AU955" s="208"/>
      <c r="AV955" s="208"/>
      <c r="AW955" s="208"/>
      <c r="AX955" s="208"/>
      <c r="AY955" s="208"/>
      <c r="AZ955" s="208"/>
      <c r="BA955" s="208"/>
      <c r="BB955" s="208"/>
      <c r="BC955" s="208"/>
      <c r="BD955" s="208"/>
      <c r="BE955" s="208"/>
      <c r="BF955" s="208"/>
      <c r="BG955" s="208"/>
      <c r="BH955" s="208"/>
      <c r="BI955" s="208"/>
      <c r="BJ955" s="208"/>
      <c r="BK955" s="208"/>
      <c r="BL955" s="208"/>
      <c r="BM955" s="208"/>
      <c r="BN955" s="208"/>
      <c r="BO955" s="208"/>
      <c r="BP955" s="208"/>
      <c r="BQ955" s="208"/>
      <c r="BR955" s="208"/>
      <c r="BS955" s="208"/>
      <c r="BT955" s="208"/>
      <c r="BU955" s="208"/>
      <c r="BV955" s="208"/>
      <c r="BW955" s="208"/>
      <c r="BX955" s="208"/>
      <c r="BY955" s="208"/>
      <c r="BZ955" s="208"/>
      <c r="CA955" s="208"/>
      <c r="CB955" s="208"/>
      <c r="CC955" s="208"/>
      <c r="CD955" s="208"/>
      <c r="CE955" s="208"/>
      <c r="CF955" s="208"/>
      <c r="CG955" s="208"/>
      <c r="CH955" s="208"/>
      <c r="CI955" s="208"/>
      <c r="CJ955" s="208"/>
      <c r="CK955" s="208"/>
      <c r="CL955" s="208"/>
      <c r="CM955" s="208"/>
      <c r="CN955" s="208"/>
      <c r="CO955" s="208"/>
      <c r="CP955" s="176"/>
      <c r="DO955" s="166"/>
    </row>
    <row r="956" spans="1:119">
      <c r="A956" s="166"/>
      <c r="B956" s="175"/>
      <c r="C956" s="175"/>
      <c r="D956" s="178"/>
      <c r="E956" s="17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70"/>
      <c r="R956" s="170"/>
      <c r="S956" s="170"/>
      <c r="T956" s="170"/>
      <c r="U956" s="170"/>
      <c r="V956" s="170"/>
      <c r="W956" s="207"/>
      <c r="X956" s="207"/>
      <c r="Y956" s="207"/>
      <c r="Z956" s="208"/>
      <c r="AA956" s="208"/>
      <c r="AB956" s="208"/>
      <c r="AC956" s="208"/>
      <c r="AD956" s="208"/>
      <c r="AE956" s="208"/>
      <c r="AF956" s="208"/>
      <c r="AG956" s="208"/>
      <c r="AH956" s="208"/>
      <c r="AI956" s="208"/>
      <c r="AJ956" s="208"/>
      <c r="AK956" s="208"/>
      <c r="AL956" s="208"/>
      <c r="AM956" s="208"/>
      <c r="AN956" s="208"/>
      <c r="AO956" s="208"/>
      <c r="AP956" s="208"/>
      <c r="AQ956" s="208"/>
      <c r="AR956" s="208"/>
      <c r="AS956" s="208"/>
      <c r="AT956" s="208"/>
      <c r="AU956" s="208"/>
      <c r="AV956" s="208"/>
      <c r="AW956" s="208"/>
      <c r="AX956" s="208"/>
      <c r="AY956" s="208"/>
      <c r="AZ956" s="208"/>
      <c r="BA956" s="208"/>
      <c r="BB956" s="208"/>
      <c r="BC956" s="208"/>
      <c r="BD956" s="208"/>
      <c r="BE956" s="208"/>
      <c r="BF956" s="208"/>
      <c r="BG956" s="208"/>
      <c r="BH956" s="208"/>
      <c r="BI956" s="208"/>
      <c r="BJ956" s="208"/>
      <c r="BK956" s="208"/>
      <c r="BL956" s="208"/>
      <c r="BM956" s="208"/>
      <c r="BN956" s="208"/>
      <c r="BO956" s="208"/>
      <c r="BP956" s="208"/>
      <c r="BQ956" s="208"/>
      <c r="BR956" s="208"/>
      <c r="BS956" s="208"/>
      <c r="BT956" s="208"/>
      <c r="BU956" s="208"/>
      <c r="BV956" s="208"/>
      <c r="BW956" s="208"/>
      <c r="BX956" s="208"/>
      <c r="BY956" s="208"/>
      <c r="BZ956" s="208"/>
      <c r="CA956" s="208"/>
      <c r="CB956" s="208"/>
      <c r="CC956" s="208"/>
      <c r="CD956" s="208"/>
      <c r="CE956" s="208"/>
      <c r="CF956" s="208"/>
      <c r="CG956" s="208"/>
      <c r="CH956" s="208"/>
      <c r="CI956" s="208"/>
      <c r="CJ956" s="208"/>
      <c r="CK956" s="208"/>
      <c r="CL956" s="208"/>
      <c r="CM956" s="208"/>
      <c r="CN956" s="208"/>
      <c r="CO956" s="208"/>
      <c r="CP956" s="176"/>
      <c r="DO956" s="166"/>
    </row>
    <row r="957" spans="1:119">
      <c r="A957" s="166"/>
      <c r="B957" s="175"/>
      <c r="C957" s="175"/>
      <c r="D957" s="178"/>
      <c r="E957" s="17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70"/>
      <c r="R957" s="170"/>
      <c r="S957" s="170"/>
      <c r="T957" s="170"/>
      <c r="U957" s="170"/>
      <c r="V957" s="170"/>
      <c r="W957" s="207"/>
      <c r="X957" s="207"/>
      <c r="Y957" s="207"/>
      <c r="Z957" s="208"/>
      <c r="AA957" s="208"/>
      <c r="AB957" s="208"/>
      <c r="AC957" s="208"/>
      <c r="AD957" s="208"/>
      <c r="AE957" s="208"/>
      <c r="AF957" s="208"/>
      <c r="AG957" s="208"/>
      <c r="AH957" s="208"/>
      <c r="AI957" s="208"/>
      <c r="AJ957" s="208"/>
      <c r="AK957" s="208"/>
      <c r="AL957" s="208"/>
      <c r="AM957" s="208"/>
      <c r="AN957" s="208"/>
      <c r="AO957" s="208"/>
      <c r="AP957" s="208"/>
      <c r="AQ957" s="208"/>
      <c r="AR957" s="208"/>
      <c r="AS957" s="208"/>
      <c r="AT957" s="208"/>
      <c r="AU957" s="208"/>
      <c r="AV957" s="208"/>
      <c r="AW957" s="208"/>
      <c r="AX957" s="208"/>
      <c r="AY957" s="208"/>
      <c r="AZ957" s="208"/>
      <c r="BA957" s="208"/>
      <c r="BB957" s="208"/>
      <c r="BC957" s="208"/>
      <c r="BD957" s="208"/>
      <c r="BE957" s="208"/>
      <c r="BF957" s="208"/>
      <c r="BG957" s="208"/>
      <c r="BH957" s="208"/>
      <c r="BI957" s="208"/>
      <c r="BJ957" s="208"/>
      <c r="BK957" s="208"/>
      <c r="BL957" s="208"/>
      <c r="BM957" s="208"/>
      <c r="BN957" s="208"/>
      <c r="BO957" s="208"/>
      <c r="BP957" s="208"/>
      <c r="BQ957" s="208"/>
      <c r="BR957" s="208"/>
      <c r="BS957" s="208"/>
      <c r="BT957" s="208"/>
      <c r="BU957" s="208"/>
      <c r="BV957" s="208"/>
      <c r="BW957" s="208"/>
      <c r="BX957" s="208"/>
      <c r="BY957" s="208"/>
      <c r="BZ957" s="208"/>
      <c r="CA957" s="208"/>
      <c r="CB957" s="208"/>
      <c r="CC957" s="208"/>
      <c r="CD957" s="208"/>
      <c r="CE957" s="208"/>
      <c r="CF957" s="208"/>
      <c r="CG957" s="208"/>
      <c r="CH957" s="208"/>
      <c r="CI957" s="208"/>
      <c r="CJ957" s="208"/>
      <c r="CK957" s="208"/>
      <c r="CL957" s="208"/>
      <c r="CM957" s="208"/>
      <c r="CN957" s="208"/>
      <c r="CO957" s="208"/>
      <c r="CP957" s="176"/>
      <c r="DO957" s="166"/>
    </row>
    <row r="958" spans="1:119">
      <c r="A958" s="166"/>
      <c r="B958" s="175"/>
      <c r="C958" s="175"/>
      <c r="D958" s="178"/>
      <c r="E958" s="17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70"/>
      <c r="R958" s="170"/>
      <c r="S958" s="170"/>
      <c r="T958" s="170"/>
      <c r="U958" s="170"/>
      <c r="V958" s="170"/>
      <c r="W958" s="207"/>
      <c r="X958" s="207"/>
      <c r="Y958" s="207"/>
      <c r="Z958" s="208"/>
      <c r="AA958" s="208"/>
      <c r="AB958" s="208"/>
      <c r="AC958" s="208"/>
      <c r="AD958" s="208"/>
      <c r="AE958" s="208"/>
      <c r="AF958" s="208"/>
      <c r="AG958" s="208"/>
      <c r="AH958" s="208"/>
      <c r="AI958" s="208"/>
      <c r="AJ958" s="208"/>
      <c r="AK958" s="208"/>
      <c r="AL958" s="208"/>
      <c r="AM958" s="208"/>
      <c r="AN958" s="208"/>
      <c r="AO958" s="208"/>
      <c r="AP958" s="208"/>
      <c r="AQ958" s="208"/>
      <c r="AR958" s="208"/>
      <c r="AS958" s="208"/>
      <c r="AT958" s="208"/>
      <c r="AU958" s="208"/>
      <c r="AV958" s="208"/>
      <c r="AW958" s="208"/>
      <c r="AX958" s="208"/>
      <c r="AY958" s="208"/>
      <c r="AZ958" s="208"/>
      <c r="BA958" s="208"/>
      <c r="BB958" s="208"/>
      <c r="BC958" s="208"/>
      <c r="BD958" s="208"/>
      <c r="BE958" s="208"/>
      <c r="BF958" s="208"/>
      <c r="BG958" s="208"/>
      <c r="BH958" s="208"/>
      <c r="BI958" s="208"/>
      <c r="BJ958" s="208"/>
      <c r="BK958" s="208"/>
      <c r="BL958" s="208"/>
      <c r="BM958" s="208"/>
      <c r="BN958" s="208"/>
      <c r="BO958" s="208"/>
      <c r="BP958" s="208"/>
      <c r="BQ958" s="208"/>
      <c r="BR958" s="208"/>
      <c r="BS958" s="208"/>
      <c r="BT958" s="208"/>
      <c r="BU958" s="208"/>
      <c r="BV958" s="208"/>
      <c r="BW958" s="208"/>
      <c r="BX958" s="208"/>
      <c r="BY958" s="208"/>
      <c r="BZ958" s="208"/>
      <c r="CA958" s="208"/>
      <c r="CB958" s="208"/>
      <c r="CC958" s="208"/>
      <c r="CD958" s="208"/>
      <c r="CE958" s="208"/>
      <c r="CF958" s="208"/>
      <c r="CG958" s="208"/>
      <c r="CH958" s="208"/>
      <c r="CI958" s="208"/>
      <c r="CJ958" s="208"/>
      <c r="CK958" s="208"/>
      <c r="CL958" s="208"/>
      <c r="CM958" s="208"/>
      <c r="CN958" s="208"/>
      <c r="CO958" s="208"/>
      <c r="CP958" s="176"/>
      <c r="DO958" s="166"/>
    </row>
    <row r="959" spans="1:119">
      <c r="A959" s="166"/>
      <c r="B959" s="175"/>
      <c r="C959" s="175"/>
      <c r="D959" s="178"/>
      <c r="E959" s="17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70"/>
      <c r="R959" s="170"/>
      <c r="S959" s="170"/>
      <c r="T959" s="170"/>
      <c r="U959" s="170"/>
      <c r="V959" s="170"/>
      <c r="W959" s="207"/>
      <c r="X959" s="207"/>
      <c r="Y959" s="207"/>
      <c r="Z959" s="208"/>
      <c r="AA959" s="208"/>
      <c r="AB959" s="208"/>
      <c r="AC959" s="208"/>
      <c r="AD959" s="208"/>
      <c r="AE959" s="208"/>
      <c r="AF959" s="208"/>
      <c r="AG959" s="208"/>
      <c r="AH959" s="208"/>
      <c r="AI959" s="208"/>
      <c r="AJ959" s="208"/>
      <c r="AK959" s="208"/>
      <c r="AL959" s="208"/>
      <c r="AM959" s="208"/>
      <c r="AN959" s="208"/>
      <c r="AO959" s="208"/>
      <c r="AP959" s="208"/>
      <c r="AQ959" s="208"/>
      <c r="AR959" s="208"/>
      <c r="AS959" s="208"/>
      <c r="AT959" s="208"/>
      <c r="AU959" s="208"/>
      <c r="AV959" s="208"/>
      <c r="AW959" s="208"/>
      <c r="AX959" s="208"/>
      <c r="AY959" s="208"/>
      <c r="AZ959" s="208"/>
      <c r="BA959" s="208"/>
      <c r="BB959" s="208"/>
      <c r="BC959" s="208"/>
      <c r="BD959" s="208"/>
      <c r="BE959" s="208"/>
      <c r="BF959" s="208"/>
      <c r="BG959" s="208"/>
      <c r="BH959" s="208"/>
      <c r="BI959" s="208"/>
      <c r="BJ959" s="208"/>
      <c r="BK959" s="208"/>
      <c r="BL959" s="208"/>
      <c r="BM959" s="208"/>
      <c r="BN959" s="208"/>
      <c r="BO959" s="208"/>
      <c r="BP959" s="208"/>
      <c r="BQ959" s="208"/>
      <c r="BR959" s="208"/>
      <c r="BS959" s="208"/>
      <c r="BT959" s="208"/>
      <c r="BU959" s="208"/>
      <c r="BV959" s="208"/>
      <c r="BW959" s="208"/>
      <c r="BX959" s="208"/>
      <c r="BY959" s="208"/>
      <c r="BZ959" s="208"/>
      <c r="CA959" s="208"/>
      <c r="CB959" s="208"/>
      <c r="CC959" s="208"/>
      <c r="CD959" s="208"/>
      <c r="CE959" s="208"/>
      <c r="CF959" s="208"/>
      <c r="CG959" s="208"/>
      <c r="CH959" s="208"/>
      <c r="CI959" s="208"/>
      <c r="CJ959" s="208"/>
      <c r="CK959" s="208"/>
      <c r="CL959" s="208"/>
      <c r="CM959" s="208"/>
      <c r="CN959" s="208"/>
      <c r="CO959" s="208"/>
      <c r="CP959" s="176"/>
      <c r="DO959" s="166"/>
    </row>
    <row r="960" spans="1:119">
      <c r="A960" s="166"/>
      <c r="B960" s="175"/>
      <c r="C960" s="175"/>
      <c r="D960" s="178"/>
      <c r="E960" s="17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70"/>
      <c r="R960" s="170"/>
      <c r="S960" s="170"/>
      <c r="T960" s="170"/>
      <c r="U960" s="170"/>
      <c r="V960" s="170"/>
      <c r="W960" s="207"/>
      <c r="X960" s="207"/>
      <c r="Y960" s="207"/>
      <c r="Z960" s="208"/>
      <c r="AA960" s="208"/>
      <c r="AB960" s="208"/>
      <c r="AC960" s="208"/>
      <c r="AD960" s="208"/>
      <c r="AE960" s="208"/>
      <c r="AF960" s="208"/>
      <c r="AG960" s="208"/>
      <c r="AH960" s="208"/>
      <c r="AI960" s="208"/>
      <c r="AJ960" s="208"/>
      <c r="AK960" s="208"/>
      <c r="AL960" s="208"/>
      <c r="AM960" s="208"/>
      <c r="AN960" s="208"/>
      <c r="AO960" s="208"/>
      <c r="AP960" s="208"/>
      <c r="AQ960" s="208"/>
      <c r="AR960" s="208"/>
      <c r="AS960" s="208"/>
      <c r="AT960" s="208"/>
      <c r="AU960" s="208"/>
      <c r="AV960" s="208"/>
      <c r="AW960" s="208"/>
      <c r="AX960" s="208"/>
      <c r="AY960" s="208"/>
      <c r="AZ960" s="208"/>
      <c r="BA960" s="208"/>
      <c r="BB960" s="208"/>
      <c r="BC960" s="208"/>
      <c r="BD960" s="208"/>
      <c r="BE960" s="208"/>
      <c r="BF960" s="208"/>
      <c r="BG960" s="208"/>
      <c r="BH960" s="208"/>
      <c r="BI960" s="208"/>
      <c r="BJ960" s="208"/>
      <c r="BK960" s="208"/>
      <c r="BL960" s="208"/>
      <c r="BM960" s="208"/>
      <c r="BN960" s="208"/>
      <c r="BO960" s="208"/>
      <c r="BP960" s="208"/>
      <c r="BQ960" s="208"/>
      <c r="BR960" s="208"/>
      <c r="BS960" s="208"/>
      <c r="BT960" s="208"/>
      <c r="BU960" s="208"/>
      <c r="BV960" s="208"/>
      <c r="BW960" s="208"/>
      <c r="BX960" s="208"/>
      <c r="BY960" s="208"/>
      <c r="BZ960" s="208"/>
      <c r="CA960" s="208"/>
      <c r="CB960" s="208"/>
      <c r="CC960" s="208"/>
      <c r="CD960" s="208"/>
      <c r="CE960" s="208"/>
      <c r="CF960" s="208"/>
      <c r="CG960" s="208"/>
      <c r="CH960" s="208"/>
      <c r="CI960" s="208"/>
      <c r="CJ960" s="208"/>
      <c r="CK960" s="208"/>
      <c r="CL960" s="208"/>
      <c r="CM960" s="208"/>
      <c r="CN960" s="208"/>
      <c r="CO960" s="208"/>
      <c r="CP960" s="176"/>
      <c r="DO960" s="166"/>
    </row>
    <row r="961" spans="1:119">
      <c r="A961" s="166"/>
      <c r="B961" s="175"/>
      <c r="C961" s="175"/>
      <c r="D961" s="178"/>
      <c r="E961" s="17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70"/>
      <c r="R961" s="170"/>
      <c r="S961" s="170"/>
      <c r="T961" s="170"/>
      <c r="U961" s="170"/>
      <c r="V961" s="170"/>
      <c r="W961" s="207"/>
      <c r="X961" s="207"/>
      <c r="Y961" s="207"/>
      <c r="Z961" s="208"/>
      <c r="AA961" s="208"/>
      <c r="AB961" s="208"/>
      <c r="AC961" s="208"/>
      <c r="AD961" s="208"/>
      <c r="AE961" s="208"/>
      <c r="AF961" s="208"/>
      <c r="AG961" s="208"/>
      <c r="AH961" s="208"/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  <c r="AT961" s="208"/>
      <c r="AU961" s="208"/>
      <c r="AV961" s="208"/>
      <c r="AW961" s="208"/>
      <c r="AX961" s="208"/>
      <c r="AY961" s="208"/>
      <c r="AZ961" s="208"/>
      <c r="BA961" s="208"/>
      <c r="BB961" s="208"/>
      <c r="BC961" s="208"/>
      <c r="BD961" s="208"/>
      <c r="BE961" s="208"/>
      <c r="BF961" s="208"/>
      <c r="BG961" s="208"/>
      <c r="BH961" s="208"/>
      <c r="BI961" s="208"/>
      <c r="BJ961" s="208"/>
      <c r="BK961" s="208"/>
      <c r="BL961" s="208"/>
      <c r="BM961" s="208"/>
      <c r="BN961" s="208"/>
      <c r="BO961" s="208"/>
      <c r="BP961" s="208"/>
      <c r="BQ961" s="208"/>
      <c r="BR961" s="208"/>
      <c r="BS961" s="208"/>
      <c r="BT961" s="208"/>
      <c r="BU961" s="208"/>
      <c r="BV961" s="208"/>
      <c r="BW961" s="208"/>
      <c r="BX961" s="208"/>
      <c r="BY961" s="208"/>
      <c r="BZ961" s="208"/>
      <c r="CA961" s="208"/>
      <c r="CB961" s="208"/>
      <c r="CC961" s="208"/>
      <c r="CD961" s="208"/>
      <c r="CE961" s="208"/>
      <c r="CF961" s="208"/>
      <c r="CG961" s="208"/>
      <c r="CH961" s="208"/>
      <c r="CI961" s="208"/>
      <c r="CJ961" s="208"/>
      <c r="CK961" s="208"/>
      <c r="CL961" s="208"/>
      <c r="CM961" s="208"/>
      <c r="CN961" s="208"/>
      <c r="CO961" s="208"/>
      <c r="CP961" s="176"/>
      <c r="DO961" s="166"/>
    </row>
    <row r="962" spans="1:119">
      <c r="A962" s="166"/>
      <c r="B962" s="175"/>
      <c r="C962" s="175"/>
      <c r="D962" s="178"/>
      <c r="E962" s="17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70"/>
      <c r="R962" s="170"/>
      <c r="S962" s="170"/>
      <c r="T962" s="170"/>
      <c r="U962" s="170"/>
      <c r="V962" s="170"/>
      <c r="W962" s="207"/>
      <c r="X962" s="207"/>
      <c r="Y962" s="207"/>
      <c r="Z962" s="208"/>
      <c r="AA962" s="208"/>
      <c r="AB962" s="208"/>
      <c r="AC962" s="208"/>
      <c r="AD962" s="208"/>
      <c r="AE962" s="208"/>
      <c r="AF962" s="208"/>
      <c r="AG962" s="208"/>
      <c r="AH962" s="208"/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  <c r="AT962" s="208"/>
      <c r="AU962" s="208"/>
      <c r="AV962" s="208"/>
      <c r="AW962" s="208"/>
      <c r="AX962" s="208"/>
      <c r="AY962" s="208"/>
      <c r="AZ962" s="208"/>
      <c r="BA962" s="208"/>
      <c r="BB962" s="208"/>
      <c r="BC962" s="208"/>
      <c r="BD962" s="208"/>
      <c r="BE962" s="208"/>
      <c r="BF962" s="208"/>
      <c r="BG962" s="208"/>
      <c r="BH962" s="208"/>
      <c r="BI962" s="208"/>
      <c r="BJ962" s="208"/>
      <c r="BK962" s="208"/>
      <c r="BL962" s="208"/>
      <c r="BM962" s="208"/>
      <c r="BN962" s="208"/>
      <c r="BO962" s="208"/>
      <c r="BP962" s="208"/>
      <c r="BQ962" s="208"/>
      <c r="BR962" s="208"/>
      <c r="BS962" s="208"/>
      <c r="BT962" s="208"/>
      <c r="BU962" s="208"/>
      <c r="BV962" s="208"/>
      <c r="BW962" s="208"/>
      <c r="BX962" s="208"/>
      <c r="BY962" s="208"/>
      <c r="BZ962" s="208"/>
      <c r="CA962" s="208"/>
      <c r="CB962" s="208"/>
      <c r="CC962" s="208"/>
      <c r="CD962" s="208"/>
      <c r="CE962" s="208"/>
      <c r="CF962" s="208"/>
      <c r="CG962" s="208"/>
      <c r="CH962" s="208"/>
      <c r="CI962" s="208"/>
      <c r="CJ962" s="208"/>
      <c r="CK962" s="208"/>
      <c r="CL962" s="208"/>
      <c r="CM962" s="208"/>
      <c r="CN962" s="208"/>
      <c r="CO962" s="208"/>
      <c r="CP962" s="176"/>
      <c r="DO962" s="166"/>
    </row>
    <row r="963" spans="1:119">
      <c r="A963" s="166"/>
      <c r="B963" s="175"/>
      <c r="C963" s="175"/>
      <c r="D963" s="178"/>
      <c r="E963" s="17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70"/>
      <c r="R963" s="170"/>
      <c r="S963" s="170"/>
      <c r="T963" s="170"/>
      <c r="U963" s="170"/>
      <c r="V963" s="170"/>
      <c r="W963" s="207"/>
      <c r="X963" s="207"/>
      <c r="Y963" s="207"/>
      <c r="Z963" s="208"/>
      <c r="AA963" s="208"/>
      <c r="AB963" s="208"/>
      <c r="AC963" s="208"/>
      <c r="AD963" s="208"/>
      <c r="AE963" s="208"/>
      <c r="AF963" s="208"/>
      <c r="AG963" s="208"/>
      <c r="AH963" s="208"/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  <c r="AT963" s="208"/>
      <c r="AU963" s="208"/>
      <c r="AV963" s="208"/>
      <c r="AW963" s="208"/>
      <c r="AX963" s="208"/>
      <c r="AY963" s="208"/>
      <c r="AZ963" s="208"/>
      <c r="BA963" s="208"/>
      <c r="BB963" s="208"/>
      <c r="BC963" s="208"/>
      <c r="BD963" s="208"/>
      <c r="BE963" s="208"/>
      <c r="BF963" s="208"/>
      <c r="BG963" s="208"/>
      <c r="BH963" s="208"/>
      <c r="BI963" s="208"/>
      <c r="BJ963" s="208"/>
      <c r="BK963" s="208"/>
      <c r="BL963" s="208"/>
      <c r="BM963" s="208"/>
      <c r="BN963" s="208"/>
      <c r="BO963" s="208"/>
      <c r="BP963" s="208"/>
      <c r="BQ963" s="208"/>
      <c r="BR963" s="208"/>
      <c r="BS963" s="208"/>
      <c r="BT963" s="208"/>
      <c r="BU963" s="208"/>
      <c r="BV963" s="208"/>
      <c r="BW963" s="208"/>
      <c r="BX963" s="208"/>
      <c r="BY963" s="208"/>
      <c r="BZ963" s="208"/>
      <c r="CA963" s="208"/>
      <c r="CB963" s="208"/>
      <c r="CC963" s="208"/>
      <c r="CD963" s="208"/>
      <c r="CE963" s="208"/>
      <c r="CF963" s="208"/>
      <c r="CG963" s="208"/>
      <c r="CH963" s="208"/>
      <c r="CI963" s="208"/>
      <c r="CJ963" s="208"/>
      <c r="CK963" s="208"/>
      <c r="CL963" s="208"/>
      <c r="CM963" s="208"/>
      <c r="CN963" s="208"/>
      <c r="CO963" s="208"/>
      <c r="CP963" s="176"/>
      <c r="DO963" s="166"/>
    </row>
    <row r="964" spans="1:119">
      <c r="A964" s="166"/>
      <c r="B964" s="175"/>
      <c r="C964" s="175"/>
      <c r="D964" s="178"/>
      <c r="E964" s="17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70"/>
      <c r="R964" s="170"/>
      <c r="S964" s="170"/>
      <c r="T964" s="170"/>
      <c r="U964" s="170"/>
      <c r="V964" s="170"/>
      <c r="W964" s="207"/>
      <c r="X964" s="207"/>
      <c r="Y964" s="207"/>
      <c r="Z964" s="208"/>
      <c r="AA964" s="208"/>
      <c r="AB964" s="208"/>
      <c r="AC964" s="208"/>
      <c r="AD964" s="208"/>
      <c r="AE964" s="208"/>
      <c r="AF964" s="208"/>
      <c r="AG964" s="208"/>
      <c r="AH964" s="208"/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  <c r="AT964" s="208"/>
      <c r="AU964" s="208"/>
      <c r="AV964" s="208"/>
      <c r="AW964" s="208"/>
      <c r="AX964" s="208"/>
      <c r="AY964" s="208"/>
      <c r="AZ964" s="208"/>
      <c r="BA964" s="208"/>
      <c r="BB964" s="208"/>
      <c r="BC964" s="208"/>
      <c r="BD964" s="208"/>
      <c r="BE964" s="208"/>
      <c r="BF964" s="208"/>
      <c r="BG964" s="208"/>
      <c r="BH964" s="208"/>
      <c r="BI964" s="208"/>
      <c r="BJ964" s="208"/>
      <c r="BK964" s="208"/>
      <c r="BL964" s="208"/>
      <c r="BM964" s="208"/>
      <c r="BN964" s="208"/>
      <c r="BO964" s="208"/>
      <c r="BP964" s="208"/>
      <c r="BQ964" s="208"/>
      <c r="BR964" s="208"/>
      <c r="BS964" s="208"/>
      <c r="BT964" s="208"/>
      <c r="BU964" s="208"/>
      <c r="BV964" s="208"/>
      <c r="BW964" s="208"/>
      <c r="BX964" s="208"/>
      <c r="BY964" s="208"/>
      <c r="BZ964" s="208"/>
      <c r="CA964" s="208"/>
      <c r="CB964" s="208"/>
      <c r="CC964" s="208"/>
      <c r="CD964" s="208"/>
      <c r="CE964" s="208"/>
      <c r="CF964" s="208"/>
      <c r="CG964" s="208"/>
      <c r="CH964" s="208"/>
      <c r="CI964" s="208"/>
      <c r="CJ964" s="208"/>
      <c r="CK964" s="208"/>
      <c r="CL964" s="208"/>
      <c r="CM964" s="208"/>
      <c r="CN964" s="208"/>
      <c r="CO964" s="208"/>
      <c r="CP964" s="176"/>
      <c r="DO964" s="166"/>
    </row>
    <row r="965" spans="1:119">
      <c r="A965" s="166"/>
      <c r="B965" s="175"/>
      <c r="C965" s="175"/>
      <c r="D965" s="178"/>
      <c r="E965" s="17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70"/>
      <c r="R965" s="170"/>
      <c r="S965" s="170"/>
      <c r="T965" s="170"/>
      <c r="U965" s="170"/>
      <c r="V965" s="170"/>
      <c r="W965" s="207"/>
      <c r="X965" s="207"/>
      <c r="Y965" s="207"/>
      <c r="Z965" s="208"/>
      <c r="AA965" s="208"/>
      <c r="AB965" s="208"/>
      <c r="AC965" s="208"/>
      <c r="AD965" s="208"/>
      <c r="AE965" s="208"/>
      <c r="AF965" s="208"/>
      <c r="AG965" s="208"/>
      <c r="AH965" s="208"/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  <c r="AT965" s="208"/>
      <c r="AU965" s="208"/>
      <c r="AV965" s="208"/>
      <c r="AW965" s="208"/>
      <c r="AX965" s="208"/>
      <c r="AY965" s="208"/>
      <c r="AZ965" s="208"/>
      <c r="BA965" s="208"/>
      <c r="BB965" s="208"/>
      <c r="BC965" s="208"/>
      <c r="BD965" s="208"/>
      <c r="BE965" s="208"/>
      <c r="BF965" s="208"/>
      <c r="BG965" s="208"/>
      <c r="BH965" s="208"/>
      <c r="BI965" s="208"/>
      <c r="BJ965" s="208"/>
      <c r="BK965" s="208"/>
      <c r="BL965" s="208"/>
      <c r="BM965" s="208"/>
      <c r="BN965" s="208"/>
      <c r="BO965" s="208"/>
      <c r="BP965" s="208"/>
      <c r="BQ965" s="208"/>
      <c r="BR965" s="208"/>
      <c r="BS965" s="208"/>
      <c r="BT965" s="208"/>
      <c r="BU965" s="208"/>
      <c r="BV965" s="208"/>
      <c r="BW965" s="208"/>
      <c r="BX965" s="208"/>
      <c r="BY965" s="208"/>
      <c r="BZ965" s="208"/>
      <c r="CA965" s="208"/>
      <c r="CB965" s="208"/>
      <c r="CC965" s="208"/>
      <c r="CD965" s="208"/>
      <c r="CE965" s="208"/>
      <c r="CF965" s="208"/>
      <c r="CG965" s="208"/>
      <c r="CH965" s="208"/>
      <c r="CI965" s="208"/>
      <c r="CJ965" s="208"/>
      <c r="CK965" s="208"/>
      <c r="CL965" s="208"/>
      <c r="CM965" s="208"/>
      <c r="CN965" s="208"/>
      <c r="CO965" s="208"/>
      <c r="CP965" s="176"/>
      <c r="DO965" s="166"/>
    </row>
    <row r="966" spans="1:119">
      <c r="A966" s="166"/>
      <c r="B966" s="175"/>
      <c r="C966" s="175"/>
      <c r="D966" s="178"/>
      <c r="E966" s="17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70"/>
      <c r="R966" s="170"/>
      <c r="S966" s="170"/>
      <c r="T966" s="170"/>
      <c r="U966" s="170"/>
      <c r="V966" s="170"/>
      <c r="W966" s="207"/>
      <c r="X966" s="207"/>
      <c r="Y966" s="207"/>
      <c r="Z966" s="208"/>
      <c r="AA966" s="208"/>
      <c r="AB966" s="208"/>
      <c r="AC966" s="208"/>
      <c r="AD966" s="208"/>
      <c r="AE966" s="208"/>
      <c r="AF966" s="208"/>
      <c r="AG966" s="208"/>
      <c r="AH966" s="208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  <c r="AT966" s="208"/>
      <c r="AU966" s="208"/>
      <c r="AV966" s="208"/>
      <c r="AW966" s="208"/>
      <c r="AX966" s="208"/>
      <c r="AY966" s="208"/>
      <c r="AZ966" s="208"/>
      <c r="BA966" s="208"/>
      <c r="BB966" s="208"/>
      <c r="BC966" s="208"/>
      <c r="BD966" s="208"/>
      <c r="BE966" s="208"/>
      <c r="BF966" s="208"/>
      <c r="BG966" s="208"/>
      <c r="BH966" s="208"/>
      <c r="BI966" s="208"/>
      <c r="BJ966" s="208"/>
      <c r="BK966" s="208"/>
      <c r="BL966" s="208"/>
      <c r="BM966" s="208"/>
      <c r="BN966" s="208"/>
      <c r="BO966" s="208"/>
      <c r="BP966" s="208"/>
      <c r="BQ966" s="208"/>
      <c r="BR966" s="208"/>
      <c r="BS966" s="208"/>
      <c r="BT966" s="208"/>
      <c r="BU966" s="208"/>
      <c r="BV966" s="208"/>
      <c r="BW966" s="208"/>
      <c r="BX966" s="208"/>
      <c r="BY966" s="208"/>
      <c r="BZ966" s="208"/>
      <c r="CA966" s="208"/>
      <c r="CB966" s="208"/>
      <c r="CC966" s="208"/>
      <c r="CD966" s="208"/>
      <c r="CE966" s="208"/>
      <c r="CF966" s="208"/>
      <c r="CG966" s="208"/>
      <c r="CH966" s="208"/>
      <c r="CI966" s="208"/>
      <c r="CJ966" s="208"/>
      <c r="CK966" s="208"/>
      <c r="CL966" s="208"/>
      <c r="CM966" s="208"/>
      <c r="CN966" s="208"/>
      <c r="CO966" s="208"/>
      <c r="CP966" s="176"/>
      <c r="DO966" s="166"/>
    </row>
    <row r="967" spans="1:119">
      <c r="A967" s="166"/>
      <c r="B967" s="175"/>
      <c r="C967" s="175"/>
      <c r="D967" s="178"/>
      <c r="E967" s="17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70"/>
      <c r="R967" s="170"/>
      <c r="S967" s="170"/>
      <c r="T967" s="170"/>
      <c r="U967" s="170"/>
      <c r="V967" s="170"/>
      <c r="W967" s="207"/>
      <c r="X967" s="207"/>
      <c r="Y967" s="207"/>
      <c r="Z967" s="208"/>
      <c r="AA967" s="208"/>
      <c r="AB967" s="208"/>
      <c r="AC967" s="208"/>
      <c r="AD967" s="208"/>
      <c r="AE967" s="208"/>
      <c r="AF967" s="208"/>
      <c r="AG967" s="208"/>
      <c r="AH967" s="208"/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  <c r="AT967" s="208"/>
      <c r="AU967" s="208"/>
      <c r="AV967" s="208"/>
      <c r="AW967" s="208"/>
      <c r="AX967" s="208"/>
      <c r="AY967" s="208"/>
      <c r="AZ967" s="208"/>
      <c r="BA967" s="208"/>
      <c r="BB967" s="208"/>
      <c r="BC967" s="208"/>
      <c r="BD967" s="208"/>
      <c r="BE967" s="208"/>
      <c r="BF967" s="208"/>
      <c r="BG967" s="208"/>
      <c r="BH967" s="208"/>
      <c r="BI967" s="208"/>
      <c r="BJ967" s="208"/>
      <c r="BK967" s="208"/>
      <c r="BL967" s="208"/>
      <c r="BM967" s="208"/>
      <c r="BN967" s="208"/>
      <c r="BO967" s="208"/>
      <c r="BP967" s="208"/>
      <c r="BQ967" s="208"/>
      <c r="BR967" s="208"/>
      <c r="BS967" s="208"/>
      <c r="BT967" s="208"/>
      <c r="BU967" s="208"/>
      <c r="BV967" s="208"/>
      <c r="BW967" s="208"/>
      <c r="BX967" s="208"/>
      <c r="BY967" s="208"/>
      <c r="BZ967" s="208"/>
      <c r="CA967" s="208"/>
      <c r="CB967" s="208"/>
      <c r="CC967" s="208"/>
      <c r="CD967" s="208"/>
      <c r="CE967" s="208"/>
      <c r="CF967" s="208"/>
      <c r="CG967" s="208"/>
      <c r="CH967" s="208"/>
      <c r="CI967" s="208"/>
      <c r="CJ967" s="208"/>
      <c r="CK967" s="208"/>
      <c r="CL967" s="208"/>
      <c r="CM967" s="208"/>
      <c r="CN967" s="208"/>
      <c r="CO967" s="208"/>
      <c r="CP967" s="176"/>
      <c r="DO967" s="166"/>
    </row>
    <row r="968" spans="1:119">
      <c r="A968" s="166"/>
      <c r="B968" s="175"/>
      <c r="C968" s="175"/>
      <c r="D968" s="178"/>
      <c r="E968" s="17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70"/>
      <c r="R968" s="170"/>
      <c r="S968" s="170"/>
      <c r="T968" s="170"/>
      <c r="U968" s="170"/>
      <c r="V968" s="170"/>
      <c r="W968" s="207"/>
      <c r="X968" s="207"/>
      <c r="Y968" s="207"/>
      <c r="Z968" s="208"/>
      <c r="AA968" s="208"/>
      <c r="AB968" s="208"/>
      <c r="AC968" s="208"/>
      <c r="AD968" s="208"/>
      <c r="AE968" s="208"/>
      <c r="AF968" s="208"/>
      <c r="AG968" s="208"/>
      <c r="AH968" s="208"/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  <c r="AT968" s="208"/>
      <c r="AU968" s="208"/>
      <c r="AV968" s="208"/>
      <c r="AW968" s="208"/>
      <c r="AX968" s="208"/>
      <c r="AY968" s="208"/>
      <c r="AZ968" s="208"/>
      <c r="BA968" s="208"/>
      <c r="BB968" s="208"/>
      <c r="BC968" s="208"/>
      <c r="BD968" s="208"/>
      <c r="BE968" s="208"/>
      <c r="BF968" s="208"/>
      <c r="BG968" s="208"/>
      <c r="BH968" s="208"/>
      <c r="BI968" s="208"/>
      <c r="BJ968" s="208"/>
      <c r="BK968" s="208"/>
      <c r="BL968" s="208"/>
      <c r="BM968" s="208"/>
      <c r="BN968" s="208"/>
      <c r="BO968" s="208"/>
      <c r="BP968" s="208"/>
      <c r="BQ968" s="208"/>
      <c r="BR968" s="208"/>
      <c r="BS968" s="208"/>
      <c r="BT968" s="208"/>
      <c r="BU968" s="208"/>
      <c r="BV968" s="208"/>
      <c r="BW968" s="208"/>
      <c r="BX968" s="208"/>
      <c r="BY968" s="208"/>
      <c r="BZ968" s="208"/>
      <c r="CA968" s="208"/>
      <c r="CB968" s="208"/>
      <c r="CC968" s="208"/>
      <c r="CD968" s="208"/>
      <c r="CE968" s="208"/>
      <c r="CF968" s="208"/>
      <c r="CG968" s="208"/>
      <c r="CH968" s="208"/>
      <c r="CI968" s="208"/>
      <c r="CJ968" s="208"/>
      <c r="CK968" s="208"/>
      <c r="CL968" s="208"/>
      <c r="CM968" s="208"/>
      <c r="CN968" s="208"/>
      <c r="CO968" s="208"/>
      <c r="CP968" s="176"/>
      <c r="DO968" s="166"/>
    </row>
    <row r="969" spans="1:119">
      <c r="A969" s="166"/>
      <c r="B969" s="175"/>
      <c r="C969" s="175"/>
      <c r="D969" s="178"/>
      <c r="E969" s="17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70"/>
      <c r="R969" s="170"/>
      <c r="S969" s="170"/>
      <c r="T969" s="170"/>
      <c r="U969" s="170"/>
      <c r="V969" s="170"/>
      <c r="W969" s="207"/>
      <c r="X969" s="207"/>
      <c r="Y969" s="207"/>
      <c r="Z969" s="208"/>
      <c r="AA969" s="208"/>
      <c r="AB969" s="208"/>
      <c r="AC969" s="208"/>
      <c r="AD969" s="208"/>
      <c r="AE969" s="208"/>
      <c r="AF969" s="208"/>
      <c r="AG969" s="208"/>
      <c r="AH969" s="208"/>
      <c r="AI969" s="208"/>
      <c r="AJ969" s="208"/>
      <c r="AK969" s="208"/>
      <c r="AL969" s="208"/>
      <c r="AM969" s="208"/>
      <c r="AN969" s="208"/>
      <c r="AO969" s="208"/>
      <c r="AP969" s="208"/>
      <c r="AQ969" s="208"/>
      <c r="AR969" s="208"/>
      <c r="AS969" s="208"/>
      <c r="AT969" s="208"/>
      <c r="AU969" s="208"/>
      <c r="AV969" s="208"/>
      <c r="AW969" s="208"/>
      <c r="AX969" s="208"/>
      <c r="AY969" s="208"/>
      <c r="AZ969" s="208"/>
      <c r="BA969" s="208"/>
      <c r="BB969" s="208"/>
      <c r="BC969" s="208"/>
      <c r="BD969" s="208"/>
      <c r="BE969" s="208"/>
      <c r="BF969" s="208"/>
      <c r="BG969" s="208"/>
      <c r="BH969" s="208"/>
      <c r="BI969" s="208"/>
      <c r="BJ969" s="208"/>
      <c r="BK969" s="208"/>
      <c r="BL969" s="208"/>
      <c r="BM969" s="208"/>
      <c r="BN969" s="208"/>
      <c r="BO969" s="208"/>
      <c r="BP969" s="208"/>
      <c r="BQ969" s="208"/>
      <c r="BR969" s="208"/>
      <c r="BS969" s="208"/>
      <c r="BT969" s="208"/>
      <c r="BU969" s="208"/>
      <c r="BV969" s="208"/>
      <c r="BW969" s="208"/>
      <c r="BX969" s="208"/>
      <c r="BY969" s="208"/>
      <c r="BZ969" s="208"/>
      <c r="CA969" s="208"/>
      <c r="CB969" s="208"/>
      <c r="CC969" s="208"/>
      <c r="CD969" s="208"/>
      <c r="CE969" s="208"/>
      <c r="CF969" s="208"/>
      <c r="CG969" s="208"/>
      <c r="CH969" s="208"/>
      <c r="CI969" s="208"/>
      <c r="CJ969" s="208"/>
      <c r="CK969" s="208"/>
      <c r="CL969" s="208"/>
      <c r="CM969" s="208"/>
      <c r="CN969" s="208"/>
      <c r="CO969" s="208"/>
      <c r="CP969" s="176"/>
      <c r="DO969" s="166"/>
    </row>
    <row r="970" spans="1:119">
      <c r="A970" s="166"/>
      <c r="B970" s="175"/>
      <c r="C970" s="175"/>
      <c r="D970" s="178"/>
      <c r="E970" s="17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70"/>
      <c r="R970" s="170"/>
      <c r="S970" s="170"/>
      <c r="T970" s="170"/>
      <c r="U970" s="170"/>
      <c r="V970" s="170"/>
      <c r="W970" s="207"/>
      <c r="X970" s="207"/>
      <c r="Y970" s="207"/>
      <c r="Z970" s="208"/>
      <c r="AA970" s="208"/>
      <c r="AB970" s="208"/>
      <c r="AC970" s="208"/>
      <c r="AD970" s="208"/>
      <c r="AE970" s="208"/>
      <c r="AF970" s="208"/>
      <c r="AG970" s="208"/>
      <c r="AH970" s="208"/>
      <c r="AI970" s="208"/>
      <c r="AJ970" s="208"/>
      <c r="AK970" s="208"/>
      <c r="AL970" s="208"/>
      <c r="AM970" s="208"/>
      <c r="AN970" s="208"/>
      <c r="AO970" s="208"/>
      <c r="AP970" s="208"/>
      <c r="AQ970" s="208"/>
      <c r="AR970" s="208"/>
      <c r="AS970" s="208"/>
      <c r="AT970" s="208"/>
      <c r="AU970" s="208"/>
      <c r="AV970" s="208"/>
      <c r="AW970" s="208"/>
      <c r="AX970" s="208"/>
      <c r="AY970" s="208"/>
      <c r="AZ970" s="208"/>
      <c r="BA970" s="208"/>
      <c r="BB970" s="208"/>
      <c r="BC970" s="208"/>
      <c r="BD970" s="208"/>
      <c r="BE970" s="208"/>
      <c r="BF970" s="208"/>
      <c r="BG970" s="208"/>
      <c r="BH970" s="208"/>
      <c r="BI970" s="208"/>
      <c r="BJ970" s="208"/>
      <c r="BK970" s="208"/>
      <c r="BL970" s="208"/>
      <c r="BM970" s="208"/>
      <c r="BN970" s="208"/>
      <c r="BO970" s="208"/>
      <c r="BP970" s="208"/>
      <c r="BQ970" s="208"/>
      <c r="BR970" s="208"/>
      <c r="BS970" s="208"/>
      <c r="BT970" s="208"/>
      <c r="BU970" s="208"/>
      <c r="BV970" s="208"/>
      <c r="BW970" s="208"/>
      <c r="BX970" s="208"/>
      <c r="BY970" s="208"/>
      <c r="BZ970" s="208"/>
      <c r="CA970" s="208"/>
      <c r="CB970" s="208"/>
      <c r="CC970" s="208"/>
      <c r="CD970" s="208"/>
      <c r="CE970" s="208"/>
      <c r="CF970" s="208"/>
      <c r="CG970" s="208"/>
      <c r="CH970" s="208"/>
      <c r="CI970" s="208"/>
      <c r="CJ970" s="208"/>
      <c r="CK970" s="208"/>
      <c r="CL970" s="208"/>
      <c r="CM970" s="208"/>
      <c r="CN970" s="208"/>
      <c r="CO970" s="208"/>
      <c r="CP970" s="176"/>
      <c r="DO970" s="166"/>
    </row>
    <row r="971" spans="1:119">
      <c r="A971" s="166"/>
      <c r="B971" s="175"/>
      <c r="C971" s="175"/>
      <c r="D971" s="178"/>
      <c r="E971" s="17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70"/>
      <c r="R971" s="170"/>
      <c r="S971" s="170"/>
      <c r="T971" s="170"/>
      <c r="U971" s="170"/>
      <c r="V971" s="170"/>
      <c r="W971" s="207"/>
      <c r="X971" s="207"/>
      <c r="Y971" s="207"/>
      <c r="Z971" s="208"/>
      <c r="AA971" s="208"/>
      <c r="AB971" s="208"/>
      <c r="AC971" s="208"/>
      <c r="AD971" s="208"/>
      <c r="AE971" s="208"/>
      <c r="AF971" s="208"/>
      <c r="AG971" s="208"/>
      <c r="AH971" s="208"/>
      <c r="AI971" s="208"/>
      <c r="AJ971" s="208"/>
      <c r="AK971" s="208"/>
      <c r="AL971" s="208"/>
      <c r="AM971" s="208"/>
      <c r="AN971" s="208"/>
      <c r="AO971" s="208"/>
      <c r="AP971" s="208"/>
      <c r="AQ971" s="208"/>
      <c r="AR971" s="208"/>
      <c r="AS971" s="208"/>
      <c r="AT971" s="208"/>
      <c r="AU971" s="208"/>
      <c r="AV971" s="208"/>
      <c r="AW971" s="208"/>
      <c r="AX971" s="208"/>
      <c r="AY971" s="208"/>
      <c r="AZ971" s="208"/>
      <c r="BA971" s="208"/>
      <c r="BB971" s="208"/>
      <c r="BC971" s="208"/>
      <c r="BD971" s="208"/>
      <c r="BE971" s="208"/>
      <c r="BF971" s="208"/>
      <c r="BG971" s="208"/>
      <c r="BH971" s="208"/>
      <c r="BI971" s="208"/>
      <c r="BJ971" s="208"/>
      <c r="BK971" s="208"/>
      <c r="BL971" s="208"/>
      <c r="BM971" s="208"/>
      <c r="BN971" s="208"/>
      <c r="BO971" s="208"/>
      <c r="BP971" s="208"/>
      <c r="BQ971" s="208"/>
      <c r="BR971" s="208"/>
      <c r="BS971" s="208"/>
      <c r="BT971" s="208"/>
      <c r="BU971" s="208"/>
      <c r="BV971" s="208"/>
      <c r="BW971" s="208"/>
      <c r="BX971" s="208"/>
      <c r="BY971" s="208"/>
      <c r="BZ971" s="208"/>
      <c r="CA971" s="208"/>
      <c r="CB971" s="208"/>
      <c r="CC971" s="208"/>
      <c r="CD971" s="208"/>
      <c r="CE971" s="208"/>
      <c r="CF971" s="208"/>
      <c r="CG971" s="208"/>
      <c r="CH971" s="208"/>
      <c r="CI971" s="208"/>
      <c r="CJ971" s="208"/>
      <c r="CK971" s="208"/>
      <c r="CL971" s="208"/>
      <c r="CM971" s="208"/>
      <c r="CN971" s="208"/>
      <c r="CO971" s="208"/>
      <c r="CP971" s="176"/>
      <c r="DO971" s="166"/>
    </row>
    <row r="972" spans="1:119">
      <c r="A972" s="166"/>
      <c r="B972" s="175"/>
      <c r="C972" s="175"/>
      <c r="D972" s="178"/>
      <c r="E972" s="17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70"/>
      <c r="R972" s="170"/>
      <c r="S972" s="170"/>
      <c r="T972" s="170"/>
      <c r="U972" s="170"/>
      <c r="V972" s="170"/>
      <c r="W972" s="207"/>
      <c r="X972" s="207"/>
      <c r="Y972" s="207"/>
      <c r="Z972" s="208"/>
      <c r="AA972" s="208"/>
      <c r="AB972" s="208"/>
      <c r="AC972" s="208"/>
      <c r="AD972" s="208"/>
      <c r="AE972" s="208"/>
      <c r="AF972" s="208"/>
      <c r="AG972" s="208"/>
      <c r="AH972" s="208"/>
      <c r="AI972" s="208"/>
      <c r="AJ972" s="208"/>
      <c r="AK972" s="208"/>
      <c r="AL972" s="208"/>
      <c r="AM972" s="208"/>
      <c r="AN972" s="208"/>
      <c r="AO972" s="208"/>
      <c r="AP972" s="208"/>
      <c r="AQ972" s="208"/>
      <c r="AR972" s="208"/>
      <c r="AS972" s="208"/>
      <c r="AT972" s="208"/>
      <c r="AU972" s="208"/>
      <c r="AV972" s="208"/>
      <c r="AW972" s="208"/>
      <c r="AX972" s="208"/>
      <c r="AY972" s="208"/>
      <c r="AZ972" s="208"/>
      <c r="BA972" s="208"/>
      <c r="BB972" s="208"/>
      <c r="BC972" s="208"/>
      <c r="BD972" s="208"/>
      <c r="BE972" s="208"/>
      <c r="BF972" s="208"/>
      <c r="BG972" s="208"/>
      <c r="BH972" s="208"/>
      <c r="BI972" s="208"/>
      <c r="BJ972" s="208"/>
      <c r="BK972" s="208"/>
      <c r="BL972" s="208"/>
      <c r="BM972" s="208"/>
      <c r="BN972" s="208"/>
      <c r="BO972" s="208"/>
      <c r="BP972" s="208"/>
      <c r="BQ972" s="208"/>
      <c r="BR972" s="208"/>
      <c r="BS972" s="208"/>
      <c r="BT972" s="208"/>
      <c r="BU972" s="208"/>
      <c r="BV972" s="208"/>
      <c r="BW972" s="208"/>
      <c r="BX972" s="208"/>
      <c r="BY972" s="208"/>
      <c r="BZ972" s="208"/>
      <c r="CA972" s="208"/>
      <c r="CB972" s="208"/>
      <c r="CC972" s="208"/>
      <c r="CD972" s="208"/>
      <c r="CE972" s="208"/>
      <c r="CF972" s="208"/>
      <c r="CG972" s="208"/>
      <c r="CH972" s="208"/>
      <c r="CI972" s="208"/>
      <c r="CJ972" s="208"/>
      <c r="CK972" s="208"/>
      <c r="CL972" s="208"/>
      <c r="CM972" s="208"/>
      <c r="CN972" s="208"/>
      <c r="CO972" s="208"/>
      <c r="CP972" s="176"/>
      <c r="DO972" s="166"/>
    </row>
    <row r="973" spans="1:119">
      <c r="A973" s="166"/>
      <c r="B973" s="175"/>
      <c r="C973" s="175"/>
      <c r="D973" s="178"/>
      <c r="E973" s="17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70"/>
      <c r="R973" s="170"/>
      <c r="S973" s="170"/>
      <c r="T973" s="170"/>
      <c r="U973" s="170"/>
      <c r="V973" s="170"/>
      <c r="W973" s="207"/>
      <c r="X973" s="207"/>
      <c r="Y973" s="207"/>
      <c r="Z973" s="208"/>
      <c r="AA973" s="208"/>
      <c r="AB973" s="208"/>
      <c r="AC973" s="208"/>
      <c r="AD973" s="208"/>
      <c r="AE973" s="208"/>
      <c r="AF973" s="208"/>
      <c r="AG973" s="208"/>
      <c r="AH973" s="208"/>
      <c r="AI973" s="208"/>
      <c r="AJ973" s="208"/>
      <c r="AK973" s="208"/>
      <c r="AL973" s="208"/>
      <c r="AM973" s="208"/>
      <c r="AN973" s="208"/>
      <c r="AO973" s="208"/>
      <c r="AP973" s="208"/>
      <c r="AQ973" s="208"/>
      <c r="AR973" s="208"/>
      <c r="AS973" s="208"/>
      <c r="AT973" s="208"/>
      <c r="AU973" s="208"/>
      <c r="AV973" s="208"/>
      <c r="AW973" s="208"/>
      <c r="AX973" s="208"/>
      <c r="AY973" s="208"/>
      <c r="AZ973" s="208"/>
      <c r="BA973" s="208"/>
      <c r="BB973" s="208"/>
      <c r="BC973" s="208"/>
      <c r="BD973" s="208"/>
      <c r="BE973" s="208"/>
      <c r="BF973" s="208"/>
      <c r="BG973" s="208"/>
      <c r="BH973" s="208"/>
      <c r="BI973" s="208"/>
      <c r="BJ973" s="208"/>
      <c r="BK973" s="208"/>
      <c r="BL973" s="208"/>
      <c r="BM973" s="208"/>
      <c r="BN973" s="208"/>
      <c r="BO973" s="208"/>
      <c r="BP973" s="208"/>
      <c r="BQ973" s="208"/>
      <c r="BR973" s="208"/>
      <c r="BS973" s="208"/>
      <c r="BT973" s="208"/>
      <c r="BU973" s="208"/>
      <c r="BV973" s="208"/>
      <c r="BW973" s="208"/>
      <c r="BX973" s="208"/>
      <c r="BY973" s="208"/>
      <c r="BZ973" s="208"/>
      <c r="CA973" s="208"/>
      <c r="CB973" s="208"/>
      <c r="CC973" s="208"/>
      <c r="CD973" s="208"/>
      <c r="CE973" s="208"/>
      <c r="CF973" s="208"/>
      <c r="CG973" s="208"/>
      <c r="CH973" s="208"/>
      <c r="CI973" s="208"/>
      <c r="CJ973" s="208"/>
      <c r="CK973" s="208"/>
      <c r="CL973" s="208"/>
      <c r="CM973" s="208"/>
      <c r="CN973" s="208"/>
      <c r="CO973" s="208"/>
      <c r="CP973" s="176"/>
      <c r="DO973" s="166"/>
    </row>
    <row r="974" spans="1:119">
      <c r="A974" s="166"/>
      <c r="B974" s="175"/>
      <c r="C974" s="175"/>
      <c r="D974" s="178"/>
      <c r="E974" s="17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70"/>
      <c r="R974" s="170"/>
      <c r="S974" s="170"/>
      <c r="T974" s="170"/>
      <c r="U974" s="170"/>
      <c r="V974" s="170"/>
      <c r="W974" s="207"/>
      <c r="X974" s="207"/>
      <c r="Y974" s="207"/>
      <c r="Z974" s="208"/>
      <c r="AA974" s="208"/>
      <c r="AB974" s="208"/>
      <c r="AC974" s="208"/>
      <c r="AD974" s="208"/>
      <c r="AE974" s="208"/>
      <c r="AF974" s="208"/>
      <c r="AG974" s="208"/>
      <c r="AH974" s="208"/>
      <c r="AI974" s="208"/>
      <c r="AJ974" s="208"/>
      <c r="AK974" s="208"/>
      <c r="AL974" s="208"/>
      <c r="AM974" s="208"/>
      <c r="AN974" s="208"/>
      <c r="AO974" s="208"/>
      <c r="AP974" s="208"/>
      <c r="AQ974" s="208"/>
      <c r="AR974" s="208"/>
      <c r="AS974" s="208"/>
      <c r="AT974" s="208"/>
      <c r="AU974" s="208"/>
      <c r="AV974" s="208"/>
      <c r="AW974" s="208"/>
      <c r="AX974" s="208"/>
      <c r="AY974" s="208"/>
      <c r="AZ974" s="208"/>
      <c r="BA974" s="208"/>
      <c r="BB974" s="208"/>
      <c r="BC974" s="208"/>
      <c r="BD974" s="208"/>
      <c r="BE974" s="208"/>
      <c r="BF974" s="208"/>
      <c r="BG974" s="208"/>
      <c r="BH974" s="208"/>
      <c r="BI974" s="208"/>
      <c r="BJ974" s="208"/>
      <c r="BK974" s="208"/>
      <c r="BL974" s="208"/>
      <c r="BM974" s="208"/>
      <c r="BN974" s="208"/>
      <c r="BO974" s="208"/>
      <c r="BP974" s="208"/>
      <c r="BQ974" s="208"/>
      <c r="BR974" s="208"/>
      <c r="BS974" s="208"/>
      <c r="BT974" s="208"/>
      <c r="BU974" s="208"/>
      <c r="BV974" s="208"/>
      <c r="BW974" s="208"/>
      <c r="BX974" s="208"/>
      <c r="BY974" s="208"/>
      <c r="BZ974" s="208"/>
      <c r="CA974" s="208"/>
      <c r="CB974" s="208"/>
      <c r="CC974" s="208"/>
      <c r="CD974" s="208"/>
      <c r="CE974" s="208"/>
      <c r="CF974" s="208"/>
      <c r="CG974" s="208"/>
      <c r="CH974" s="208"/>
      <c r="CI974" s="208"/>
      <c r="CJ974" s="208"/>
      <c r="CK974" s="208"/>
      <c r="CL974" s="208"/>
      <c r="CM974" s="208"/>
      <c r="CN974" s="208"/>
      <c r="CO974" s="208"/>
      <c r="CP974" s="176"/>
      <c r="DO974" s="166"/>
    </row>
    <row r="975" spans="1:119">
      <c r="A975" s="166"/>
      <c r="B975" s="175"/>
      <c r="C975" s="175"/>
      <c r="D975" s="178"/>
      <c r="E975" s="17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70"/>
      <c r="R975" s="170"/>
      <c r="S975" s="170"/>
      <c r="T975" s="170"/>
      <c r="U975" s="170"/>
      <c r="V975" s="170"/>
      <c r="W975" s="207"/>
      <c r="X975" s="207"/>
      <c r="Y975" s="207"/>
      <c r="Z975" s="208"/>
      <c r="AA975" s="208"/>
      <c r="AB975" s="208"/>
      <c r="AC975" s="208"/>
      <c r="AD975" s="208"/>
      <c r="AE975" s="208"/>
      <c r="AF975" s="208"/>
      <c r="AG975" s="208"/>
      <c r="AH975" s="208"/>
      <c r="AI975" s="208"/>
      <c r="AJ975" s="208"/>
      <c r="AK975" s="208"/>
      <c r="AL975" s="208"/>
      <c r="AM975" s="208"/>
      <c r="AN975" s="208"/>
      <c r="AO975" s="208"/>
      <c r="AP975" s="208"/>
      <c r="AQ975" s="208"/>
      <c r="AR975" s="208"/>
      <c r="AS975" s="208"/>
      <c r="AT975" s="208"/>
      <c r="AU975" s="208"/>
      <c r="AV975" s="208"/>
      <c r="AW975" s="208"/>
      <c r="AX975" s="208"/>
      <c r="AY975" s="208"/>
      <c r="AZ975" s="208"/>
      <c r="BA975" s="208"/>
      <c r="BB975" s="208"/>
      <c r="BC975" s="208"/>
      <c r="BD975" s="208"/>
      <c r="BE975" s="208"/>
      <c r="BF975" s="208"/>
      <c r="BG975" s="208"/>
      <c r="BH975" s="208"/>
      <c r="BI975" s="208"/>
      <c r="BJ975" s="208"/>
      <c r="BK975" s="208"/>
      <c r="BL975" s="208"/>
      <c r="BM975" s="208"/>
      <c r="BN975" s="208"/>
      <c r="BO975" s="208"/>
      <c r="BP975" s="208"/>
      <c r="BQ975" s="208"/>
      <c r="BR975" s="208"/>
      <c r="BS975" s="208"/>
      <c r="BT975" s="208"/>
      <c r="BU975" s="208"/>
      <c r="BV975" s="208"/>
      <c r="BW975" s="208"/>
      <c r="BX975" s="208"/>
      <c r="BY975" s="208"/>
      <c r="BZ975" s="208"/>
      <c r="CA975" s="208"/>
      <c r="CB975" s="208"/>
      <c r="CC975" s="208"/>
      <c r="CD975" s="208"/>
      <c r="CE975" s="208"/>
      <c r="CF975" s="208"/>
      <c r="CG975" s="208"/>
      <c r="CH975" s="208"/>
      <c r="CI975" s="208"/>
      <c r="CJ975" s="208"/>
      <c r="CK975" s="208"/>
      <c r="CL975" s="208"/>
      <c r="CM975" s="208"/>
      <c r="CN975" s="208"/>
      <c r="CO975" s="208"/>
      <c r="CP975" s="176"/>
      <c r="DO975" s="166"/>
    </row>
    <row r="976" spans="1:119">
      <c r="A976" s="166"/>
      <c r="B976" s="175"/>
      <c r="C976" s="175"/>
      <c r="D976" s="178"/>
      <c r="E976" s="17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70"/>
      <c r="R976" s="170"/>
      <c r="S976" s="170"/>
      <c r="T976" s="170"/>
      <c r="U976" s="170"/>
      <c r="V976" s="170"/>
      <c r="W976" s="207"/>
      <c r="X976" s="207"/>
      <c r="Y976" s="207"/>
      <c r="Z976" s="208"/>
      <c r="AA976" s="208"/>
      <c r="AB976" s="208"/>
      <c r="AC976" s="208"/>
      <c r="AD976" s="208"/>
      <c r="AE976" s="208"/>
      <c r="AF976" s="208"/>
      <c r="AG976" s="208"/>
      <c r="AH976" s="208"/>
      <c r="AI976" s="208"/>
      <c r="AJ976" s="208"/>
      <c r="AK976" s="208"/>
      <c r="AL976" s="208"/>
      <c r="AM976" s="208"/>
      <c r="AN976" s="208"/>
      <c r="AO976" s="208"/>
      <c r="AP976" s="208"/>
      <c r="AQ976" s="208"/>
      <c r="AR976" s="208"/>
      <c r="AS976" s="208"/>
      <c r="AT976" s="208"/>
      <c r="AU976" s="208"/>
      <c r="AV976" s="208"/>
      <c r="AW976" s="208"/>
      <c r="AX976" s="208"/>
      <c r="AY976" s="208"/>
      <c r="AZ976" s="208"/>
      <c r="BA976" s="208"/>
      <c r="BB976" s="208"/>
      <c r="BC976" s="208"/>
      <c r="BD976" s="208"/>
      <c r="BE976" s="208"/>
      <c r="BF976" s="208"/>
      <c r="BG976" s="208"/>
      <c r="BH976" s="208"/>
      <c r="BI976" s="208"/>
      <c r="BJ976" s="208"/>
      <c r="BK976" s="208"/>
      <c r="BL976" s="208"/>
      <c r="BM976" s="208"/>
      <c r="BN976" s="208"/>
      <c r="BO976" s="208"/>
      <c r="BP976" s="208"/>
      <c r="BQ976" s="208"/>
      <c r="BR976" s="208"/>
      <c r="BS976" s="208"/>
      <c r="BT976" s="208"/>
      <c r="BU976" s="208"/>
      <c r="BV976" s="208"/>
      <c r="BW976" s="208"/>
      <c r="BX976" s="208"/>
      <c r="BY976" s="208"/>
      <c r="BZ976" s="208"/>
      <c r="CA976" s="208"/>
      <c r="CB976" s="208"/>
      <c r="CC976" s="208"/>
      <c r="CD976" s="208"/>
      <c r="CE976" s="208"/>
      <c r="CF976" s="208"/>
      <c r="CG976" s="208"/>
      <c r="CH976" s="208"/>
      <c r="CI976" s="208"/>
      <c r="CJ976" s="208"/>
      <c r="CK976" s="208"/>
      <c r="CL976" s="208"/>
      <c r="CM976" s="208"/>
      <c r="CN976" s="208"/>
      <c r="CO976" s="208"/>
      <c r="CP976" s="176"/>
      <c r="DO976" s="166"/>
    </row>
    <row r="977" spans="1:119">
      <c r="A977" s="166"/>
      <c r="B977" s="175"/>
      <c r="C977" s="175"/>
      <c r="D977" s="178"/>
      <c r="E977" s="17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70"/>
      <c r="R977" s="170"/>
      <c r="S977" s="170"/>
      <c r="T977" s="170"/>
      <c r="U977" s="170"/>
      <c r="V977" s="170"/>
      <c r="W977" s="207"/>
      <c r="X977" s="207"/>
      <c r="Y977" s="207"/>
      <c r="Z977" s="208"/>
      <c r="AA977" s="208"/>
      <c r="AB977" s="208"/>
      <c r="AC977" s="208"/>
      <c r="AD977" s="208"/>
      <c r="AE977" s="208"/>
      <c r="AF977" s="208"/>
      <c r="AG977" s="208"/>
      <c r="AH977" s="208"/>
      <c r="AI977" s="208"/>
      <c r="AJ977" s="208"/>
      <c r="AK977" s="208"/>
      <c r="AL977" s="208"/>
      <c r="AM977" s="208"/>
      <c r="AN977" s="208"/>
      <c r="AO977" s="208"/>
      <c r="AP977" s="208"/>
      <c r="AQ977" s="208"/>
      <c r="AR977" s="208"/>
      <c r="AS977" s="208"/>
      <c r="AT977" s="208"/>
      <c r="AU977" s="208"/>
      <c r="AV977" s="208"/>
      <c r="AW977" s="208"/>
      <c r="AX977" s="208"/>
      <c r="AY977" s="208"/>
      <c r="AZ977" s="208"/>
      <c r="BA977" s="208"/>
      <c r="BB977" s="208"/>
      <c r="BC977" s="208"/>
      <c r="BD977" s="208"/>
      <c r="BE977" s="208"/>
      <c r="BF977" s="208"/>
      <c r="BG977" s="208"/>
      <c r="BH977" s="208"/>
      <c r="BI977" s="208"/>
      <c r="BJ977" s="208"/>
      <c r="BK977" s="208"/>
      <c r="BL977" s="208"/>
      <c r="BM977" s="208"/>
      <c r="BN977" s="208"/>
      <c r="BO977" s="208"/>
      <c r="BP977" s="208"/>
      <c r="BQ977" s="208"/>
      <c r="BR977" s="208"/>
      <c r="BS977" s="208"/>
      <c r="BT977" s="208"/>
      <c r="BU977" s="208"/>
      <c r="BV977" s="208"/>
      <c r="BW977" s="208"/>
      <c r="BX977" s="208"/>
      <c r="BY977" s="208"/>
      <c r="BZ977" s="208"/>
      <c r="CA977" s="208"/>
      <c r="CB977" s="208"/>
      <c r="CC977" s="208"/>
      <c r="CD977" s="208"/>
      <c r="CE977" s="208"/>
      <c r="CF977" s="208"/>
      <c r="CG977" s="208"/>
      <c r="CH977" s="208"/>
      <c r="CI977" s="208"/>
      <c r="CJ977" s="208"/>
      <c r="CK977" s="208"/>
      <c r="CL977" s="208"/>
      <c r="CM977" s="208"/>
      <c r="CN977" s="208"/>
      <c r="CO977" s="208"/>
      <c r="CP977" s="176"/>
      <c r="DO977" s="166"/>
    </row>
    <row r="978" spans="1:119">
      <c r="A978" s="166"/>
      <c r="B978" s="175"/>
      <c r="C978" s="175"/>
      <c r="D978" s="178"/>
      <c r="E978" s="17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70"/>
      <c r="R978" s="170"/>
      <c r="S978" s="170"/>
      <c r="T978" s="170"/>
      <c r="U978" s="170"/>
      <c r="V978" s="170"/>
      <c r="W978" s="207"/>
      <c r="X978" s="207"/>
      <c r="Y978" s="207"/>
      <c r="Z978" s="208"/>
      <c r="AA978" s="208"/>
      <c r="AB978" s="208"/>
      <c r="AC978" s="208"/>
      <c r="AD978" s="208"/>
      <c r="AE978" s="208"/>
      <c r="AF978" s="208"/>
      <c r="AG978" s="208"/>
      <c r="AH978" s="208"/>
      <c r="AI978" s="208"/>
      <c r="AJ978" s="208"/>
      <c r="AK978" s="208"/>
      <c r="AL978" s="208"/>
      <c r="AM978" s="208"/>
      <c r="AN978" s="208"/>
      <c r="AO978" s="208"/>
      <c r="AP978" s="208"/>
      <c r="AQ978" s="208"/>
      <c r="AR978" s="208"/>
      <c r="AS978" s="208"/>
      <c r="AT978" s="208"/>
      <c r="AU978" s="208"/>
      <c r="AV978" s="208"/>
      <c r="AW978" s="208"/>
      <c r="AX978" s="208"/>
      <c r="AY978" s="208"/>
      <c r="AZ978" s="208"/>
      <c r="BA978" s="208"/>
      <c r="BB978" s="208"/>
      <c r="BC978" s="208"/>
      <c r="BD978" s="208"/>
      <c r="BE978" s="208"/>
      <c r="BF978" s="208"/>
      <c r="BG978" s="208"/>
      <c r="BH978" s="208"/>
      <c r="BI978" s="208"/>
      <c r="BJ978" s="208"/>
      <c r="BK978" s="208"/>
      <c r="BL978" s="208"/>
      <c r="BM978" s="208"/>
      <c r="BN978" s="208"/>
      <c r="BO978" s="208"/>
      <c r="BP978" s="208"/>
      <c r="BQ978" s="208"/>
      <c r="BR978" s="208"/>
      <c r="BS978" s="208"/>
      <c r="BT978" s="208"/>
      <c r="BU978" s="208"/>
      <c r="BV978" s="208"/>
      <c r="BW978" s="208"/>
      <c r="BX978" s="208"/>
      <c r="BY978" s="208"/>
      <c r="BZ978" s="208"/>
      <c r="CA978" s="208"/>
      <c r="CB978" s="208"/>
      <c r="CC978" s="208"/>
      <c r="CD978" s="208"/>
      <c r="CE978" s="208"/>
      <c r="CF978" s="208"/>
      <c r="CG978" s="208"/>
      <c r="CH978" s="208"/>
      <c r="CI978" s="208"/>
      <c r="CJ978" s="208"/>
      <c r="CK978" s="208"/>
      <c r="CL978" s="208"/>
      <c r="CM978" s="208"/>
      <c r="CN978" s="208"/>
      <c r="CO978" s="208"/>
      <c r="CP978" s="176"/>
      <c r="DO978" s="166"/>
    </row>
    <row r="979" spans="1:119">
      <c r="A979" s="166"/>
      <c r="B979" s="175"/>
      <c r="C979" s="175"/>
      <c r="D979" s="178"/>
      <c r="E979" s="17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70"/>
      <c r="R979" s="170"/>
      <c r="S979" s="170"/>
      <c r="T979" s="170"/>
      <c r="U979" s="170"/>
      <c r="V979" s="170"/>
      <c r="W979" s="207"/>
      <c r="X979" s="207"/>
      <c r="Y979" s="207"/>
      <c r="Z979" s="208"/>
      <c r="AA979" s="208"/>
      <c r="AB979" s="208"/>
      <c r="AC979" s="208"/>
      <c r="AD979" s="208"/>
      <c r="AE979" s="208"/>
      <c r="AF979" s="208"/>
      <c r="AG979" s="208"/>
      <c r="AH979" s="208"/>
      <c r="AI979" s="208"/>
      <c r="AJ979" s="208"/>
      <c r="AK979" s="208"/>
      <c r="AL979" s="208"/>
      <c r="AM979" s="208"/>
      <c r="AN979" s="208"/>
      <c r="AO979" s="208"/>
      <c r="AP979" s="208"/>
      <c r="AQ979" s="208"/>
      <c r="AR979" s="208"/>
      <c r="AS979" s="208"/>
      <c r="AT979" s="208"/>
      <c r="AU979" s="208"/>
      <c r="AV979" s="208"/>
      <c r="AW979" s="208"/>
      <c r="AX979" s="208"/>
      <c r="AY979" s="208"/>
      <c r="AZ979" s="208"/>
      <c r="BA979" s="208"/>
      <c r="BB979" s="208"/>
      <c r="BC979" s="208"/>
      <c r="BD979" s="208"/>
      <c r="BE979" s="208"/>
      <c r="BF979" s="208"/>
      <c r="BG979" s="208"/>
      <c r="BH979" s="208"/>
      <c r="BI979" s="208"/>
      <c r="BJ979" s="208"/>
      <c r="BK979" s="208"/>
      <c r="BL979" s="208"/>
      <c r="BM979" s="208"/>
      <c r="BN979" s="208"/>
      <c r="BO979" s="208"/>
      <c r="BP979" s="208"/>
      <c r="BQ979" s="208"/>
      <c r="BR979" s="208"/>
      <c r="BS979" s="208"/>
      <c r="BT979" s="208"/>
      <c r="BU979" s="208"/>
      <c r="BV979" s="208"/>
      <c r="BW979" s="208"/>
      <c r="BX979" s="208"/>
      <c r="BY979" s="208"/>
      <c r="BZ979" s="208"/>
      <c r="CA979" s="208"/>
      <c r="CB979" s="208"/>
      <c r="CC979" s="208"/>
      <c r="CD979" s="208"/>
      <c r="CE979" s="208"/>
      <c r="CF979" s="208"/>
      <c r="CG979" s="208"/>
      <c r="CH979" s="208"/>
      <c r="CI979" s="208"/>
      <c r="CJ979" s="208"/>
      <c r="CK979" s="208"/>
      <c r="CL979" s="208"/>
      <c r="CM979" s="208"/>
      <c r="CN979" s="208"/>
      <c r="CO979" s="208"/>
      <c r="CP979" s="176"/>
      <c r="DO979" s="166"/>
    </row>
    <row r="980" spans="1:119">
      <c r="A980" s="166"/>
      <c r="B980" s="175"/>
      <c r="C980" s="175"/>
      <c r="D980" s="178"/>
      <c r="E980" s="17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70"/>
      <c r="R980" s="170"/>
      <c r="S980" s="170"/>
      <c r="T980" s="170"/>
      <c r="U980" s="170"/>
      <c r="V980" s="170"/>
      <c r="W980" s="207"/>
      <c r="X980" s="207"/>
      <c r="Y980" s="207"/>
      <c r="Z980" s="208"/>
      <c r="AA980" s="208"/>
      <c r="AB980" s="208"/>
      <c r="AC980" s="208"/>
      <c r="AD980" s="208"/>
      <c r="AE980" s="208"/>
      <c r="AF980" s="208"/>
      <c r="AG980" s="208"/>
      <c r="AH980" s="208"/>
      <c r="AI980" s="208"/>
      <c r="AJ980" s="208"/>
      <c r="AK980" s="208"/>
      <c r="AL980" s="208"/>
      <c r="AM980" s="208"/>
      <c r="AN980" s="208"/>
      <c r="AO980" s="208"/>
      <c r="AP980" s="208"/>
      <c r="AQ980" s="208"/>
      <c r="AR980" s="208"/>
      <c r="AS980" s="208"/>
      <c r="AT980" s="208"/>
      <c r="AU980" s="208"/>
      <c r="AV980" s="208"/>
      <c r="AW980" s="208"/>
      <c r="AX980" s="208"/>
      <c r="AY980" s="208"/>
      <c r="AZ980" s="208"/>
      <c r="BA980" s="208"/>
      <c r="BB980" s="208"/>
      <c r="BC980" s="208"/>
      <c r="BD980" s="208"/>
      <c r="BE980" s="208"/>
      <c r="BF980" s="208"/>
      <c r="BG980" s="208"/>
      <c r="BH980" s="208"/>
      <c r="BI980" s="208"/>
      <c r="BJ980" s="208"/>
      <c r="BK980" s="208"/>
      <c r="BL980" s="208"/>
      <c r="BM980" s="208"/>
      <c r="BN980" s="208"/>
      <c r="BO980" s="208"/>
      <c r="BP980" s="208"/>
      <c r="BQ980" s="208"/>
      <c r="BR980" s="208"/>
      <c r="BS980" s="208"/>
      <c r="BT980" s="208"/>
      <c r="BU980" s="208"/>
      <c r="BV980" s="208"/>
      <c r="BW980" s="208"/>
      <c r="BX980" s="208"/>
      <c r="BY980" s="208"/>
      <c r="BZ980" s="208"/>
      <c r="CA980" s="208"/>
      <c r="CB980" s="208"/>
      <c r="CC980" s="208"/>
      <c r="CD980" s="208"/>
      <c r="CE980" s="208"/>
      <c r="CF980" s="208"/>
      <c r="CG980" s="208"/>
      <c r="CH980" s="208"/>
      <c r="CI980" s="208"/>
      <c r="CJ980" s="208"/>
      <c r="CK980" s="208"/>
      <c r="CL980" s="208"/>
      <c r="CM980" s="208"/>
      <c r="CN980" s="208"/>
      <c r="CO980" s="208"/>
      <c r="CP980" s="176"/>
      <c r="DO980" s="166"/>
    </row>
    <row r="981" spans="1:119">
      <c r="A981" s="166"/>
      <c r="B981" s="175"/>
      <c r="C981" s="175"/>
      <c r="D981" s="178"/>
      <c r="E981" s="17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70"/>
      <c r="R981" s="170"/>
      <c r="S981" s="170"/>
      <c r="T981" s="170"/>
      <c r="U981" s="170"/>
      <c r="V981" s="170"/>
      <c r="W981" s="207"/>
      <c r="X981" s="207"/>
      <c r="Y981" s="207"/>
      <c r="Z981" s="208"/>
      <c r="AA981" s="208"/>
      <c r="AB981" s="208"/>
      <c r="AC981" s="208"/>
      <c r="AD981" s="208"/>
      <c r="AE981" s="208"/>
      <c r="AF981" s="208"/>
      <c r="AG981" s="208"/>
      <c r="AH981" s="208"/>
      <c r="AI981" s="208"/>
      <c r="AJ981" s="208"/>
      <c r="AK981" s="208"/>
      <c r="AL981" s="208"/>
      <c r="AM981" s="208"/>
      <c r="AN981" s="208"/>
      <c r="AO981" s="208"/>
      <c r="AP981" s="208"/>
      <c r="AQ981" s="208"/>
      <c r="AR981" s="208"/>
      <c r="AS981" s="208"/>
      <c r="AT981" s="208"/>
      <c r="AU981" s="208"/>
      <c r="AV981" s="208"/>
      <c r="AW981" s="208"/>
      <c r="AX981" s="208"/>
      <c r="AY981" s="208"/>
      <c r="AZ981" s="208"/>
      <c r="BA981" s="208"/>
      <c r="BB981" s="208"/>
      <c r="BC981" s="208"/>
      <c r="BD981" s="208"/>
      <c r="BE981" s="208"/>
      <c r="BF981" s="208"/>
      <c r="BG981" s="208"/>
      <c r="BH981" s="208"/>
      <c r="BI981" s="208"/>
      <c r="BJ981" s="208"/>
      <c r="BK981" s="208"/>
      <c r="BL981" s="208"/>
      <c r="BM981" s="208"/>
      <c r="BN981" s="208"/>
      <c r="BO981" s="208"/>
      <c r="BP981" s="208"/>
      <c r="BQ981" s="208"/>
      <c r="BR981" s="208"/>
      <c r="BS981" s="208"/>
      <c r="BT981" s="208"/>
      <c r="BU981" s="208"/>
      <c r="BV981" s="208"/>
      <c r="BW981" s="208"/>
      <c r="BX981" s="208"/>
      <c r="BY981" s="208"/>
      <c r="BZ981" s="208"/>
      <c r="CA981" s="208"/>
      <c r="CB981" s="208"/>
      <c r="CC981" s="208"/>
      <c r="CD981" s="208"/>
      <c r="CE981" s="208"/>
      <c r="CF981" s="208"/>
      <c r="CG981" s="208"/>
      <c r="CH981" s="208"/>
      <c r="CI981" s="208"/>
      <c r="CJ981" s="208"/>
      <c r="CK981" s="208"/>
      <c r="CL981" s="208"/>
      <c r="CM981" s="208"/>
      <c r="CN981" s="208"/>
      <c r="CO981" s="208"/>
      <c r="CP981" s="176"/>
      <c r="DO981" s="166"/>
    </row>
    <row r="982" spans="1:119">
      <c r="A982" s="166"/>
      <c r="B982" s="175"/>
      <c r="C982" s="175"/>
      <c r="D982" s="178"/>
      <c r="E982" s="17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70"/>
      <c r="R982" s="170"/>
      <c r="S982" s="170"/>
      <c r="T982" s="170"/>
      <c r="U982" s="170"/>
      <c r="V982" s="170"/>
      <c r="W982" s="207"/>
      <c r="X982" s="207"/>
      <c r="Y982" s="207"/>
      <c r="Z982" s="208"/>
      <c r="AA982" s="208"/>
      <c r="AB982" s="208"/>
      <c r="AC982" s="208"/>
      <c r="AD982" s="208"/>
      <c r="AE982" s="208"/>
      <c r="AF982" s="208"/>
      <c r="AG982" s="208"/>
      <c r="AH982" s="208"/>
      <c r="AI982" s="208"/>
      <c r="AJ982" s="208"/>
      <c r="AK982" s="208"/>
      <c r="AL982" s="208"/>
      <c r="AM982" s="208"/>
      <c r="AN982" s="208"/>
      <c r="AO982" s="208"/>
      <c r="AP982" s="208"/>
      <c r="AQ982" s="208"/>
      <c r="AR982" s="208"/>
      <c r="AS982" s="208"/>
      <c r="AT982" s="208"/>
      <c r="AU982" s="208"/>
      <c r="AV982" s="208"/>
      <c r="AW982" s="208"/>
      <c r="AX982" s="208"/>
      <c r="AY982" s="208"/>
      <c r="AZ982" s="208"/>
      <c r="BA982" s="208"/>
      <c r="BB982" s="208"/>
      <c r="BC982" s="208"/>
      <c r="BD982" s="208"/>
      <c r="BE982" s="208"/>
      <c r="BF982" s="208"/>
      <c r="BG982" s="208"/>
      <c r="BH982" s="208"/>
      <c r="BI982" s="208"/>
      <c r="BJ982" s="208"/>
      <c r="BK982" s="208"/>
      <c r="BL982" s="208"/>
      <c r="BM982" s="208"/>
      <c r="BN982" s="208"/>
      <c r="BO982" s="208"/>
      <c r="BP982" s="208"/>
      <c r="BQ982" s="208"/>
      <c r="BR982" s="208"/>
      <c r="BS982" s="208"/>
      <c r="BT982" s="208"/>
      <c r="BU982" s="208"/>
      <c r="BV982" s="208"/>
      <c r="BW982" s="208"/>
      <c r="BX982" s="208"/>
      <c r="BY982" s="208"/>
      <c r="BZ982" s="208"/>
      <c r="CA982" s="208"/>
      <c r="CB982" s="208"/>
      <c r="CC982" s="208"/>
      <c r="CD982" s="208"/>
      <c r="CE982" s="208"/>
      <c r="CF982" s="208"/>
      <c r="CG982" s="208"/>
      <c r="CH982" s="208"/>
      <c r="CI982" s="208"/>
      <c r="CJ982" s="208"/>
      <c r="CK982" s="208"/>
      <c r="CL982" s="208"/>
      <c r="CM982" s="208"/>
      <c r="CN982" s="208"/>
      <c r="CO982" s="208"/>
      <c r="CP982" s="176"/>
      <c r="DO982" s="166"/>
    </row>
    <row r="983" spans="1:119">
      <c r="A983" s="166"/>
      <c r="B983" s="175"/>
      <c r="C983" s="175"/>
      <c r="D983" s="178"/>
      <c r="E983" s="17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70"/>
      <c r="R983" s="170"/>
      <c r="S983" s="170"/>
      <c r="T983" s="170"/>
      <c r="U983" s="170"/>
      <c r="V983" s="170"/>
      <c r="W983" s="207"/>
      <c r="X983" s="207"/>
      <c r="Y983" s="207"/>
      <c r="Z983" s="208"/>
      <c r="AA983" s="208"/>
      <c r="AB983" s="208"/>
      <c r="AC983" s="208"/>
      <c r="AD983" s="208"/>
      <c r="AE983" s="208"/>
      <c r="AF983" s="208"/>
      <c r="AG983" s="208"/>
      <c r="AH983" s="208"/>
      <c r="AI983" s="208"/>
      <c r="AJ983" s="208"/>
      <c r="AK983" s="208"/>
      <c r="AL983" s="208"/>
      <c r="AM983" s="208"/>
      <c r="AN983" s="208"/>
      <c r="AO983" s="208"/>
      <c r="AP983" s="208"/>
      <c r="AQ983" s="208"/>
      <c r="AR983" s="208"/>
      <c r="AS983" s="208"/>
      <c r="AT983" s="208"/>
      <c r="AU983" s="208"/>
      <c r="AV983" s="208"/>
      <c r="AW983" s="208"/>
      <c r="AX983" s="208"/>
      <c r="AY983" s="208"/>
      <c r="AZ983" s="208"/>
      <c r="BA983" s="208"/>
      <c r="BB983" s="208"/>
      <c r="BC983" s="208"/>
      <c r="BD983" s="208"/>
      <c r="BE983" s="208"/>
      <c r="BF983" s="208"/>
      <c r="BG983" s="208"/>
      <c r="BH983" s="208"/>
      <c r="BI983" s="208"/>
      <c r="BJ983" s="208"/>
      <c r="BK983" s="208"/>
      <c r="BL983" s="208"/>
      <c r="BM983" s="208"/>
      <c r="BN983" s="208"/>
      <c r="BO983" s="208"/>
      <c r="BP983" s="208"/>
      <c r="BQ983" s="208"/>
      <c r="BR983" s="208"/>
      <c r="BS983" s="208"/>
      <c r="BT983" s="208"/>
      <c r="BU983" s="208"/>
      <c r="BV983" s="208"/>
      <c r="BW983" s="208"/>
      <c r="BX983" s="208"/>
      <c r="BY983" s="208"/>
      <c r="BZ983" s="208"/>
      <c r="CA983" s="208"/>
      <c r="CB983" s="208"/>
      <c r="CC983" s="208"/>
      <c r="CD983" s="208"/>
      <c r="CE983" s="208"/>
      <c r="CF983" s="208"/>
      <c r="CG983" s="208"/>
      <c r="CH983" s="208"/>
      <c r="CI983" s="208"/>
      <c r="CJ983" s="208"/>
      <c r="CK983" s="208"/>
      <c r="CL983" s="208"/>
      <c r="CM983" s="208"/>
      <c r="CN983" s="208"/>
      <c r="CO983" s="208"/>
      <c r="CP983" s="176"/>
      <c r="DO983" s="166"/>
    </row>
    <row r="984" spans="1:119">
      <c r="A984" s="166"/>
      <c r="B984" s="175"/>
      <c r="C984" s="175"/>
      <c r="D984" s="178"/>
      <c r="E984" s="17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70"/>
      <c r="R984" s="170"/>
      <c r="S984" s="170"/>
      <c r="T984" s="170"/>
      <c r="U984" s="170"/>
      <c r="V984" s="170"/>
      <c r="W984" s="207"/>
      <c r="X984" s="207"/>
      <c r="Y984" s="207"/>
      <c r="Z984" s="208"/>
      <c r="AA984" s="208"/>
      <c r="AB984" s="208"/>
      <c r="AC984" s="208"/>
      <c r="AD984" s="208"/>
      <c r="AE984" s="208"/>
      <c r="AF984" s="208"/>
      <c r="AG984" s="208"/>
      <c r="AH984" s="208"/>
      <c r="AI984" s="208"/>
      <c r="AJ984" s="208"/>
      <c r="AK984" s="208"/>
      <c r="AL984" s="208"/>
      <c r="AM984" s="208"/>
      <c r="AN984" s="208"/>
      <c r="AO984" s="208"/>
      <c r="AP984" s="208"/>
      <c r="AQ984" s="208"/>
      <c r="AR984" s="208"/>
      <c r="AS984" s="208"/>
      <c r="AT984" s="208"/>
      <c r="AU984" s="208"/>
      <c r="AV984" s="208"/>
      <c r="AW984" s="208"/>
      <c r="AX984" s="208"/>
      <c r="AY984" s="208"/>
      <c r="AZ984" s="208"/>
      <c r="BA984" s="208"/>
      <c r="BB984" s="208"/>
      <c r="BC984" s="208"/>
      <c r="BD984" s="208"/>
      <c r="BE984" s="208"/>
      <c r="BF984" s="208"/>
      <c r="BG984" s="208"/>
      <c r="BH984" s="208"/>
      <c r="BI984" s="208"/>
      <c r="BJ984" s="208"/>
      <c r="BK984" s="208"/>
      <c r="BL984" s="208"/>
      <c r="BM984" s="208"/>
      <c r="BN984" s="208"/>
      <c r="BO984" s="208"/>
      <c r="BP984" s="208"/>
      <c r="BQ984" s="208"/>
      <c r="BR984" s="208"/>
      <c r="BS984" s="208"/>
      <c r="BT984" s="208"/>
      <c r="BU984" s="208"/>
      <c r="BV984" s="208"/>
      <c r="BW984" s="208"/>
      <c r="BX984" s="208"/>
      <c r="BY984" s="208"/>
      <c r="BZ984" s="208"/>
      <c r="CA984" s="208"/>
      <c r="CB984" s="208"/>
      <c r="CC984" s="208"/>
      <c r="CD984" s="208"/>
      <c r="CE984" s="208"/>
      <c r="CF984" s="208"/>
      <c r="CG984" s="208"/>
      <c r="CH984" s="208"/>
      <c r="CI984" s="208"/>
      <c r="CJ984" s="208"/>
      <c r="CK984" s="208"/>
      <c r="CL984" s="208"/>
      <c r="CM984" s="208"/>
      <c r="CN984" s="208"/>
      <c r="CO984" s="208"/>
      <c r="CP984" s="176"/>
      <c r="DO984" s="166"/>
    </row>
    <row r="985" spans="1:119">
      <c r="A985" s="166"/>
      <c r="B985" s="175"/>
      <c r="C985" s="175"/>
      <c r="D985" s="178"/>
      <c r="E985" s="17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70"/>
      <c r="R985" s="170"/>
      <c r="S985" s="170"/>
      <c r="T985" s="170"/>
      <c r="U985" s="170"/>
      <c r="V985" s="170"/>
      <c r="W985" s="207"/>
      <c r="X985" s="207"/>
      <c r="Y985" s="207"/>
      <c r="Z985" s="208"/>
      <c r="AA985" s="208"/>
      <c r="AB985" s="208"/>
      <c r="AC985" s="208"/>
      <c r="AD985" s="208"/>
      <c r="AE985" s="208"/>
      <c r="AF985" s="208"/>
      <c r="AG985" s="208"/>
      <c r="AH985" s="208"/>
      <c r="AI985" s="208"/>
      <c r="AJ985" s="208"/>
      <c r="AK985" s="208"/>
      <c r="AL985" s="208"/>
      <c r="AM985" s="208"/>
      <c r="AN985" s="208"/>
      <c r="AO985" s="208"/>
      <c r="AP985" s="208"/>
      <c r="AQ985" s="208"/>
      <c r="AR985" s="208"/>
      <c r="AS985" s="208"/>
      <c r="AT985" s="208"/>
      <c r="AU985" s="208"/>
      <c r="AV985" s="208"/>
      <c r="AW985" s="208"/>
      <c r="AX985" s="208"/>
      <c r="AY985" s="208"/>
      <c r="AZ985" s="208"/>
      <c r="BA985" s="208"/>
      <c r="BB985" s="208"/>
      <c r="BC985" s="208"/>
      <c r="BD985" s="208"/>
      <c r="BE985" s="208"/>
      <c r="BF985" s="208"/>
      <c r="BG985" s="208"/>
      <c r="BH985" s="208"/>
      <c r="BI985" s="208"/>
      <c r="BJ985" s="208"/>
      <c r="BK985" s="208"/>
      <c r="BL985" s="208"/>
      <c r="BM985" s="208"/>
      <c r="BN985" s="208"/>
      <c r="BO985" s="208"/>
      <c r="BP985" s="208"/>
      <c r="BQ985" s="208"/>
      <c r="BR985" s="208"/>
      <c r="BS985" s="208"/>
      <c r="BT985" s="208"/>
      <c r="BU985" s="208"/>
      <c r="BV985" s="208"/>
      <c r="BW985" s="208"/>
      <c r="BX985" s="208"/>
      <c r="BY985" s="208"/>
      <c r="BZ985" s="208"/>
      <c r="CA985" s="208"/>
      <c r="CB985" s="208"/>
      <c r="CC985" s="208"/>
      <c r="CD985" s="208"/>
      <c r="CE985" s="208"/>
      <c r="CF985" s="208"/>
      <c r="CG985" s="208"/>
      <c r="CH985" s="208"/>
      <c r="CI985" s="208"/>
      <c r="CJ985" s="208"/>
      <c r="CK985" s="208"/>
      <c r="CL985" s="208"/>
      <c r="CM985" s="208"/>
      <c r="CN985" s="208"/>
      <c r="CO985" s="208"/>
      <c r="CP985" s="176"/>
      <c r="DO985" s="166"/>
    </row>
    <row r="986" spans="1:119">
      <c r="A986" s="166"/>
      <c r="B986" s="175"/>
      <c r="C986" s="175"/>
      <c r="D986" s="178"/>
      <c r="E986" s="17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70"/>
      <c r="R986" s="170"/>
      <c r="S986" s="170"/>
      <c r="T986" s="170"/>
      <c r="U986" s="170"/>
      <c r="V986" s="170"/>
      <c r="W986" s="207"/>
      <c r="X986" s="207"/>
      <c r="Y986" s="207"/>
      <c r="Z986" s="208"/>
      <c r="AA986" s="208"/>
      <c r="AB986" s="208"/>
      <c r="AC986" s="208"/>
      <c r="AD986" s="208"/>
      <c r="AE986" s="208"/>
      <c r="AF986" s="208"/>
      <c r="AG986" s="208"/>
      <c r="AH986" s="208"/>
      <c r="AI986" s="208"/>
      <c r="AJ986" s="208"/>
      <c r="AK986" s="208"/>
      <c r="AL986" s="208"/>
      <c r="AM986" s="208"/>
      <c r="AN986" s="208"/>
      <c r="AO986" s="208"/>
      <c r="AP986" s="208"/>
      <c r="AQ986" s="208"/>
      <c r="AR986" s="208"/>
      <c r="AS986" s="208"/>
      <c r="AT986" s="208"/>
      <c r="AU986" s="208"/>
      <c r="AV986" s="208"/>
      <c r="AW986" s="208"/>
      <c r="AX986" s="208"/>
      <c r="AY986" s="208"/>
      <c r="AZ986" s="208"/>
      <c r="BA986" s="208"/>
      <c r="BB986" s="208"/>
      <c r="BC986" s="208"/>
      <c r="BD986" s="208"/>
      <c r="BE986" s="208"/>
      <c r="BF986" s="208"/>
      <c r="BG986" s="208"/>
      <c r="BH986" s="208"/>
      <c r="BI986" s="208"/>
      <c r="BJ986" s="208"/>
      <c r="BK986" s="208"/>
      <c r="BL986" s="208"/>
      <c r="BM986" s="208"/>
      <c r="BN986" s="208"/>
      <c r="BO986" s="208"/>
      <c r="BP986" s="208"/>
      <c r="BQ986" s="208"/>
      <c r="BR986" s="208"/>
      <c r="BS986" s="208"/>
      <c r="BT986" s="208"/>
      <c r="BU986" s="208"/>
      <c r="BV986" s="208"/>
      <c r="BW986" s="208"/>
      <c r="BX986" s="208"/>
      <c r="BY986" s="208"/>
      <c r="BZ986" s="208"/>
      <c r="CA986" s="208"/>
      <c r="CB986" s="208"/>
      <c r="CC986" s="208"/>
      <c r="CD986" s="208"/>
      <c r="CE986" s="208"/>
      <c r="CF986" s="208"/>
      <c r="CG986" s="208"/>
      <c r="CH986" s="208"/>
      <c r="CI986" s="208"/>
      <c r="CJ986" s="208"/>
      <c r="CK986" s="208"/>
      <c r="CL986" s="208"/>
      <c r="CM986" s="208"/>
      <c r="CN986" s="208"/>
      <c r="CO986" s="208"/>
      <c r="CP986" s="176"/>
      <c r="DO986" s="166"/>
    </row>
    <row r="987" spans="1:119">
      <c r="A987" s="166"/>
      <c r="B987" s="175"/>
      <c r="C987" s="175"/>
      <c r="D987" s="178"/>
      <c r="E987" s="17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70"/>
      <c r="R987" s="170"/>
      <c r="S987" s="170"/>
      <c r="T987" s="170"/>
      <c r="U987" s="170"/>
      <c r="V987" s="170"/>
      <c r="W987" s="207"/>
      <c r="X987" s="207"/>
      <c r="Y987" s="207"/>
      <c r="Z987" s="208"/>
      <c r="AA987" s="208"/>
      <c r="AB987" s="208"/>
      <c r="AC987" s="208"/>
      <c r="AD987" s="208"/>
      <c r="AE987" s="208"/>
      <c r="AF987" s="208"/>
      <c r="AG987" s="208"/>
      <c r="AH987" s="208"/>
      <c r="AI987" s="208"/>
      <c r="AJ987" s="208"/>
      <c r="AK987" s="208"/>
      <c r="AL987" s="208"/>
      <c r="AM987" s="208"/>
      <c r="AN987" s="208"/>
      <c r="AO987" s="208"/>
      <c r="AP987" s="208"/>
      <c r="AQ987" s="208"/>
      <c r="AR987" s="208"/>
      <c r="AS987" s="208"/>
      <c r="AT987" s="208"/>
      <c r="AU987" s="208"/>
      <c r="AV987" s="208"/>
      <c r="AW987" s="208"/>
      <c r="AX987" s="208"/>
      <c r="AY987" s="208"/>
      <c r="AZ987" s="208"/>
      <c r="BA987" s="208"/>
      <c r="BB987" s="208"/>
      <c r="BC987" s="208"/>
      <c r="BD987" s="208"/>
      <c r="BE987" s="208"/>
      <c r="BF987" s="208"/>
      <c r="BG987" s="208"/>
      <c r="BH987" s="208"/>
      <c r="BI987" s="208"/>
      <c r="BJ987" s="208"/>
      <c r="BK987" s="208"/>
      <c r="BL987" s="208"/>
      <c r="BM987" s="208"/>
      <c r="BN987" s="208"/>
      <c r="BO987" s="208"/>
      <c r="BP987" s="208"/>
      <c r="BQ987" s="208"/>
      <c r="BR987" s="208"/>
      <c r="BS987" s="208"/>
      <c r="BT987" s="208"/>
      <c r="BU987" s="208"/>
      <c r="BV987" s="208"/>
      <c r="BW987" s="208"/>
      <c r="BX987" s="208"/>
      <c r="BY987" s="208"/>
      <c r="BZ987" s="208"/>
      <c r="CA987" s="208"/>
      <c r="CB987" s="208"/>
      <c r="CC987" s="208"/>
      <c r="CD987" s="208"/>
      <c r="CE987" s="208"/>
      <c r="CF987" s="208"/>
      <c r="CG987" s="208"/>
      <c r="CH987" s="208"/>
      <c r="CI987" s="208"/>
      <c r="CJ987" s="208"/>
      <c r="CK987" s="208"/>
      <c r="CL987" s="208"/>
      <c r="CM987" s="208"/>
      <c r="CN987" s="208"/>
      <c r="CO987" s="208"/>
      <c r="CP987" s="176"/>
      <c r="DO987" s="166"/>
    </row>
    <row r="988" spans="1:119">
      <c r="A988" s="166"/>
      <c r="B988" s="175"/>
      <c r="C988" s="175"/>
      <c r="D988" s="178"/>
      <c r="E988" s="17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70"/>
      <c r="R988" s="170"/>
      <c r="S988" s="170"/>
      <c r="T988" s="170"/>
      <c r="U988" s="170"/>
      <c r="V988" s="170"/>
      <c r="W988" s="207"/>
      <c r="X988" s="207"/>
      <c r="Y988" s="207"/>
      <c r="Z988" s="208"/>
      <c r="AA988" s="208"/>
      <c r="AB988" s="208"/>
      <c r="AC988" s="208"/>
      <c r="AD988" s="208"/>
      <c r="AE988" s="208"/>
      <c r="AF988" s="208"/>
      <c r="AG988" s="208"/>
      <c r="AH988" s="208"/>
      <c r="AI988" s="208"/>
      <c r="AJ988" s="208"/>
      <c r="AK988" s="208"/>
      <c r="AL988" s="208"/>
      <c r="AM988" s="208"/>
      <c r="AN988" s="208"/>
      <c r="AO988" s="208"/>
      <c r="AP988" s="208"/>
      <c r="AQ988" s="208"/>
      <c r="AR988" s="208"/>
      <c r="AS988" s="208"/>
      <c r="AT988" s="208"/>
      <c r="AU988" s="208"/>
      <c r="AV988" s="208"/>
      <c r="AW988" s="208"/>
      <c r="AX988" s="208"/>
      <c r="AY988" s="208"/>
      <c r="AZ988" s="208"/>
      <c r="BA988" s="208"/>
      <c r="BB988" s="208"/>
      <c r="BC988" s="208"/>
      <c r="BD988" s="208"/>
      <c r="BE988" s="208"/>
      <c r="BF988" s="208"/>
      <c r="BG988" s="208"/>
      <c r="BH988" s="208"/>
      <c r="BI988" s="208"/>
      <c r="BJ988" s="208"/>
      <c r="BK988" s="208"/>
      <c r="BL988" s="208"/>
      <c r="BM988" s="208"/>
      <c r="BN988" s="208"/>
      <c r="BO988" s="208"/>
      <c r="BP988" s="208"/>
      <c r="BQ988" s="208"/>
      <c r="BR988" s="208"/>
      <c r="BS988" s="208"/>
      <c r="BT988" s="208"/>
      <c r="BU988" s="208"/>
      <c r="BV988" s="208"/>
      <c r="BW988" s="208"/>
      <c r="BX988" s="208"/>
      <c r="BY988" s="208"/>
      <c r="BZ988" s="208"/>
      <c r="CA988" s="208"/>
      <c r="CB988" s="208"/>
      <c r="CC988" s="208"/>
      <c r="CD988" s="208"/>
      <c r="CE988" s="208"/>
      <c r="CF988" s="208"/>
      <c r="CG988" s="208"/>
      <c r="CH988" s="208"/>
      <c r="CI988" s="208"/>
      <c r="CJ988" s="208"/>
      <c r="CK988" s="208"/>
      <c r="CL988" s="208"/>
      <c r="CM988" s="208"/>
      <c r="CN988" s="208"/>
      <c r="CO988" s="208"/>
      <c r="CP988" s="176"/>
      <c r="DO988" s="166"/>
    </row>
    <row r="989" spans="1:119">
      <c r="A989" s="166"/>
      <c r="B989" s="175"/>
      <c r="C989" s="175"/>
      <c r="D989" s="178"/>
      <c r="E989" s="17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70"/>
      <c r="R989" s="170"/>
      <c r="S989" s="170"/>
      <c r="T989" s="170"/>
      <c r="U989" s="170"/>
      <c r="V989" s="170"/>
      <c r="W989" s="207"/>
      <c r="X989" s="207"/>
      <c r="Y989" s="207"/>
      <c r="Z989" s="208"/>
      <c r="AA989" s="208"/>
      <c r="AB989" s="208"/>
      <c r="AC989" s="208"/>
      <c r="AD989" s="208"/>
      <c r="AE989" s="208"/>
      <c r="AF989" s="208"/>
      <c r="AG989" s="208"/>
      <c r="AH989" s="208"/>
      <c r="AI989" s="208"/>
      <c r="AJ989" s="208"/>
      <c r="AK989" s="208"/>
      <c r="AL989" s="208"/>
      <c r="AM989" s="208"/>
      <c r="AN989" s="208"/>
      <c r="AO989" s="208"/>
      <c r="AP989" s="208"/>
      <c r="AQ989" s="208"/>
      <c r="AR989" s="208"/>
      <c r="AS989" s="208"/>
      <c r="AT989" s="208"/>
      <c r="AU989" s="208"/>
      <c r="AV989" s="208"/>
      <c r="AW989" s="208"/>
      <c r="AX989" s="208"/>
      <c r="AY989" s="208"/>
      <c r="AZ989" s="208"/>
      <c r="BA989" s="208"/>
      <c r="BB989" s="208"/>
      <c r="BC989" s="208"/>
      <c r="BD989" s="208"/>
      <c r="BE989" s="208"/>
      <c r="BF989" s="208"/>
      <c r="BG989" s="208"/>
      <c r="BH989" s="208"/>
      <c r="BI989" s="208"/>
      <c r="BJ989" s="208"/>
      <c r="BK989" s="208"/>
      <c r="BL989" s="208"/>
      <c r="BM989" s="208"/>
      <c r="BN989" s="208"/>
      <c r="BO989" s="208"/>
      <c r="BP989" s="208"/>
      <c r="BQ989" s="208"/>
      <c r="BR989" s="208"/>
      <c r="BS989" s="208"/>
      <c r="BT989" s="208"/>
      <c r="BU989" s="208"/>
      <c r="BV989" s="208"/>
      <c r="BW989" s="208"/>
      <c r="BX989" s="208"/>
      <c r="BY989" s="208"/>
      <c r="BZ989" s="208"/>
      <c r="CA989" s="208"/>
      <c r="CB989" s="208"/>
      <c r="CC989" s="208"/>
      <c r="CD989" s="208"/>
      <c r="CE989" s="208"/>
      <c r="CF989" s="208"/>
      <c r="CG989" s="208"/>
      <c r="CH989" s="208"/>
      <c r="CI989" s="208"/>
      <c r="CJ989" s="208"/>
      <c r="CK989" s="208"/>
      <c r="CL989" s="208"/>
      <c r="CM989" s="208"/>
      <c r="CN989" s="208"/>
      <c r="CO989" s="208"/>
      <c r="CP989" s="176"/>
      <c r="DO989" s="166"/>
    </row>
    <row r="990" spans="1:119">
      <c r="A990" s="166"/>
      <c r="B990" s="175"/>
      <c r="C990" s="175"/>
      <c r="D990" s="178"/>
      <c r="E990" s="17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70"/>
      <c r="R990" s="170"/>
      <c r="S990" s="170"/>
      <c r="T990" s="170"/>
      <c r="U990" s="170"/>
      <c r="V990" s="170"/>
      <c r="W990" s="207"/>
      <c r="X990" s="207"/>
      <c r="Y990" s="207"/>
      <c r="Z990" s="208"/>
      <c r="AA990" s="208"/>
      <c r="AB990" s="208"/>
      <c r="AC990" s="208"/>
      <c r="AD990" s="208"/>
      <c r="AE990" s="208"/>
      <c r="AF990" s="208"/>
      <c r="AG990" s="208"/>
      <c r="AH990" s="208"/>
      <c r="AI990" s="208"/>
      <c r="AJ990" s="208"/>
      <c r="AK990" s="208"/>
      <c r="AL990" s="208"/>
      <c r="AM990" s="208"/>
      <c r="AN990" s="208"/>
      <c r="AO990" s="208"/>
      <c r="AP990" s="208"/>
      <c r="AQ990" s="208"/>
      <c r="AR990" s="208"/>
      <c r="AS990" s="208"/>
      <c r="AT990" s="208"/>
      <c r="AU990" s="208"/>
      <c r="AV990" s="208"/>
      <c r="AW990" s="208"/>
      <c r="AX990" s="208"/>
      <c r="AY990" s="208"/>
      <c r="AZ990" s="208"/>
      <c r="BA990" s="208"/>
      <c r="BB990" s="208"/>
      <c r="BC990" s="208"/>
      <c r="BD990" s="208"/>
      <c r="BE990" s="208"/>
      <c r="BF990" s="208"/>
      <c r="BG990" s="208"/>
      <c r="BH990" s="208"/>
      <c r="BI990" s="208"/>
      <c r="BJ990" s="208"/>
      <c r="BK990" s="208"/>
      <c r="BL990" s="208"/>
      <c r="BM990" s="208"/>
      <c r="BN990" s="208"/>
      <c r="BO990" s="208"/>
      <c r="BP990" s="208"/>
      <c r="BQ990" s="208"/>
      <c r="BR990" s="208"/>
      <c r="BS990" s="208"/>
      <c r="BT990" s="208"/>
      <c r="BU990" s="208"/>
      <c r="BV990" s="208"/>
      <c r="BW990" s="208"/>
      <c r="BX990" s="208"/>
      <c r="BY990" s="208"/>
      <c r="BZ990" s="208"/>
      <c r="CA990" s="208"/>
      <c r="CB990" s="208"/>
      <c r="CC990" s="208"/>
      <c r="CD990" s="208"/>
      <c r="CE990" s="208"/>
      <c r="CF990" s="208"/>
      <c r="CG990" s="208"/>
      <c r="CH990" s="208"/>
      <c r="CI990" s="208"/>
      <c r="CJ990" s="208"/>
      <c r="CK990" s="208"/>
      <c r="CL990" s="208"/>
      <c r="CM990" s="208"/>
      <c r="CN990" s="208"/>
      <c r="CO990" s="208"/>
      <c r="CP990" s="176"/>
      <c r="DO990" s="166"/>
    </row>
    <row r="991" spans="1:119">
      <c r="A991" s="166"/>
      <c r="B991" s="175"/>
      <c r="C991" s="175"/>
      <c r="D991" s="178"/>
      <c r="E991" s="17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70"/>
      <c r="R991" s="170"/>
      <c r="S991" s="170"/>
      <c r="T991" s="170"/>
      <c r="U991" s="170"/>
      <c r="V991" s="170"/>
      <c r="W991" s="207"/>
      <c r="X991" s="207"/>
      <c r="Y991" s="207"/>
      <c r="Z991" s="208"/>
      <c r="AA991" s="208"/>
      <c r="AB991" s="208"/>
      <c r="AC991" s="208"/>
      <c r="AD991" s="208"/>
      <c r="AE991" s="208"/>
      <c r="AF991" s="208"/>
      <c r="AG991" s="208"/>
      <c r="AH991" s="208"/>
      <c r="AI991" s="208"/>
      <c r="AJ991" s="208"/>
      <c r="AK991" s="208"/>
      <c r="AL991" s="208"/>
      <c r="AM991" s="208"/>
      <c r="AN991" s="208"/>
      <c r="AO991" s="208"/>
      <c r="AP991" s="208"/>
      <c r="AQ991" s="208"/>
      <c r="AR991" s="208"/>
      <c r="AS991" s="208"/>
      <c r="AT991" s="208"/>
      <c r="AU991" s="208"/>
      <c r="AV991" s="208"/>
      <c r="AW991" s="208"/>
      <c r="AX991" s="208"/>
      <c r="AY991" s="208"/>
      <c r="AZ991" s="208"/>
      <c r="BA991" s="208"/>
      <c r="BB991" s="208"/>
      <c r="BC991" s="208"/>
      <c r="BD991" s="208"/>
      <c r="BE991" s="208"/>
      <c r="BF991" s="208"/>
      <c r="BG991" s="208"/>
      <c r="BH991" s="208"/>
      <c r="BI991" s="208"/>
      <c r="BJ991" s="208"/>
      <c r="BK991" s="208"/>
      <c r="BL991" s="208"/>
      <c r="BM991" s="208"/>
      <c r="BN991" s="208"/>
      <c r="BO991" s="208"/>
      <c r="BP991" s="208"/>
      <c r="BQ991" s="208"/>
      <c r="BR991" s="208"/>
      <c r="BS991" s="208"/>
      <c r="BT991" s="208"/>
      <c r="BU991" s="208"/>
      <c r="BV991" s="208"/>
      <c r="BW991" s="208"/>
      <c r="BX991" s="208"/>
      <c r="BY991" s="208"/>
      <c r="BZ991" s="208"/>
      <c r="CA991" s="208"/>
      <c r="CB991" s="208"/>
      <c r="CC991" s="208"/>
      <c r="CD991" s="208"/>
      <c r="CE991" s="208"/>
      <c r="CF991" s="208"/>
      <c r="CG991" s="208"/>
      <c r="CH991" s="208"/>
      <c r="CI991" s="208"/>
      <c r="CJ991" s="208"/>
      <c r="CK991" s="208"/>
      <c r="CL991" s="208"/>
      <c r="CM991" s="208"/>
      <c r="CN991" s="208"/>
      <c r="CO991" s="208"/>
      <c r="CP991" s="176"/>
      <c r="DO991" s="166"/>
    </row>
    <row r="992" spans="1:119">
      <c r="A992" s="166"/>
      <c r="B992" s="175"/>
      <c r="C992" s="175"/>
      <c r="D992" s="178"/>
      <c r="E992" s="17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70"/>
      <c r="R992" s="170"/>
      <c r="S992" s="170"/>
      <c r="T992" s="170"/>
      <c r="U992" s="170"/>
      <c r="V992" s="170"/>
      <c r="W992" s="207"/>
      <c r="X992" s="207"/>
      <c r="Y992" s="207"/>
      <c r="Z992" s="208"/>
      <c r="AA992" s="208"/>
      <c r="AB992" s="208"/>
      <c r="AC992" s="208"/>
      <c r="AD992" s="208"/>
      <c r="AE992" s="208"/>
      <c r="AF992" s="208"/>
      <c r="AG992" s="208"/>
      <c r="AH992" s="208"/>
      <c r="AI992" s="208"/>
      <c r="AJ992" s="208"/>
      <c r="AK992" s="208"/>
      <c r="AL992" s="208"/>
      <c r="AM992" s="208"/>
      <c r="AN992" s="208"/>
      <c r="AO992" s="208"/>
      <c r="AP992" s="208"/>
      <c r="AQ992" s="208"/>
      <c r="AR992" s="208"/>
      <c r="AS992" s="208"/>
      <c r="AT992" s="208"/>
      <c r="AU992" s="208"/>
      <c r="AV992" s="208"/>
      <c r="AW992" s="208"/>
      <c r="AX992" s="208"/>
      <c r="AY992" s="208"/>
      <c r="AZ992" s="208"/>
      <c r="BA992" s="208"/>
      <c r="BB992" s="208"/>
      <c r="BC992" s="208"/>
      <c r="BD992" s="208"/>
      <c r="BE992" s="208"/>
      <c r="BF992" s="208"/>
      <c r="BG992" s="208"/>
      <c r="BH992" s="208"/>
      <c r="BI992" s="208"/>
      <c r="BJ992" s="208"/>
      <c r="BK992" s="208"/>
      <c r="BL992" s="208"/>
      <c r="BM992" s="208"/>
      <c r="BN992" s="208"/>
      <c r="BO992" s="208"/>
      <c r="BP992" s="208"/>
      <c r="BQ992" s="208"/>
      <c r="BR992" s="208"/>
      <c r="BS992" s="208"/>
      <c r="BT992" s="208"/>
      <c r="BU992" s="208"/>
      <c r="BV992" s="208"/>
      <c r="BW992" s="208"/>
      <c r="BX992" s="208"/>
      <c r="BY992" s="208"/>
      <c r="BZ992" s="208"/>
      <c r="CA992" s="208"/>
      <c r="CB992" s="208"/>
      <c r="CC992" s="208"/>
      <c r="CD992" s="208"/>
      <c r="CE992" s="208"/>
      <c r="CF992" s="208"/>
      <c r="CG992" s="208"/>
      <c r="CH992" s="208"/>
      <c r="CI992" s="208"/>
      <c r="CJ992" s="208"/>
      <c r="CK992" s="208"/>
      <c r="CL992" s="208"/>
      <c r="CM992" s="208"/>
      <c r="CN992" s="208"/>
      <c r="CO992" s="208"/>
      <c r="CP992" s="176"/>
      <c r="DO992" s="166"/>
    </row>
    <row r="993" spans="1:119">
      <c r="A993" s="166"/>
      <c r="B993" s="175"/>
      <c r="C993" s="175"/>
      <c r="D993" s="178"/>
      <c r="E993" s="17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70"/>
      <c r="R993" s="170"/>
      <c r="S993" s="170"/>
      <c r="T993" s="170"/>
      <c r="U993" s="170"/>
      <c r="V993" s="170"/>
      <c r="W993" s="207"/>
      <c r="X993" s="207"/>
      <c r="Y993" s="207"/>
      <c r="Z993" s="208"/>
      <c r="AA993" s="208"/>
      <c r="AB993" s="208"/>
      <c r="AC993" s="208"/>
      <c r="AD993" s="208"/>
      <c r="AE993" s="208"/>
      <c r="AF993" s="208"/>
      <c r="AG993" s="208"/>
      <c r="AH993" s="208"/>
      <c r="AI993" s="208"/>
      <c r="AJ993" s="208"/>
      <c r="AK993" s="208"/>
      <c r="AL993" s="208"/>
      <c r="AM993" s="208"/>
      <c r="AN993" s="208"/>
      <c r="AO993" s="208"/>
      <c r="AP993" s="208"/>
      <c r="AQ993" s="208"/>
      <c r="AR993" s="208"/>
      <c r="AS993" s="208"/>
      <c r="AT993" s="208"/>
      <c r="AU993" s="208"/>
      <c r="AV993" s="208"/>
      <c r="AW993" s="208"/>
      <c r="AX993" s="208"/>
      <c r="AY993" s="208"/>
      <c r="AZ993" s="208"/>
      <c r="BA993" s="208"/>
      <c r="BB993" s="208"/>
      <c r="BC993" s="208"/>
      <c r="BD993" s="208"/>
      <c r="BE993" s="208"/>
      <c r="BF993" s="208"/>
      <c r="BG993" s="208"/>
      <c r="BH993" s="208"/>
      <c r="BI993" s="208"/>
      <c r="BJ993" s="208"/>
      <c r="BK993" s="208"/>
      <c r="BL993" s="208"/>
      <c r="BM993" s="208"/>
      <c r="BN993" s="208"/>
      <c r="BO993" s="208"/>
      <c r="BP993" s="208"/>
      <c r="BQ993" s="208"/>
      <c r="BR993" s="208"/>
      <c r="BS993" s="208"/>
      <c r="BT993" s="208"/>
      <c r="BU993" s="208"/>
      <c r="BV993" s="208"/>
      <c r="BW993" s="208"/>
      <c r="BX993" s="208"/>
      <c r="BY993" s="208"/>
      <c r="BZ993" s="208"/>
      <c r="CA993" s="208"/>
      <c r="CB993" s="208"/>
      <c r="CC993" s="208"/>
      <c r="CD993" s="208"/>
      <c r="CE993" s="208"/>
      <c r="CF993" s="208"/>
      <c r="CG993" s="208"/>
      <c r="CH993" s="208"/>
      <c r="CI993" s="208"/>
      <c r="CJ993" s="208"/>
      <c r="CK993" s="208"/>
      <c r="CL993" s="208"/>
      <c r="CM993" s="208"/>
      <c r="CN993" s="208"/>
      <c r="CO993" s="208"/>
      <c r="CP993" s="176"/>
      <c r="DO993" s="166"/>
    </row>
    <row r="994" spans="1:119">
      <c r="A994" s="166"/>
      <c r="B994" s="175"/>
      <c r="C994" s="175"/>
      <c r="D994" s="178"/>
      <c r="E994" s="17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70"/>
      <c r="R994" s="170"/>
      <c r="S994" s="170"/>
      <c r="T994" s="170"/>
      <c r="U994" s="170"/>
      <c r="V994" s="170"/>
      <c r="W994" s="207"/>
      <c r="X994" s="207"/>
      <c r="Y994" s="207"/>
      <c r="Z994" s="208"/>
      <c r="AA994" s="208"/>
      <c r="AB994" s="208"/>
      <c r="AC994" s="208"/>
      <c r="AD994" s="208"/>
      <c r="AE994" s="208"/>
      <c r="AF994" s="208"/>
      <c r="AG994" s="208"/>
      <c r="AH994" s="208"/>
      <c r="AI994" s="208"/>
      <c r="AJ994" s="208"/>
      <c r="AK994" s="208"/>
      <c r="AL994" s="208"/>
      <c r="AM994" s="208"/>
      <c r="AN994" s="208"/>
      <c r="AO994" s="208"/>
      <c r="AP994" s="208"/>
      <c r="AQ994" s="208"/>
      <c r="AR994" s="208"/>
      <c r="AS994" s="208"/>
      <c r="AT994" s="208"/>
      <c r="AU994" s="208"/>
      <c r="AV994" s="208"/>
      <c r="AW994" s="208"/>
      <c r="AX994" s="208"/>
      <c r="AY994" s="208"/>
      <c r="AZ994" s="208"/>
      <c r="BA994" s="208"/>
      <c r="BB994" s="208"/>
      <c r="BC994" s="208"/>
      <c r="BD994" s="208"/>
      <c r="BE994" s="208"/>
      <c r="BF994" s="208"/>
      <c r="BG994" s="208"/>
      <c r="BH994" s="208"/>
      <c r="BI994" s="208"/>
      <c r="BJ994" s="208"/>
      <c r="BK994" s="208"/>
      <c r="BL994" s="208"/>
      <c r="BM994" s="208"/>
      <c r="BN994" s="208"/>
      <c r="BO994" s="208"/>
      <c r="BP994" s="208"/>
      <c r="BQ994" s="208"/>
      <c r="BR994" s="208"/>
      <c r="BS994" s="208"/>
      <c r="BT994" s="208"/>
      <c r="BU994" s="208"/>
      <c r="BV994" s="208"/>
      <c r="BW994" s="208"/>
      <c r="BX994" s="208"/>
      <c r="BY994" s="208"/>
      <c r="BZ994" s="208"/>
      <c r="CA994" s="208"/>
      <c r="CB994" s="208"/>
      <c r="CC994" s="208"/>
      <c r="CD994" s="208"/>
      <c r="CE994" s="208"/>
      <c r="CF994" s="208"/>
      <c r="CG994" s="208"/>
      <c r="CH994" s="208"/>
      <c r="CI994" s="208"/>
      <c r="CJ994" s="208"/>
      <c r="CK994" s="208"/>
      <c r="CL994" s="208"/>
      <c r="CM994" s="208"/>
      <c r="CN994" s="208"/>
      <c r="CO994" s="208"/>
      <c r="CP994" s="176"/>
      <c r="DO994" s="166"/>
    </row>
    <row r="995" spans="1:119">
      <c r="A995" s="166"/>
      <c r="B995" s="175"/>
      <c r="C995" s="175"/>
      <c r="D995" s="178"/>
      <c r="E995" s="17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70"/>
      <c r="R995" s="170"/>
      <c r="S995" s="170"/>
      <c r="T995" s="170"/>
      <c r="U995" s="170"/>
      <c r="V995" s="170"/>
      <c r="W995" s="207"/>
      <c r="X995" s="207"/>
      <c r="Y995" s="207"/>
      <c r="Z995" s="208"/>
      <c r="AA995" s="208"/>
      <c r="AB995" s="208"/>
      <c r="AC995" s="208"/>
      <c r="AD995" s="208"/>
      <c r="AE995" s="208"/>
      <c r="AF995" s="208"/>
      <c r="AG995" s="208"/>
      <c r="AH995" s="208"/>
      <c r="AI995" s="208"/>
      <c r="AJ995" s="208"/>
      <c r="AK995" s="208"/>
      <c r="AL995" s="208"/>
      <c r="AM995" s="208"/>
      <c r="AN995" s="208"/>
      <c r="AO995" s="208"/>
      <c r="AP995" s="208"/>
      <c r="AQ995" s="208"/>
      <c r="AR995" s="208"/>
      <c r="AS995" s="208"/>
      <c r="AT995" s="208"/>
      <c r="AU995" s="208"/>
      <c r="AV995" s="208"/>
      <c r="AW995" s="208"/>
      <c r="AX995" s="208"/>
      <c r="AY995" s="208"/>
      <c r="AZ995" s="208"/>
      <c r="BA995" s="208"/>
      <c r="BB995" s="208"/>
      <c r="BC995" s="208"/>
      <c r="BD995" s="208"/>
      <c r="BE995" s="208"/>
      <c r="BF995" s="208"/>
      <c r="BG995" s="208"/>
      <c r="BH995" s="208"/>
      <c r="BI995" s="208"/>
      <c r="BJ995" s="208"/>
      <c r="BK995" s="208"/>
      <c r="BL995" s="208"/>
      <c r="BM995" s="208"/>
      <c r="BN995" s="208"/>
      <c r="BO995" s="208"/>
      <c r="BP995" s="208"/>
      <c r="BQ995" s="208"/>
      <c r="BR995" s="208"/>
      <c r="BS995" s="208"/>
      <c r="BT995" s="208"/>
      <c r="BU995" s="208"/>
      <c r="BV995" s="208"/>
      <c r="BW995" s="208"/>
      <c r="BX995" s="208"/>
      <c r="BY995" s="208"/>
      <c r="BZ995" s="208"/>
      <c r="CA995" s="208"/>
      <c r="CB995" s="208"/>
      <c r="CC995" s="208"/>
      <c r="CD995" s="208"/>
      <c r="CE995" s="208"/>
      <c r="CF995" s="208"/>
      <c r="CG995" s="208"/>
      <c r="CH995" s="208"/>
      <c r="CI995" s="208"/>
      <c r="CJ995" s="208"/>
      <c r="CK995" s="208"/>
      <c r="CL995" s="208"/>
      <c r="CM995" s="208"/>
      <c r="CN995" s="208"/>
      <c r="CO995" s="208"/>
      <c r="CP995" s="176"/>
      <c r="DO995" s="166"/>
    </row>
    <row r="996" spans="1:119">
      <c r="A996" s="166"/>
      <c r="B996" s="175"/>
      <c r="C996" s="175"/>
      <c r="D996" s="178"/>
      <c r="E996" s="17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70"/>
      <c r="R996" s="170"/>
      <c r="S996" s="170"/>
      <c r="T996" s="170"/>
      <c r="U996" s="170"/>
      <c r="V996" s="170"/>
      <c r="W996" s="207"/>
      <c r="X996" s="207"/>
      <c r="Y996" s="207"/>
      <c r="Z996" s="208"/>
      <c r="AA996" s="208"/>
      <c r="AB996" s="208"/>
      <c r="AC996" s="208"/>
      <c r="AD996" s="208"/>
      <c r="AE996" s="208"/>
      <c r="AF996" s="208"/>
      <c r="AG996" s="208"/>
      <c r="AH996" s="208"/>
      <c r="AI996" s="208"/>
      <c r="AJ996" s="208"/>
      <c r="AK996" s="208"/>
      <c r="AL996" s="208"/>
      <c r="AM996" s="208"/>
      <c r="AN996" s="208"/>
      <c r="AO996" s="208"/>
      <c r="AP996" s="208"/>
      <c r="AQ996" s="208"/>
      <c r="AR996" s="208"/>
      <c r="AS996" s="208"/>
      <c r="AT996" s="208"/>
      <c r="AU996" s="208"/>
      <c r="AV996" s="208"/>
      <c r="AW996" s="208"/>
      <c r="AX996" s="208"/>
      <c r="AY996" s="208"/>
      <c r="AZ996" s="208"/>
      <c r="BA996" s="208"/>
      <c r="BB996" s="208"/>
      <c r="BC996" s="208"/>
      <c r="BD996" s="208"/>
      <c r="BE996" s="208"/>
      <c r="BF996" s="208"/>
      <c r="BG996" s="208"/>
      <c r="BH996" s="208"/>
      <c r="BI996" s="208"/>
      <c r="BJ996" s="208"/>
      <c r="BK996" s="208"/>
      <c r="BL996" s="208"/>
      <c r="BM996" s="208"/>
      <c r="BN996" s="208"/>
      <c r="BO996" s="208"/>
      <c r="BP996" s="208"/>
      <c r="BQ996" s="208"/>
      <c r="BR996" s="208"/>
      <c r="BS996" s="208"/>
      <c r="BT996" s="208"/>
      <c r="BU996" s="208"/>
      <c r="BV996" s="208"/>
      <c r="BW996" s="208"/>
      <c r="BX996" s="208"/>
      <c r="BY996" s="208"/>
      <c r="BZ996" s="208"/>
      <c r="CA996" s="208"/>
      <c r="CB996" s="208"/>
      <c r="CC996" s="208"/>
      <c r="CD996" s="208"/>
      <c r="CE996" s="208"/>
      <c r="CF996" s="208"/>
      <c r="CG996" s="208"/>
      <c r="CH996" s="208"/>
      <c r="CI996" s="208"/>
      <c r="CJ996" s="208"/>
      <c r="CK996" s="208"/>
      <c r="CL996" s="208"/>
      <c r="CM996" s="208"/>
      <c r="CN996" s="208"/>
      <c r="CO996" s="208"/>
      <c r="CP996" s="176"/>
      <c r="DO996" s="166"/>
    </row>
    <row r="997" spans="1:119">
      <c r="A997" s="166"/>
      <c r="B997" s="175"/>
      <c r="C997" s="175"/>
      <c r="D997" s="178"/>
      <c r="E997" s="17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70"/>
      <c r="R997" s="170"/>
      <c r="S997" s="170"/>
      <c r="T997" s="170"/>
      <c r="U997" s="170"/>
      <c r="V997" s="170"/>
      <c r="W997" s="207"/>
      <c r="X997" s="207"/>
      <c r="Y997" s="207"/>
      <c r="Z997" s="208"/>
      <c r="AA997" s="208"/>
      <c r="AB997" s="208"/>
      <c r="AC997" s="208"/>
      <c r="AD997" s="208"/>
      <c r="AE997" s="208"/>
      <c r="AF997" s="208"/>
      <c r="AG997" s="208"/>
      <c r="AH997" s="208"/>
      <c r="AI997" s="208"/>
      <c r="AJ997" s="208"/>
      <c r="AK997" s="208"/>
      <c r="AL997" s="208"/>
      <c r="AM997" s="208"/>
      <c r="AN997" s="208"/>
      <c r="AO997" s="208"/>
      <c r="AP997" s="208"/>
      <c r="AQ997" s="208"/>
      <c r="AR997" s="208"/>
      <c r="AS997" s="208"/>
      <c r="AT997" s="208"/>
      <c r="AU997" s="208"/>
      <c r="AV997" s="208"/>
      <c r="AW997" s="208"/>
      <c r="AX997" s="208"/>
      <c r="AY997" s="208"/>
      <c r="AZ997" s="208"/>
      <c r="BA997" s="208"/>
      <c r="BB997" s="208"/>
      <c r="BC997" s="208"/>
      <c r="BD997" s="208"/>
      <c r="BE997" s="208"/>
      <c r="BF997" s="208"/>
      <c r="BG997" s="208"/>
      <c r="BH997" s="208"/>
      <c r="BI997" s="208"/>
      <c r="BJ997" s="208"/>
      <c r="BK997" s="208"/>
      <c r="BL997" s="208"/>
      <c r="BM997" s="208"/>
      <c r="BN997" s="208"/>
      <c r="BO997" s="208"/>
      <c r="BP997" s="208"/>
      <c r="BQ997" s="208"/>
      <c r="BR997" s="208"/>
      <c r="BS997" s="208"/>
      <c r="BT997" s="208"/>
      <c r="BU997" s="208"/>
      <c r="BV997" s="208"/>
      <c r="BW997" s="208"/>
      <c r="BX997" s="208"/>
      <c r="BY997" s="208"/>
      <c r="BZ997" s="208"/>
      <c r="CA997" s="208"/>
      <c r="CB997" s="208"/>
      <c r="CC997" s="208"/>
      <c r="CD997" s="208"/>
      <c r="CE997" s="208"/>
      <c r="CF997" s="208"/>
      <c r="CG997" s="208"/>
      <c r="CH997" s="208"/>
      <c r="CI997" s="208"/>
      <c r="CJ997" s="208"/>
      <c r="CK997" s="208"/>
      <c r="CL997" s="208"/>
      <c r="CM997" s="208"/>
      <c r="CN997" s="208"/>
      <c r="CO997" s="208"/>
      <c r="CP997" s="176"/>
      <c r="DO997" s="166"/>
    </row>
    <row r="998" spans="1:119">
      <c r="A998" s="166"/>
      <c r="B998" s="175"/>
      <c r="C998" s="175"/>
      <c r="D998" s="178"/>
      <c r="E998" s="17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70"/>
      <c r="R998" s="170"/>
      <c r="S998" s="170"/>
      <c r="T998" s="170"/>
      <c r="U998" s="170"/>
      <c r="V998" s="170"/>
      <c r="W998" s="207"/>
      <c r="X998" s="207"/>
      <c r="Y998" s="207"/>
      <c r="Z998" s="208"/>
      <c r="AA998" s="208"/>
      <c r="AB998" s="208"/>
      <c r="AC998" s="208"/>
      <c r="AD998" s="208"/>
      <c r="AE998" s="208"/>
      <c r="AF998" s="208"/>
      <c r="AG998" s="208"/>
      <c r="AH998" s="208"/>
      <c r="AI998" s="208"/>
      <c r="AJ998" s="208"/>
      <c r="AK998" s="208"/>
      <c r="AL998" s="208"/>
      <c r="AM998" s="208"/>
      <c r="AN998" s="208"/>
      <c r="AO998" s="208"/>
      <c r="AP998" s="208"/>
      <c r="AQ998" s="208"/>
      <c r="AR998" s="208"/>
      <c r="AS998" s="208"/>
      <c r="AT998" s="208"/>
      <c r="AU998" s="208"/>
      <c r="AV998" s="208"/>
      <c r="AW998" s="208"/>
      <c r="AX998" s="208"/>
      <c r="AY998" s="208"/>
      <c r="AZ998" s="208"/>
      <c r="BA998" s="208"/>
      <c r="BB998" s="208"/>
      <c r="BC998" s="208"/>
      <c r="BD998" s="208"/>
      <c r="BE998" s="208"/>
      <c r="BF998" s="208"/>
      <c r="BG998" s="208"/>
      <c r="BH998" s="208"/>
      <c r="BI998" s="208"/>
      <c r="BJ998" s="208"/>
      <c r="BK998" s="208"/>
      <c r="BL998" s="208"/>
      <c r="BM998" s="208"/>
      <c r="BN998" s="208"/>
      <c r="BO998" s="208"/>
      <c r="BP998" s="208"/>
      <c r="BQ998" s="208"/>
      <c r="BR998" s="208"/>
      <c r="BS998" s="208"/>
      <c r="BT998" s="208"/>
      <c r="BU998" s="208"/>
      <c r="BV998" s="208"/>
      <c r="BW998" s="208"/>
      <c r="BX998" s="208"/>
      <c r="BY998" s="208"/>
      <c r="BZ998" s="208"/>
      <c r="CA998" s="208"/>
      <c r="CB998" s="208"/>
      <c r="CC998" s="208"/>
      <c r="CD998" s="208"/>
      <c r="CE998" s="208"/>
      <c r="CF998" s="208"/>
      <c r="CG998" s="208"/>
      <c r="CH998" s="208"/>
      <c r="CI998" s="208"/>
      <c r="CJ998" s="208"/>
      <c r="CK998" s="208"/>
      <c r="CL998" s="208"/>
      <c r="CM998" s="208"/>
      <c r="CN998" s="208"/>
      <c r="CO998" s="208"/>
      <c r="CP998" s="176"/>
      <c r="DO998" s="166"/>
    </row>
    <row r="999" spans="1:119">
      <c r="A999" s="166"/>
      <c r="B999" s="175"/>
      <c r="C999" s="175"/>
      <c r="D999" s="178"/>
      <c r="E999" s="176"/>
      <c r="F999" s="166"/>
      <c r="G999" s="166"/>
      <c r="H999" s="166"/>
      <c r="I999" s="166"/>
      <c r="J999" s="166"/>
      <c r="K999" s="166"/>
      <c r="L999" s="166"/>
      <c r="M999" s="166"/>
      <c r="N999" s="166"/>
      <c r="O999" s="166"/>
      <c r="P999" s="166"/>
      <c r="Q999" s="170"/>
      <c r="R999" s="170"/>
      <c r="S999" s="170"/>
      <c r="T999" s="170"/>
      <c r="U999" s="170"/>
      <c r="V999" s="170"/>
      <c r="W999" s="207"/>
      <c r="X999" s="207"/>
      <c r="Y999" s="207"/>
      <c r="Z999" s="208"/>
      <c r="AA999" s="208"/>
      <c r="AB999" s="208"/>
      <c r="AC999" s="208"/>
      <c r="AD999" s="208"/>
      <c r="AE999" s="208"/>
      <c r="AF999" s="208"/>
      <c r="AG999" s="208"/>
      <c r="AH999" s="208"/>
      <c r="AI999" s="208"/>
      <c r="AJ999" s="208"/>
      <c r="AK999" s="208"/>
      <c r="AL999" s="208"/>
      <c r="AM999" s="208"/>
      <c r="AN999" s="208"/>
      <c r="AO999" s="208"/>
      <c r="AP999" s="208"/>
      <c r="AQ999" s="208"/>
      <c r="AR999" s="208"/>
      <c r="AS999" s="208"/>
      <c r="AT999" s="208"/>
      <c r="AU999" s="208"/>
      <c r="AV999" s="208"/>
      <c r="AW999" s="208"/>
      <c r="AX999" s="208"/>
      <c r="AY999" s="208"/>
      <c r="AZ999" s="208"/>
      <c r="BA999" s="208"/>
      <c r="BB999" s="208"/>
      <c r="BC999" s="208"/>
      <c r="BD999" s="208"/>
      <c r="BE999" s="208"/>
      <c r="BF999" s="208"/>
      <c r="BG999" s="208"/>
      <c r="BH999" s="208"/>
      <c r="BI999" s="208"/>
      <c r="BJ999" s="208"/>
      <c r="BK999" s="208"/>
      <c r="BL999" s="208"/>
      <c r="BM999" s="208"/>
      <c r="BN999" s="208"/>
      <c r="BO999" s="208"/>
      <c r="BP999" s="208"/>
      <c r="BQ999" s="208"/>
      <c r="BR999" s="208"/>
      <c r="BS999" s="208"/>
      <c r="BT999" s="208"/>
      <c r="BU999" s="208"/>
      <c r="BV999" s="208"/>
      <c r="BW999" s="208"/>
      <c r="BX999" s="208"/>
      <c r="BY999" s="208"/>
      <c r="BZ999" s="208"/>
      <c r="CA999" s="208"/>
      <c r="CB999" s="208"/>
      <c r="CC999" s="208"/>
      <c r="CD999" s="208"/>
      <c r="CE999" s="208"/>
      <c r="CF999" s="208"/>
      <c r="CG999" s="208"/>
      <c r="CH999" s="208"/>
      <c r="CI999" s="208"/>
      <c r="CJ999" s="208"/>
      <c r="CK999" s="208"/>
      <c r="CL999" s="208"/>
      <c r="CM999" s="208"/>
      <c r="CN999" s="208"/>
      <c r="CO999" s="208"/>
      <c r="CP999" s="176"/>
      <c r="DO999" s="166"/>
    </row>
    <row r="1000" spans="1:119">
      <c r="A1000" s="166"/>
      <c r="B1000" s="175"/>
      <c r="C1000" s="175"/>
      <c r="D1000" s="178"/>
      <c r="E1000" s="176"/>
      <c r="F1000" s="166"/>
      <c r="G1000" s="166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70"/>
      <c r="R1000" s="170"/>
      <c r="S1000" s="170"/>
      <c r="T1000" s="170"/>
      <c r="U1000" s="170"/>
      <c r="V1000" s="170"/>
      <c r="W1000" s="207"/>
      <c r="X1000" s="207"/>
      <c r="Y1000" s="207"/>
      <c r="Z1000" s="208"/>
      <c r="AA1000" s="208"/>
      <c r="AB1000" s="208"/>
      <c r="AC1000" s="208"/>
      <c r="AD1000" s="208"/>
      <c r="AE1000" s="208"/>
      <c r="AF1000" s="208"/>
      <c r="AG1000" s="208"/>
      <c r="AH1000" s="208"/>
      <c r="AI1000" s="208"/>
      <c r="AJ1000" s="208"/>
      <c r="AK1000" s="208"/>
      <c r="AL1000" s="208"/>
      <c r="AM1000" s="208"/>
      <c r="AN1000" s="208"/>
      <c r="AO1000" s="208"/>
      <c r="AP1000" s="208"/>
      <c r="AQ1000" s="208"/>
      <c r="AR1000" s="208"/>
      <c r="AS1000" s="208"/>
      <c r="AT1000" s="208"/>
      <c r="AU1000" s="208"/>
      <c r="AV1000" s="208"/>
      <c r="AW1000" s="208"/>
      <c r="AX1000" s="208"/>
      <c r="AY1000" s="208"/>
      <c r="AZ1000" s="208"/>
      <c r="BA1000" s="208"/>
      <c r="BB1000" s="208"/>
      <c r="BC1000" s="208"/>
      <c r="BD1000" s="208"/>
      <c r="BE1000" s="208"/>
      <c r="BF1000" s="208"/>
      <c r="BG1000" s="208"/>
      <c r="BH1000" s="208"/>
      <c r="BI1000" s="208"/>
      <c r="BJ1000" s="208"/>
      <c r="BK1000" s="208"/>
      <c r="BL1000" s="208"/>
      <c r="BM1000" s="208"/>
      <c r="BN1000" s="208"/>
      <c r="BO1000" s="208"/>
      <c r="BP1000" s="208"/>
      <c r="BQ1000" s="208"/>
      <c r="BR1000" s="208"/>
      <c r="BS1000" s="208"/>
      <c r="BT1000" s="208"/>
      <c r="BU1000" s="208"/>
      <c r="BV1000" s="208"/>
      <c r="BW1000" s="208"/>
      <c r="BX1000" s="208"/>
      <c r="BY1000" s="208"/>
      <c r="BZ1000" s="208"/>
      <c r="CA1000" s="208"/>
      <c r="CB1000" s="208"/>
      <c r="CC1000" s="208"/>
      <c r="CD1000" s="208"/>
      <c r="CE1000" s="208"/>
      <c r="CF1000" s="208"/>
      <c r="CG1000" s="208"/>
      <c r="CH1000" s="208"/>
      <c r="CI1000" s="208"/>
      <c r="CJ1000" s="208"/>
      <c r="CK1000" s="208"/>
      <c r="CL1000" s="208"/>
      <c r="CM1000" s="208"/>
      <c r="CN1000" s="208"/>
      <c r="CO1000" s="208"/>
      <c r="CP1000" s="176"/>
      <c r="DO1000" s="166"/>
    </row>
    <row r="1001" spans="1:119">
      <c r="A1001" s="166"/>
      <c r="B1001" s="175"/>
      <c r="C1001" s="175"/>
      <c r="D1001" s="178"/>
      <c r="E1001" s="176"/>
      <c r="F1001" s="166"/>
      <c r="G1001" s="166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70"/>
      <c r="R1001" s="170"/>
      <c r="S1001" s="170"/>
      <c r="T1001" s="170"/>
      <c r="U1001" s="170"/>
      <c r="V1001" s="170"/>
      <c r="W1001" s="207"/>
      <c r="X1001" s="207"/>
      <c r="Y1001" s="207"/>
      <c r="Z1001" s="208"/>
      <c r="AA1001" s="208"/>
      <c r="AB1001" s="208"/>
      <c r="AC1001" s="208"/>
      <c r="AD1001" s="208"/>
      <c r="AE1001" s="208"/>
      <c r="AF1001" s="208"/>
      <c r="AG1001" s="208"/>
      <c r="AH1001" s="208"/>
      <c r="AI1001" s="208"/>
      <c r="AJ1001" s="208"/>
      <c r="AK1001" s="208"/>
      <c r="AL1001" s="208"/>
      <c r="AM1001" s="208"/>
      <c r="AN1001" s="208"/>
      <c r="AO1001" s="208"/>
      <c r="AP1001" s="208"/>
      <c r="AQ1001" s="208"/>
      <c r="AR1001" s="208"/>
      <c r="AS1001" s="208"/>
      <c r="AT1001" s="208"/>
      <c r="AU1001" s="208"/>
      <c r="AV1001" s="208"/>
      <c r="AW1001" s="208"/>
      <c r="AX1001" s="208"/>
      <c r="AY1001" s="208"/>
      <c r="AZ1001" s="208"/>
      <c r="BA1001" s="208"/>
      <c r="BB1001" s="208"/>
      <c r="BC1001" s="208"/>
      <c r="BD1001" s="208"/>
      <c r="BE1001" s="208"/>
      <c r="BF1001" s="208"/>
      <c r="BG1001" s="208"/>
      <c r="BH1001" s="208"/>
      <c r="BI1001" s="208"/>
      <c r="BJ1001" s="208"/>
      <c r="BK1001" s="208"/>
      <c r="BL1001" s="208"/>
      <c r="BM1001" s="208"/>
      <c r="BN1001" s="208"/>
      <c r="BO1001" s="208"/>
      <c r="BP1001" s="208"/>
      <c r="BQ1001" s="208"/>
      <c r="BR1001" s="208"/>
      <c r="BS1001" s="208"/>
      <c r="BT1001" s="208"/>
      <c r="BU1001" s="208"/>
      <c r="BV1001" s="208"/>
      <c r="BW1001" s="208"/>
      <c r="BX1001" s="208"/>
      <c r="BY1001" s="208"/>
      <c r="BZ1001" s="208"/>
      <c r="CA1001" s="208"/>
      <c r="CB1001" s="208"/>
      <c r="CC1001" s="208"/>
      <c r="CD1001" s="208"/>
      <c r="CE1001" s="208"/>
      <c r="CF1001" s="208"/>
      <c r="CG1001" s="208"/>
      <c r="CH1001" s="208"/>
      <c r="CI1001" s="208"/>
      <c r="CJ1001" s="208"/>
      <c r="CK1001" s="208"/>
      <c r="CL1001" s="208"/>
      <c r="CM1001" s="208"/>
      <c r="CN1001" s="208"/>
      <c r="CO1001" s="208"/>
      <c r="CP1001" s="176"/>
      <c r="DO1001" s="166"/>
    </row>
    <row r="1002" spans="1:119">
      <c r="A1002" s="166"/>
      <c r="B1002" s="175"/>
      <c r="C1002" s="175"/>
      <c r="D1002" s="178"/>
      <c r="E1002" s="176"/>
      <c r="F1002" s="166"/>
      <c r="G1002" s="166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70"/>
      <c r="R1002" s="170"/>
      <c r="S1002" s="170"/>
      <c r="T1002" s="170"/>
      <c r="U1002" s="170"/>
      <c r="V1002" s="170"/>
      <c r="W1002" s="207"/>
      <c r="X1002" s="207"/>
      <c r="Y1002" s="207"/>
      <c r="Z1002" s="208"/>
      <c r="AA1002" s="208"/>
      <c r="AB1002" s="208"/>
      <c r="AC1002" s="208"/>
      <c r="AD1002" s="208"/>
      <c r="AE1002" s="208"/>
      <c r="AF1002" s="208"/>
      <c r="AG1002" s="208"/>
      <c r="AH1002" s="208"/>
      <c r="AI1002" s="208"/>
      <c r="AJ1002" s="208"/>
      <c r="AK1002" s="208"/>
      <c r="AL1002" s="208"/>
      <c r="AM1002" s="208"/>
      <c r="AN1002" s="208"/>
      <c r="AO1002" s="208"/>
      <c r="AP1002" s="208"/>
      <c r="AQ1002" s="208"/>
      <c r="AR1002" s="208"/>
      <c r="AS1002" s="208"/>
      <c r="AT1002" s="208"/>
      <c r="AU1002" s="208"/>
      <c r="AV1002" s="208"/>
      <c r="AW1002" s="208"/>
      <c r="AX1002" s="208"/>
      <c r="AY1002" s="208"/>
      <c r="AZ1002" s="208"/>
      <c r="BA1002" s="208"/>
      <c r="BB1002" s="208"/>
      <c r="BC1002" s="208"/>
      <c r="BD1002" s="208"/>
      <c r="BE1002" s="208"/>
      <c r="BF1002" s="208"/>
      <c r="BG1002" s="208"/>
      <c r="BH1002" s="208"/>
      <c r="BI1002" s="208"/>
      <c r="BJ1002" s="208"/>
      <c r="BK1002" s="208"/>
      <c r="BL1002" s="208"/>
      <c r="BM1002" s="208"/>
      <c r="BN1002" s="208"/>
      <c r="BO1002" s="208"/>
      <c r="BP1002" s="208"/>
      <c r="BQ1002" s="208"/>
      <c r="BR1002" s="208"/>
      <c r="BS1002" s="208"/>
      <c r="BT1002" s="208"/>
      <c r="BU1002" s="208"/>
      <c r="BV1002" s="208"/>
      <c r="BW1002" s="208"/>
      <c r="BX1002" s="208"/>
      <c r="BY1002" s="208"/>
      <c r="BZ1002" s="208"/>
      <c r="CA1002" s="208"/>
      <c r="CB1002" s="208"/>
      <c r="CC1002" s="208"/>
      <c r="CD1002" s="208"/>
      <c r="CE1002" s="208"/>
      <c r="CF1002" s="208"/>
      <c r="CG1002" s="208"/>
      <c r="CH1002" s="208"/>
      <c r="CI1002" s="208"/>
      <c r="CJ1002" s="208"/>
      <c r="CK1002" s="208"/>
      <c r="CL1002" s="208"/>
      <c r="CM1002" s="208"/>
      <c r="CN1002" s="208"/>
      <c r="CO1002" s="208"/>
      <c r="CP1002" s="176"/>
      <c r="DO1002" s="166"/>
    </row>
    <row r="1003" spans="1:119">
      <c r="A1003" s="166"/>
      <c r="B1003" s="175"/>
      <c r="C1003" s="175"/>
      <c r="D1003" s="178"/>
      <c r="E1003" s="176"/>
      <c r="F1003" s="166"/>
      <c r="G1003" s="166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70"/>
      <c r="R1003" s="170"/>
      <c r="S1003" s="170"/>
      <c r="T1003" s="170"/>
      <c r="U1003" s="170"/>
      <c r="V1003" s="170"/>
      <c r="W1003" s="207"/>
      <c r="X1003" s="207"/>
      <c r="Y1003" s="207"/>
      <c r="Z1003" s="208"/>
      <c r="AA1003" s="208"/>
      <c r="AB1003" s="208"/>
      <c r="AC1003" s="208"/>
      <c r="AD1003" s="208"/>
      <c r="AE1003" s="208"/>
      <c r="AF1003" s="208"/>
      <c r="AG1003" s="208"/>
      <c r="AH1003" s="208"/>
      <c r="AI1003" s="208"/>
      <c r="AJ1003" s="208"/>
      <c r="AK1003" s="208"/>
      <c r="AL1003" s="208"/>
      <c r="AM1003" s="208"/>
      <c r="AN1003" s="208"/>
      <c r="AO1003" s="208"/>
      <c r="AP1003" s="208"/>
      <c r="AQ1003" s="208"/>
      <c r="AR1003" s="208"/>
      <c r="AS1003" s="208"/>
      <c r="AT1003" s="208"/>
      <c r="AU1003" s="208"/>
      <c r="AV1003" s="208"/>
      <c r="AW1003" s="208"/>
      <c r="AX1003" s="208"/>
      <c r="AY1003" s="208"/>
      <c r="AZ1003" s="208"/>
      <c r="BA1003" s="208"/>
      <c r="BB1003" s="208"/>
      <c r="BC1003" s="208"/>
      <c r="BD1003" s="208"/>
      <c r="BE1003" s="208"/>
      <c r="BF1003" s="208"/>
      <c r="BG1003" s="208"/>
      <c r="BH1003" s="208"/>
      <c r="BI1003" s="208"/>
      <c r="BJ1003" s="208"/>
      <c r="BK1003" s="208"/>
      <c r="BL1003" s="208"/>
      <c r="BM1003" s="208"/>
      <c r="BN1003" s="208"/>
      <c r="BO1003" s="208"/>
      <c r="BP1003" s="208"/>
      <c r="BQ1003" s="208"/>
      <c r="BR1003" s="208"/>
      <c r="BS1003" s="208"/>
      <c r="BT1003" s="208"/>
      <c r="BU1003" s="208"/>
      <c r="BV1003" s="208"/>
      <c r="BW1003" s="208"/>
      <c r="BX1003" s="208"/>
      <c r="BY1003" s="208"/>
      <c r="BZ1003" s="208"/>
      <c r="CA1003" s="208"/>
      <c r="CB1003" s="208"/>
      <c r="CC1003" s="208"/>
      <c r="CD1003" s="208"/>
      <c r="CE1003" s="208"/>
      <c r="CF1003" s="208"/>
      <c r="CG1003" s="208"/>
      <c r="CH1003" s="208"/>
      <c r="CI1003" s="208"/>
      <c r="CJ1003" s="208"/>
      <c r="CK1003" s="208"/>
      <c r="CL1003" s="208"/>
      <c r="CM1003" s="208"/>
      <c r="CN1003" s="208"/>
      <c r="CO1003" s="208"/>
      <c r="CP1003" s="176"/>
      <c r="DO1003" s="166"/>
    </row>
    <row r="1004" spans="1:119">
      <c r="A1004" s="166"/>
      <c r="B1004" s="175"/>
      <c r="C1004" s="175"/>
      <c r="D1004" s="178"/>
      <c r="E1004" s="176"/>
      <c r="F1004" s="166"/>
      <c r="G1004" s="166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70"/>
      <c r="R1004" s="170"/>
      <c r="S1004" s="170"/>
      <c r="T1004" s="170"/>
      <c r="U1004" s="170"/>
      <c r="V1004" s="170"/>
      <c r="W1004" s="207"/>
      <c r="X1004" s="207"/>
      <c r="Y1004" s="207"/>
      <c r="Z1004" s="208"/>
      <c r="AA1004" s="208"/>
      <c r="AB1004" s="208"/>
      <c r="AC1004" s="208"/>
      <c r="AD1004" s="208"/>
      <c r="AE1004" s="208"/>
      <c r="AF1004" s="208"/>
      <c r="AG1004" s="208"/>
      <c r="AH1004" s="208"/>
      <c r="AI1004" s="208"/>
      <c r="AJ1004" s="208"/>
      <c r="AK1004" s="208"/>
      <c r="AL1004" s="208"/>
      <c r="AM1004" s="208"/>
      <c r="AN1004" s="208"/>
      <c r="AO1004" s="208"/>
      <c r="AP1004" s="208"/>
      <c r="AQ1004" s="208"/>
      <c r="AR1004" s="208"/>
      <c r="AS1004" s="208"/>
      <c r="AT1004" s="208"/>
      <c r="AU1004" s="208"/>
      <c r="AV1004" s="208"/>
      <c r="AW1004" s="208"/>
      <c r="AX1004" s="208"/>
      <c r="AY1004" s="208"/>
      <c r="AZ1004" s="208"/>
      <c r="BA1004" s="208"/>
      <c r="BB1004" s="208"/>
      <c r="BC1004" s="208"/>
      <c r="BD1004" s="208"/>
      <c r="BE1004" s="208"/>
      <c r="BF1004" s="208"/>
      <c r="BG1004" s="208"/>
      <c r="BH1004" s="208"/>
      <c r="BI1004" s="208"/>
      <c r="BJ1004" s="208"/>
      <c r="BK1004" s="208"/>
      <c r="BL1004" s="208"/>
      <c r="BM1004" s="208"/>
      <c r="BN1004" s="208"/>
      <c r="BO1004" s="208"/>
      <c r="BP1004" s="208"/>
      <c r="BQ1004" s="208"/>
      <c r="BR1004" s="208"/>
      <c r="BS1004" s="208"/>
      <c r="BT1004" s="208"/>
      <c r="BU1004" s="208"/>
      <c r="BV1004" s="208"/>
      <c r="BW1004" s="208"/>
      <c r="BX1004" s="208"/>
      <c r="BY1004" s="208"/>
      <c r="BZ1004" s="208"/>
      <c r="CA1004" s="208"/>
      <c r="CB1004" s="208"/>
      <c r="CC1004" s="208"/>
      <c r="CD1004" s="208"/>
      <c r="CE1004" s="208"/>
      <c r="CF1004" s="208"/>
      <c r="CG1004" s="208"/>
      <c r="CH1004" s="208"/>
      <c r="CI1004" s="208"/>
      <c r="CJ1004" s="208"/>
      <c r="CK1004" s="208"/>
      <c r="CL1004" s="208"/>
      <c r="CM1004" s="208"/>
      <c r="CN1004" s="208"/>
      <c r="CO1004" s="208"/>
      <c r="CP1004" s="176"/>
      <c r="DO1004" s="166"/>
    </row>
    <row r="1005" spans="1:119">
      <c r="A1005" s="166"/>
      <c r="B1005" s="175"/>
      <c r="C1005" s="175"/>
      <c r="D1005" s="178"/>
      <c r="E1005" s="176"/>
      <c r="F1005" s="166"/>
      <c r="G1005" s="166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70"/>
      <c r="R1005" s="170"/>
      <c r="S1005" s="170"/>
      <c r="T1005" s="170"/>
      <c r="U1005" s="170"/>
      <c r="V1005" s="170"/>
      <c r="W1005" s="207"/>
      <c r="X1005" s="207"/>
      <c r="Y1005" s="207"/>
      <c r="Z1005" s="208"/>
      <c r="AA1005" s="208"/>
      <c r="AB1005" s="208"/>
      <c r="AC1005" s="208"/>
      <c r="AD1005" s="208"/>
      <c r="AE1005" s="208"/>
      <c r="AF1005" s="208"/>
      <c r="AG1005" s="208"/>
      <c r="AH1005" s="208"/>
      <c r="AI1005" s="208"/>
      <c r="AJ1005" s="208"/>
      <c r="AK1005" s="208"/>
      <c r="AL1005" s="208"/>
      <c r="AM1005" s="208"/>
      <c r="AN1005" s="208"/>
      <c r="AO1005" s="208"/>
      <c r="AP1005" s="208"/>
      <c r="AQ1005" s="208"/>
      <c r="AR1005" s="208"/>
      <c r="AS1005" s="208"/>
      <c r="AT1005" s="208"/>
      <c r="AU1005" s="208"/>
      <c r="AV1005" s="208"/>
      <c r="AW1005" s="208"/>
      <c r="AX1005" s="208"/>
      <c r="AY1005" s="208"/>
      <c r="AZ1005" s="208"/>
      <c r="BA1005" s="208"/>
      <c r="BB1005" s="208"/>
      <c r="BC1005" s="208"/>
      <c r="BD1005" s="208"/>
      <c r="BE1005" s="208"/>
      <c r="BF1005" s="208"/>
      <c r="BG1005" s="208"/>
      <c r="BH1005" s="208"/>
      <c r="BI1005" s="208"/>
      <c r="BJ1005" s="208"/>
      <c r="BK1005" s="208"/>
      <c r="BL1005" s="208"/>
      <c r="BM1005" s="208"/>
      <c r="BN1005" s="208"/>
      <c r="BO1005" s="208"/>
      <c r="BP1005" s="208"/>
      <c r="BQ1005" s="208"/>
      <c r="BR1005" s="208"/>
      <c r="BS1005" s="208"/>
      <c r="BT1005" s="208"/>
      <c r="BU1005" s="208"/>
      <c r="BV1005" s="208"/>
      <c r="BW1005" s="208"/>
      <c r="BX1005" s="208"/>
      <c r="BY1005" s="208"/>
      <c r="BZ1005" s="208"/>
      <c r="CA1005" s="208"/>
      <c r="CB1005" s="208"/>
      <c r="CC1005" s="208"/>
      <c r="CD1005" s="208"/>
      <c r="CE1005" s="208"/>
      <c r="CF1005" s="208"/>
      <c r="CG1005" s="208"/>
      <c r="CH1005" s="208"/>
      <c r="CI1005" s="208"/>
      <c r="CJ1005" s="208"/>
      <c r="CK1005" s="208"/>
      <c r="CL1005" s="208"/>
      <c r="CM1005" s="208"/>
      <c r="CN1005" s="208"/>
      <c r="CO1005" s="208"/>
      <c r="CP1005" s="176"/>
      <c r="DO1005" s="166"/>
    </row>
    <row r="1006" spans="1:119">
      <c r="A1006" s="166"/>
      <c r="B1006" s="175"/>
      <c r="C1006" s="175"/>
      <c r="D1006" s="178"/>
      <c r="E1006" s="176"/>
      <c r="F1006" s="166"/>
      <c r="G1006" s="166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70"/>
      <c r="R1006" s="170"/>
      <c r="S1006" s="170"/>
      <c r="T1006" s="170"/>
      <c r="U1006" s="170"/>
      <c r="V1006" s="170"/>
      <c r="W1006" s="207"/>
      <c r="X1006" s="207"/>
      <c r="Y1006" s="207"/>
      <c r="Z1006" s="208"/>
      <c r="AA1006" s="208"/>
      <c r="AB1006" s="208"/>
      <c r="AC1006" s="208"/>
      <c r="AD1006" s="208"/>
      <c r="AE1006" s="208"/>
      <c r="AF1006" s="208"/>
      <c r="AG1006" s="208"/>
      <c r="AH1006" s="208"/>
      <c r="AI1006" s="208"/>
      <c r="AJ1006" s="208"/>
      <c r="AK1006" s="208"/>
      <c r="AL1006" s="208"/>
      <c r="AM1006" s="208"/>
      <c r="AN1006" s="208"/>
      <c r="AO1006" s="208"/>
      <c r="AP1006" s="208"/>
      <c r="AQ1006" s="208"/>
      <c r="AR1006" s="208"/>
      <c r="AS1006" s="208"/>
      <c r="AT1006" s="208"/>
      <c r="AU1006" s="208"/>
      <c r="AV1006" s="208"/>
      <c r="AW1006" s="208"/>
      <c r="AX1006" s="208"/>
      <c r="AY1006" s="208"/>
      <c r="AZ1006" s="208"/>
      <c r="BA1006" s="208"/>
      <c r="BB1006" s="208"/>
      <c r="BC1006" s="208"/>
      <c r="BD1006" s="208"/>
      <c r="BE1006" s="208"/>
      <c r="BF1006" s="208"/>
      <c r="BG1006" s="208"/>
      <c r="BH1006" s="208"/>
      <c r="BI1006" s="208"/>
      <c r="BJ1006" s="208"/>
      <c r="BK1006" s="208"/>
      <c r="BL1006" s="208"/>
      <c r="BM1006" s="208"/>
      <c r="BN1006" s="208"/>
      <c r="BO1006" s="208"/>
      <c r="BP1006" s="208"/>
      <c r="BQ1006" s="208"/>
      <c r="BR1006" s="208"/>
      <c r="BS1006" s="208"/>
      <c r="BT1006" s="208"/>
      <c r="BU1006" s="208"/>
      <c r="BV1006" s="208"/>
      <c r="BW1006" s="208"/>
      <c r="BX1006" s="208"/>
      <c r="BY1006" s="208"/>
      <c r="BZ1006" s="208"/>
      <c r="CA1006" s="208"/>
      <c r="CB1006" s="208"/>
      <c r="CC1006" s="208"/>
      <c r="CD1006" s="208"/>
      <c r="CE1006" s="208"/>
      <c r="CF1006" s="208"/>
      <c r="CG1006" s="208"/>
      <c r="CH1006" s="208"/>
      <c r="CI1006" s="208"/>
      <c r="CJ1006" s="208"/>
      <c r="CK1006" s="208"/>
      <c r="CL1006" s="208"/>
      <c r="CM1006" s="208"/>
      <c r="CN1006" s="208"/>
      <c r="CO1006" s="208"/>
      <c r="CP1006" s="176"/>
      <c r="DO1006" s="166"/>
    </row>
    <row r="1007" spans="1:119">
      <c r="A1007" s="166"/>
      <c r="B1007" s="175"/>
      <c r="C1007" s="175"/>
      <c r="D1007" s="178"/>
      <c r="E1007" s="176"/>
      <c r="F1007" s="166"/>
      <c r="G1007" s="166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70"/>
      <c r="R1007" s="170"/>
      <c r="S1007" s="170"/>
      <c r="T1007" s="170"/>
      <c r="U1007" s="170"/>
      <c r="V1007" s="170"/>
      <c r="W1007" s="207"/>
      <c r="X1007" s="207"/>
      <c r="Y1007" s="207"/>
      <c r="Z1007" s="208"/>
      <c r="AA1007" s="208"/>
      <c r="AB1007" s="208"/>
      <c r="AC1007" s="208"/>
      <c r="AD1007" s="208"/>
      <c r="AE1007" s="208"/>
      <c r="AF1007" s="208"/>
      <c r="AG1007" s="208"/>
      <c r="AH1007" s="208"/>
      <c r="AI1007" s="208"/>
      <c r="AJ1007" s="208"/>
      <c r="AK1007" s="208"/>
      <c r="AL1007" s="208"/>
      <c r="AM1007" s="208"/>
      <c r="AN1007" s="208"/>
      <c r="AO1007" s="208"/>
      <c r="AP1007" s="208"/>
      <c r="AQ1007" s="208"/>
      <c r="AR1007" s="208"/>
      <c r="AS1007" s="208"/>
      <c r="AT1007" s="208"/>
      <c r="AU1007" s="208"/>
      <c r="AV1007" s="208"/>
      <c r="AW1007" s="208"/>
      <c r="AX1007" s="208"/>
      <c r="AY1007" s="208"/>
      <c r="AZ1007" s="208"/>
      <c r="BA1007" s="208"/>
      <c r="BB1007" s="208"/>
      <c r="BC1007" s="208"/>
      <c r="BD1007" s="208"/>
      <c r="BE1007" s="208"/>
      <c r="BF1007" s="208"/>
      <c r="BG1007" s="208"/>
      <c r="BH1007" s="208"/>
      <c r="BI1007" s="208"/>
      <c r="BJ1007" s="208"/>
      <c r="BK1007" s="208"/>
      <c r="BL1007" s="208"/>
      <c r="BM1007" s="208"/>
      <c r="BN1007" s="208"/>
      <c r="BO1007" s="208"/>
      <c r="BP1007" s="208"/>
      <c r="BQ1007" s="208"/>
      <c r="BR1007" s="208"/>
      <c r="BS1007" s="208"/>
      <c r="BT1007" s="208"/>
      <c r="BU1007" s="208"/>
      <c r="BV1007" s="208"/>
      <c r="BW1007" s="208"/>
      <c r="BX1007" s="208"/>
      <c r="BY1007" s="208"/>
      <c r="BZ1007" s="208"/>
      <c r="CA1007" s="208"/>
      <c r="CB1007" s="208"/>
      <c r="CC1007" s="208"/>
      <c r="CD1007" s="208"/>
      <c r="CE1007" s="208"/>
      <c r="CF1007" s="208"/>
      <c r="CG1007" s="208"/>
      <c r="CH1007" s="208"/>
      <c r="CI1007" s="208"/>
      <c r="CJ1007" s="208"/>
      <c r="CK1007" s="208"/>
      <c r="CL1007" s="208"/>
      <c r="CM1007" s="208"/>
      <c r="CN1007" s="208"/>
      <c r="CO1007" s="208"/>
      <c r="CP1007" s="176"/>
      <c r="DO1007" s="166"/>
    </row>
  </sheetData>
  <autoFilter ref="A7:DW226" xr:uid="{10BA4E71-E4ED-4B8E-8A72-CCD37DF702AA}">
    <filterColumn colId="76">
      <filters blank="1">
        <filter val="0.37"/>
        <filter val="1,874.16"/>
        <filter val="10,422.33"/>
        <filter val="10,956.92"/>
        <filter val="12,844.85"/>
        <filter val="14,610.41"/>
        <filter val="144,574.43"/>
        <filter val="15,325.29"/>
        <filter val="15,510.43"/>
        <filter val="15,551.25"/>
        <filter val="15,715.49"/>
        <filter val="15,993.44"/>
        <filter val="18,663.50"/>
        <filter val="188.34"/>
        <filter val="2,712,677.23"/>
        <filter val="20,633.62"/>
        <filter val="21,598.08"/>
        <filter val="22,950.12"/>
        <filter val="23,194.37"/>
        <filter val="23,308.53"/>
        <filter val="23,523.56"/>
        <filter val="23,678.85"/>
        <filter val="24,117.54"/>
        <filter val="24,149.81"/>
        <filter val="26,770.29"/>
        <filter val="26,818.83"/>
        <filter val="28,412.50"/>
        <filter val="28,492.51"/>
        <filter val="29,796.87"/>
        <filter val="30,314.01"/>
        <filter val="30,457.96"/>
        <filter val="30,967.41"/>
        <filter val="31,199.17"/>
        <filter val="32,416.09"/>
        <filter val="36,032.14"/>
        <filter val="37,159.52"/>
        <filter val="38,037.57"/>
        <filter val="4,857.10"/>
        <filter val="4,965.05"/>
        <filter val="4,996.38"/>
        <filter val="42,513.20"/>
        <filter val="48,491.00"/>
        <filter val="5,598.50"/>
        <filter val="50,612.77"/>
        <filter val="53,911.24"/>
        <filter val="54,884.65"/>
        <filter val="6,153.02"/>
        <filter val="7,648.07"/>
        <filter val="7,912.71"/>
        <filter val="8,160.95"/>
        <filter val="8,857.23"/>
        <filter val="80,142.19"/>
        <filter val="90.00"/>
      </filters>
    </filterColumn>
    <filterColumn colId="120">
      <filters>
        <filter val="0"/>
      </filters>
    </filterColumn>
  </autoFilter>
  <mergeCells count="13">
    <mergeCell ref="CQ4:CV4"/>
    <mergeCell ref="A5:V5"/>
    <mergeCell ref="W5:Y5"/>
    <mergeCell ref="Z5:AT5"/>
    <mergeCell ref="AU5:CA5"/>
    <mergeCell ref="CB5:CD5"/>
    <mergeCell ref="DG5:DH5"/>
    <mergeCell ref="DI5:DJ5"/>
    <mergeCell ref="CE5:CI5"/>
    <mergeCell ref="CJ5:CO5"/>
    <mergeCell ref="CP5:CP6"/>
    <mergeCell ref="CQ5:CR5"/>
    <mergeCell ref="CS5:CT5"/>
  </mergeCells>
  <pageMargins left="0.7" right="0.7" top="0.75" bottom="0.75" header="0.3" footer="0.3"/>
  <headerFooter>
    <oddFooter>&amp;C_x000D_&amp;1#&amp;"Calibri"&amp;10&amp;K000000 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6E58-4EAC-46EF-B473-FCB1CA493D59}">
  <sheetPr filterMode="1"/>
  <dimension ref="A1:DW913"/>
  <sheetViews>
    <sheetView topLeftCell="DV96" workbookViewId="0">
      <selection activeCell="W8" sqref="W8:DW129"/>
    </sheetView>
  </sheetViews>
  <sheetFormatPr defaultRowHeight="14.4"/>
  <cols>
    <col min="1" max="1" width="8.77734375" style="12" customWidth="1"/>
    <col min="2" max="2" width="36.21875" style="156" customWidth="1"/>
    <col min="3" max="3" width="22.5546875" style="156" customWidth="1"/>
    <col min="4" max="4" width="30" style="149" hidden="1" customWidth="1"/>
    <col min="5" max="5" width="24.21875" hidden="1" customWidth="1"/>
    <col min="6" max="6" width="11.21875" style="12" hidden="1" customWidth="1"/>
    <col min="7" max="7" width="17.5546875" style="12" hidden="1" customWidth="1"/>
    <col min="8" max="8" width="16.5546875" style="12" hidden="1" customWidth="1"/>
    <col min="9" max="9" width="18.44140625" style="12" hidden="1" customWidth="1"/>
    <col min="10" max="11" width="17.44140625" style="12" hidden="1" customWidth="1"/>
    <col min="12" max="12" width="19" style="12" hidden="1" customWidth="1"/>
    <col min="13" max="13" width="18.5546875" style="12" hidden="1" customWidth="1"/>
    <col min="14" max="14" width="16.77734375" style="12" hidden="1" customWidth="1"/>
    <col min="15" max="15" width="18.44140625" style="12" hidden="1" customWidth="1"/>
    <col min="16" max="16" width="20.21875" style="12" hidden="1" customWidth="1"/>
    <col min="17" max="17" width="13" style="12" hidden="1" customWidth="1"/>
    <col min="18" max="18" width="12.5546875" style="12" hidden="1" customWidth="1"/>
    <col min="19" max="19" width="10.5546875" style="12" hidden="1" customWidth="1"/>
    <col min="20" max="20" width="9.77734375" style="12" hidden="1" customWidth="1"/>
    <col min="21" max="21" width="10.21875" style="12" hidden="1" customWidth="1"/>
    <col min="22" max="22" width="4.77734375" style="12" customWidth="1"/>
    <col min="23" max="23" width="16.5546875" style="150" customWidth="1"/>
    <col min="24" max="24" width="15.5546875" style="150" bestFit="1" customWidth="1"/>
    <col min="25" max="25" width="13.21875" style="150" bestFit="1" customWidth="1"/>
    <col min="26" max="26" width="15.21875" style="151" customWidth="1"/>
    <col min="27" max="27" width="18.44140625" style="151" customWidth="1"/>
    <col min="28" max="28" width="14.21875" style="151" customWidth="1"/>
    <col min="29" max="29" width="9.77734375" style="151" customWidth="1"/>
    <col min="30" max="31" width="14.21875" style="151" customWidth="1"/>
    <col min="32" max="32" width="11.44140625" style="151" customWidth="1"/>
    <col min="33" max="33" width="13" style="151" bestFit="1" customWidth="1"/>
    <col min="34" max="34" width="14.21875" style="151" bestFit="1" customWidth="1"/>
    <col min="35" max="35" width="13.21875" style="151" customWidth="1"/>
    <col min="36" max="36" width="10.5546875" style="151" customWidth="1"/>
    <col min="37" max="37" width="9.5546875" style="151" customWidth="1"/>
    <col min="38" max="38" width="13.21875" style="151" customWidth="1"/>
    <col min="39" max="39" width="11.5546875" style="151" customWidth="1"/>
    <col min="40" max="44" width="9.44140625" style="151" customWidth="1"/>
    <col min="45" max="47" width="13.21875" style="151" customWidth="1"/>
    <col min="48" max="48" width="11.5546875" style="151" customWidth="1"/>
    <col min="49" max="51" width="14.21875" style="151" customWidth="1"/>
    <col min="52" max="52" width="13.21875" style="151" customWidth="1"/>
    <col min="53" max="53" width="14.21875" style="151" customWidth="1"/>
    <col min="54" max="55" width="13.21875" style="151" customWidth="1"/>
    <col min="56" max="56" width="9.5546875" style="151" customWidth="1"/>
    <col min="57" max="57" width="10.5546875" style="151" customWidth="1"/>
    <col min="58" max="58" width="14.21875" style="151" customWidth="1"/>
    <col min="59" max="59" width="11.5546875" style="151" customWidth="1"/>
    <col min="60" max="61" width="13.21875" style="151" customWidth="1"/>
    <col min="62" max="62" width="14.21875" style="151" customWidth="1"/>
    <col min="63" max="64" width="13.21875" style="151" customWidth="1"/>
    <col min="65" max="65" width="14.21875" style="151" customWidth="1"/>
    <col min="66" max="67" width="13.21875" style="151" customWidth="1"/>
    <col min="68" max="68" width="14.21875" style="151" customWidth="1"/>
    <col min="69" max="69" width="13.21875" style="151" customWidth="1"/>
    <col min="70" max="70" width="11.5546875" style="151" customWidth="1"/>
    <col min="71" max="72" width="14.21875" style="151" customWidth="1"/>
    <col min="73" max="73" width="13.21875" style="151" customWidth="1"/>
    <col min="74" max="74" width="14.21875" style="151" customWidth="1"/>
    <col min="75" max="75" width="13.21875" style="151" customWidth="1"/>
    <col min="76" max="77" width="11.5546875" style="151" customWidth="1"/>
    <col min="78" max="79" width="8.77734375" style="151" customWidth="1"/>
    <col min="80" max="82" width="13.21875" style="151" customWidth="1"/>
    <col min="83" max="83" width="12.5546875" style="151" customWidth="1"/>
    <col min="84" max="84" width="9.44140625" style="151" customWidth="1"/>
    <col min="85" max="85" width="11.5546875" style="151" customWidth="1"/>
    <col min="86" max="87" width="13.21875" style="151" customWidth="1"/>
    <col min="88" max="88" width="14.21875" style="151" customWidth="1"/>
    <col min="89" max="89" width="9.44140625" style="151" customWidth="1"/>
    <col min="90" max="90" width="14.21875" style="151" customWidth="1"/>
    <col min="91" max="93" width="9.44140625" style="151" customWidth="1"/>
    <col min="94" max="94" width="64.21875" customWidth="1"/>
    <col min="95" max="96" width="15.21875" customWidth="1"/>
    <col min="97" max="99" width="15.21875" style="152" customWidth="1"/>
    <col min="100" max="101" width="12.77734375" customWidth="1"/>
    <col min="102" max="102" width="13.21875" style="153" customWidth="1"/>
    <col min="103" max="103" width="13.21875" customWidth="1"/>
    <col min="104" max="105" width="12.77734375" customWidth="1"/>
    <col min="106" max="106" width="15.21875" style="152" customWidth="1"/>
    <col min="107" max="107" width="9.21875" customWidth="1"/>
    <col min="108" max="108" width="11.21875" customWidth="1"/>
    <col min="109" max="110" width="9.21875" customWidth="1"/>
    <col min="111" max="112" width="15.21875" customWidth="1"/>
    <col min="113" max="114" width="15.21875" style="152" customWidth="1"/>
    <col min="115" max="118" width="9.21875" customWidth="1"/>
    <col min="119" max="119" width="8.77734375" style="12" customWidth="1"/>
    <col min="122" max="122" width="16" bestFit="1" customWidth="1"/>
    <col min="123" max="124" width="20.21875" customWidth="1"/>
    <col min="125" max="125" width="19" bestFit="1" customWidth="1"/>
    <col min="126" max="126" width="18.77734375" bestFit="1" customWidth="1"/>
    <col min="127" max="127" width="10.5546875" bestFit="1" customWidth="1"/>
  </cols>
  <sheetData>
    <row r="1" spans="1:127" ht="17.25" customHeight="1">
      <c r="B1" s="147" t="s">
        <v>577</v>
      </c>
      <c r="C1" s="148"/>
    </row>
    <row r="2" spans="1:127" ht="15.75" customHeight="1" thickBot="1">
      <c r="B2" s="154" t="s">
        <v>578</v>
      </c>
      <c r="C2" s="155">
        <v>1</v>
      </c>
      <c r="AI2" s="144"/>
    </row>
    <row r="3" spans="1:127">
      <c r="X3" s="150" t="s">
        <v>579</v>
      </c>
    </row>
    <row r="4" spans="1:127">
      <c r="A4" s="12">
        <v>1</v>
      </c>
      <c r="B4" s="156">
        <v>2</v>
      </c>
      <c r="C4" s="156">
        <v>3</v>
      </c>
      <c r="D4" s="12">
        <v>4</v>
      </c>
      <c r="E4" s="156">
        <v>5</v>
      </c>
      <c r="F4" s="156">
        <v>6</v>
      </c>
      <c r="G4" s="12">
        <v>7</v>
      </c>
      <c r="H4" s="156">
        <v>8</v>
      </c>
      <c r="I4" s="156">
        <v>9</v>
      </c>
      <c r="J4" s="12">
        <v>10</v>
      </c>
      <c r="K4" s="156">
        <v>11</v>
      </c>
      <c r="L4" s="156">
        <v>12</v>
      </c>
      <c r="M4" s="12">
        <v>13</v>
      </c>
      <c r="N4" s="156">
        <v>14</v>
      </c>
      <c r="O4" s="156">
        <v>15</v>
      </c>
      <c r="P4" s="12">
        <v>16</v>
      </c>
      <c r="Q4" s="156">
        <v>17</v>
      </c>
      <c r="R4" s="156">
        <v>18</v>
      </c>
      <c r="S4" s="12">
        <v>19</v>
      </c>
      <c r="T4" s="156">
        <v>20</v>
      </c>
      <c r="U4" s="156">
        <v>21</v>
      </c>
      <c r="V4" s="12">
        <v>22</v>
      </c>
      <c r="W4" s="156">
        <v>23</v>
      </c>
      <c r="X4" s="156">
        <v>24</v>
      </c>
      <c r="Y4" s="12">
        <v>25</v>
      </c>
      <c r="Z4" s="156">
        <v>26</v>
      </c>
      <c r="AA4" s="156">
        <v>27</v>
      </c>
      <c r="AB4" s="12">
        <v>28</v>
      </c>
      <c r="AC4" s="156">
        <v>29</v>
      </c>
      <c r="AD4" s="156">
        <v>30</v>
      </c>
      <c r="AE4" s="12">
        <v>31</v>
      </c>
      <c r="AF4" s="156">
        <v>32</v>
      </c>
      <c r="AG4" s="156">
        <v>33</v>
      </c>
      <c r="AH4" s="12">
        <v>34</v>
      </c>
      <c r="AI4" s="156">
        <v>35</v>
      </c>
      <c r="AJ4" s="156">
        <v>36</v>
      </c>
      <c r="AK4" s="12">
        <v>37</v>
      </c>
      <c r="AL4" s="156">
        <v>38</v>
      </c>
      <c r="AM4" s="156">
        <v>39</v>
      </c>
      <c r="AN4" s="12">
        <v>40</v>
      </c>
      <c r="AO4" s="156">
        <v>41</v>
      </c>
      <c r="AP4" s="156">
        <v>42</v>
      </c>
      <c r="AQ4" s="12">
        <v>43</v>
      </c>
      <c r="AR4" s="156">
        <v>44</v>
      </c>
      <c r="AS4" s="156">
        <v>45</v>
      </c>
      <c r="AT4" s="12">
        <v>46</v>
      </c>
      <c r="AU4" s="156">
        <v>47</v>
      </c>
      <c r="AV4" s="156">
        <v>48</v>
      </c>
      <c r="AW4" s="12">
        <v>49</v>
      </c>
      <c r="AX4" s="156">
        <v>50</v>
      </c>
      <c r="AY4" s="156">
        <v>51</v>
      </c>
      <c r="AZ4" s="12">
        <v>52</v>
      </c>
      <c r="BA4" s="156">
        <v>53</v>
      </c>
      <c r="BB4" s="156">
        <v>54</v>
      </c>
      <c r="BC4" s="12">
        <v>55</v>
      </c>
      <c r="BD4" s="156">
        <v>56</v>
      </c>
      <c r="BE4" s="156">
        <v>57</v>
      </c>
      <c r="BF4" s="12">
        <v>58</v>
      </c>
      <c r="BG4" s="156">
        <v>59</v>
      </c>
      <c r="BH4" s="156">
        <v>60</v>
      </c>
      <c r="BI4" s="12">
        <v>61</v>
      </c>
      <c r="BJ4" s="156">
        <v>62</v>
      </c>
      <c r="BK4" s="156">
        <v>63</v>
      </c>
      <c r="BL4" s="12">
        <v>64</v>
      </c>
      <c r="BM4" s="156">
        <v>65</v>
      </c>
      <c r="BN4" s="156">
        <v>66</v>
      </c>
      <c r="BO4" s="12">
        <v>67</v>
      </c>
      <c r="BP4" s="156">
        <v>68</v>
      </c>
      <c r="BQ4" s="156">
        <v>69</v>
      </c>
      <c r="BR4" s="12">
        <v>70</v>
      </c>
      <c r="BS4" s="156">
        <v>71</v>
      </c>
      <c r="BT4" s="156">
        <v>72</v>
      </c>
      <c r="BU4" s="12">
        <v>73</v>
      </c>
      <c r="BV4" s="156">
        <v>74</v>
      </c>
      <c r="BW4" s="156">
        <v>75</v>
      </c>
      <c r="BX4" s="12">
        <v>76</v>
      </c>
      <c r="BY4" s="156">
        <v>77</v>
      </c>
      <c r="BZ4" s="156">
        <v>78</v>
      </c>
      <c r="CA4" s="12">
        <v>79</v>
      </c>
      <c r="CB4" s="156">
        <v>80</v>
      </c>
      <c r="CC4" s="156">
        <v>81</v>
      </c>
      <c r="CD4" s="12">
        <v>82</v>
      </c>
      <c r="CE4" s="156">
        <v>83</v>
      </c>
      <c r="CF4" s="156">
        <v>84</v>
      </c>
      <c r="CG4" s="12">
        <v>85</v>
      </c>
      <c r="CH4" s="156">
        <v>86</v>
      </c>
      <c r="CI4" s="156">
        <v>87</v>
      </c>
      <c r="CJ4" s="12">
        <v>88</v>
      </c>
      <c r="CK4" s="156">
        <v>89</v>
      </c>
      <c r="CL4" s="156">
        <v>90</v>
      </c>
      <c r="CM4" s="12">
        <v>91</v>
      </c>
      <c r="CN4" s="156">
        <v>92</v>
      </c>
      <c r="CO4" s="156">
        <v>93</v>
      </c>
      <c r="CP4" s="12">
        <v>94</v>
      </c>
      <c r="CQ4" s="314" t="s">
        <v>580</v>
      </c>
      <c r="CR4" s="314"/>
      <c r="CS4" s="314"/>
      <c r="CT4" s="314"/>
      <c r="CU4" s="314"/>
      <c r="CV4" s="314"/>
      <c r="CW4" s="153"/>
      <c r="CZ4" s="153"/>
      <c r="DA4" s="153"/>
      <c r="DB4" s="153"/>
      <c r="DG4" s="153" t="s">
        <v>580</v>
      </c>
      <c r="DH4" s="153"/>
      <c r="DI4" s="153"/>
      <c r="DJ4" s="153"/>
    </row>
    <row r="5" spans="1:127">
      <c r="A5" s="322" t="s">
        <v>581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4"/>
      <c r="W5" s="325" t="s">
        <v>582</v>
      </c>
      <c r="X5" s="326"/>
      <c r="Y5" s="326"/>
      <c r="Z5" s="327" t="s">
        <v>583</v>
      </c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8"/>
      <c r="AR5" s="328"/>
      <c r="AS5" s="328"/>
      <c r="AT5" s="329"/>
      <c r="AU5" s="330" t="s">
        <v>584</v>
      </c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2"/>
      <c r="CB5" s="319" t="s">
        <v>585</v>
      </c>
      <c r="CC5" s="316"/>
      <c r="CD5" s="316"/>
      <c r="CE5" s="316" t="s">
        <v>586</v>
      </c>
      <c r="CF5" s="316"/>
      <c r="CG5" s="316"/>
      <c r="CH5" s="316"/>
      <c r="CI5" s="316"/>
      <c r="CJ5" s="317" t="s">
        <v>587</v>
      </c>
      <c r="CK5" s="318"/>
      <c r="CL5" s="318"/>
      <c r="CM5" s="318"/>
      <c r="CN5" s="318"/>
      <c r="CO5" s="319"/>
      <c r="CP5" s="320" t="s">
        <v>588</v>
      </c>
      <c r="CQ5" s="314" t="s">
        <v>589</v>
      </c>
      <c r="CR5" s="314"/>
      <c r="CS5" s="315" t="s">
        <v>590</v>
      </c>
      <c r="CT5" s="315"/>
      <c r="CW5" t="s">
        <v>591</v>
      </c>
      <c r="DB5"/>
      <c r="DG5" s="314" t="s">
        <v>589</v>
      </c>
      <c r="DH5" s="314"/>
      <c r="DI5" s="315" t="s">
        <v>590</v>
      </c>
      <c r="DJ5" s="315"/>
      <c r="DO5"/>
    </row>
    <row r="6" spans="1:127" ht="66">
      <c r="A6" s="157" t="s">
        <v>592</v>
      </c>
      <c r="B6" s="158" t="s">
        <v>593</v>
      </c>
      <c r="C6" s="158" t="s">
        <v>594</v>
      </c>
      <c r="D6" s="159" t="s">
        <v>595</v>
      </c>
      <c r="E6" s="157" t="s">
        <v>596</v>
      </c>
      <c r="F6" s="157" t="s">
        <v>597</v>
      </c>
      <c r="G6" s="157" t="s">
        <v>598</v>
      </c>
      <c r="H6" s="157" t="s">
        <v>599</v>
      </c>
      <c r="I6" s="157" t="s">
        <v>600</v>
      </c>
      <c r="J6" s="157" t="s">
        <v>601</v>
      </c>
      <c r="K6" s="157" t="s">
        <v>602</v>
      </c>
      <c r="L6" s="157" t="s">
        <v>603</v>
      </c>
      <c r="M6" s="157" t="s">
        <v>604</v>
      </c>
      <c r="N6" s="157" t="s">
        <v>605</v>
      </c>
      <c r="O6" s="157" t="s">
        <v>606</v>
      </c>
      <c r="P6" s="157" t="s">
        <v>607</v>
      </c>
      <c r="Q6" s="157" t="s">
        <v>608</v>
      </c>
      <c r="R6" s="160" t="s">
        <v>609</v>
      </c>
      <c r="S6" s="160" t="s">
        <v>610</v>
      </c>
      <c r="T6" s="160" t="s">
        <v>611</v>
      </c>
      <c r="U6" s="160" t="s">
        <v>612</v>
      </c>
      <c r="V6" s="160" t="s">
        <v>613</v>
      </c>
      <c r="W6" s="161" t="s">
        <v>614</v>
      </c>
      <c r="X6" s="161" t="s">
        <v>615</v>
      </c>
      <c r="Y6" s="161" t="s">
        <v>616</v>
      </c>
      <c r="Z6" s="162" t="s">
        <v>17</v>
      </c>
      <c r="AA6" s="162" t="s">
        <v>19</v>
      </c>
      <c r="AB6" s="162" t="s">
        <v>21</v>
      </c>
      <c r="AC6" s="162" t="s">
        <v>24</v>
      </c>
      <c r="AD6" s="162" t="s">
        <v>23</v>
      </c>
      <c r="AE6" s="162" t="s">
        <v>26</v>
      </c>
      <c r="AF6" s="162" t="s">
        <v>28</v>
      </c>
      <c r="AG6" s="162" t="s">
        <v>32</v>
      </c>
      <c r="AH6" s="162" t="s">
        <v>35</v>
      </c>
      <c r="AI6" s="162" t="s">
        <v>34</v>
      </c>
      <c r="AJ6" s="162" t="s">
        <v>37</v>
      </c>
      <c r="AK6" s="162" t="s">
        <v>39</v>
      </c>
      <c r="AL6" s="162" t="s">
        <v>41</v>
      </c>
      <c r="AM6" s="162" t="s">
        <v>43</v>
      </c>
      <c r="AN6" s="162" t="s">
        <v>45</v>
      </c>
      <c r="AO6" s="162" t="s">
        <v>139</v>
      </c>
      <c r="AP6" s="162" t="s">
        <v>140</v>
      </c>
      <c r="AQ6" s="162" t="s">
        <v>617</v>
      </c>
      <c r="AR6" s="162" t="s">
        <v>618</v>
      </c>
      <c r="AS6" s="162" t="s">
        <v>619</v>
      </c>
      <c r="AT6" s="163" t="s">
        <v>620</v>
      </c>
      <c r="AU6" s="162" t="s">
        <v>55</v>
      </c>
      <c r="AV6" s="162" t="s">
        <v>57</v>
      </c>
      <c r="AW6" s="162" t="s">
        <v>59</v>
      </c>
      <c r="AX6" s="162" t="s">
        <v>61</v>
      </c>
      <c r="AY6" s="162" t="s">
        <v>63</v>
      </c>
      <c r="AZ6" s="162" t="s">
        <v>65</v>
      </c>
      <c r="BA6" s="162" t="s">
        <v>67</v>
      </c>
      <c r="BB6" s="162" t="s">
        <v>69</v>
      </c>
      <c r="BC6" s="162" t="s">
        <v>71</v>
      </c>
      <c r="BD6" s="162" t="s">
        <v>73</v>
      </c>
      <c r="BE6" s="162" t="s">
        <v>75</v>
      </c>
      <c r="BF6" s="162" t="s">
        <v>77</v>
      </c>
      <c r="BG6" s="162" t="s">
        <v>79</v>
      </c>
      <c r="BH6" s="162" t="s">
        <v>81</v>
      </c>
      <c r="BI6" s="162" t="s">
        <v>83</v>
      </c>
      <c r="BJ6" s="162" t="s">
        <v>85</v>
      </c>
      <c r="BK6" s="162" t="s">
        <v>87</v>
      </c>
      <c r="BL6" s="162" t="s">
        <v>89</v>
      </c>
      <c r="BM6" s="162" t="s">
        <v>91</v>
      </c>
      <c r="BN6" s="162" t="s">
        <v>93</v>
      </c>
      <c r="BO6" s="162" t="s">
        <v>95</v>
      </c>
      <c r="BP6" s="162" t="s">
        <v>97</v>
      </c>
      <c r="BQ6" s="162" t="s">
        <v>99</v>
      </c>
      <c r="BR6" s="162" t="s">
        <v>101</v>
      </c>
      <c r="BS6" s="162" t="s">
        <v>103</v>
      </c>
      <c r="BT6" s="162" t="s">
        <v>105</v>
      </c>
      <c r="BU6" s="162" t="s">
        <v>107</v>
      </c>
      <c r="BV6" s="162" t="s">
        <v>110</v>
      </c>
      <c r="BW6" s="162" t="s">
        <v>113</v>
      </c>
      <c r="BX6" s="162" t="s">
        <v>112</v>
      </c>
      <c r="BY6" s="162" t="s">
        <v>115</v>
      </c>
      <c r="BZ6" s="162" t="s">
        <v>143</v>
      </c>
      <c r="CA6" s="162" t="s">
        <v>144</v>
      </c>
      <c r="CB6" s="162" t="s">
        <v>124</v>
      </c>
      <c r="CC6" s="162" t="s">
        <v>125</v>
      </c>
      <c r="CD6" s="162" t="s">
        <v>126</v>
      </c>
      <c r="CE6" s="162" t="s">
        <v>621</v>
      </c>
      <c r="CF6" s="162" t="s">
        <v>129</v>
      </c>
      <c r="CG6" s="162" t="s">
        <v>130</v>
      </c>
      <c r="CH6" s="162" t="s">
        <v>131</v>
      </c>
      <c r="CI6" s="162" t="s">
        <v>132</v>
      </c>
      <c r="CJ6" s="162" t="s">
        <v>622</v>
      </c>
      <c r="CK6" s="162" t="s">
        <v>623</v>
      </c>
      <c r="CL6" s="162" t="s">
        <v>624</v>
      </c>
      <c r="CM6" s="162" t="s">
        <v>625</v>
      </c>
      <c r="CN6" s="162" t="s">
        <v>626</v>
      </c>
      <c r="CO6" s="162" t="s">
        <v>627</v>
      </c>
      <c r="CP6" s="321"/>
      <c r="CQ6" s="164" t="s">
        <v>628</v>
      </c>
      <c r="CR6" s="164" t="s">
        <v>629</v>
      </c>
      <c r="CS6" s="164" t="s">
        <v>628</v>
      </c>
      <c r="CT6" s="164" t="s">
        <v>629</v>
      </c>
      <c r="CU6" s="164" t="s">
        <v>630</v>
      </c>
      <c r="CV6" s="165" t="s">
        <v>631</v>
      </c>
      <c r="CW6" s="165" t="s">
        <v>632</v>
      </c>
      <c r="CX6" s="153" t="s">
        <v>633</v>
      </c>
      <c r="CY6" t="s">
        <v>634</v>
      </c>
      <c r="CZ6" s="165" t="s">
        <v>635</v>
      </c>
      <c r="DA6" s="165" t="s">
        <v>636</v>
      </c>
      <c r="DB6" s="164" t="s">
        <v>115</v>
      </c>
      <c r="DD6" s="164" t="s">
        <v>637</v>
      </c>
      <c r="DG6" s="164" t="s">
        <v>628</v>
      </c>
      <c r="DH6" s="164" t="s">
        <v>629</v>
      </c>
      <c r="DI6" s="164" t="s">
        <v>628</v>
      </c>
      <c r="DJ6" s="164" t="s">
        <v>629</v>
      </c>
      <c r="DO6" s="157" t="s">
        <v>592</v>
      </c>
      <c r="DR6" t="s">
        <v>638</v>
      </c>
      <c r="DS6" t="s">
        <v>639</v>
      </c>
      <c r="DT6" t="s">
        <v>640</v>
      </c>
      <c r="DU6" t="s">
        <v>641</v>
      </c>
      <c r="DV6" t="s">
        <v>642</v>
      </c>
      <c r="DW6" t="s">
        <v>643</v>
      </c>
    </row>
    <row r="7" spans="1:127">
      <c r="A7" s="209" t="s">
        <v>644</v>
      </c>
      <c r="B7" s="210" t="s">
        <v>645</v>
      </c>
      <c r="C7" s="210"/>
      <c r="D7" s="211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12">
        <v>0</v>
      </c>
      <c r="X7" s="212">
        <v>0</v>
      </c>
      <c r="Y7" s="212">
        <v>0</v>
      </c>
      <c r="Z7" s="212">
        <v>0</v>
      </c>
      <c r="AA7" s="212">
        <v>0</v>
      </c>
      <c r="AB7" s="212">
        <v>0</v>
      </c>
      <c r="AC7" s="212">
        <v>0</v>
      </c>
      <c r="AD7" s="212">
        <v>0</v>
      </c>
      <c r="AE7" s="212">
        <v>0</v>
      </c>
      <c r="AF7" s="212">
        <v>0</v>
      </c>
      <c r="AG7" s="212">
        <v>0</v>
      </c>
      <c r="AH7" s="212">
        <v>0</v>
      </c>
      <c r="AI7" s="212">
        <v>0</v>
      </c>
      <c r="AJ7" s="212">
        <v>0</v>
      </c>
      <c r="AK7" s="212">
        <v>0</v>
      </c>
      <c r="AL7" s="212">
        <v>0</v>
      </c>
      <c r="AM7" s="212">
        <v>0</v>
      </c>
      <c r="AN7" s="212">
        <v>0</v>
      </c>
      <c r="AO7" s="212">
        <v>0</v>
      </c>
      <c r="AP7" s="212">
        <v>0</v>
      </c>
      <c r="AQ7" s="212">
        <v>0</v>
      </c>
      <c r="AR7" s="212">
        <v>0</v>
      </c>
      <c r="AS7" s="212">
        <v>0</v>
      </c>
      <c r="AT7" s="212">
        <v>0</v>
      </c>
      <c r="AU7" s="212">
        <v>0</v>
      </c>
      <c r="AV7" s="212">
        <v>0</v>
      </c>
      <c r="AW7" s="212">
        <v>0</v>
      </c>
      <c r="AX7" s="212">
        <v>0</v>
      </c>
      <c r="AY7" s="212">
        <v>0</v>
      </c>
      <c r="AZ7" s="212">
        <v>0</v>
      </c>
      <c r="BA7" s="212">
        <v>0</v>
      </c>
      <c r="BB7" s="212">
        <v>0</v>
      </c>
      <c r="BC7" s="212">
        <v>0</v>
      </c>
      <c r="BD7" s="212">
        <v>0</v>
      </c>
      <c r="BE7" s="212">
        <v>0</v>
      </c>
      <c r="BF7" s="212">
        <v>0</v>
      </c>
      <c r="BG7" s="212">
        <v>0</v>
      </c>
      <c r="BH7" s="212">
        <v>0</v>
      </c>
      <c r="BI7" s="212">
        <v>0</v>
      </c>
      <c r="BJ7" s="212">
        <v>0</v>
      </c>
      <c r="BK7" s="212">
        <v>0</v>
      </c>
      <c r="BL7" s="212">
        <v>0</v>
      </c>
      <c r="BM7" s="212">
        <v>0</v>
      </c>
      <c r="BN7" s="212">
        <v>0</v>
      </c>
      <c r="BO7" s="212">
        <v>0</v>
      </c>
      <c r="BP7" s="212">
        <v>0</v>
      </c>
      <c r="BQ7" s="212">
        <v>0</v>
      </c>
      <c r="BR7" s="212">
        <v>0</v>
      </c>
      <c r="BS7" s="212">
        <v>0</v>
      </c>
      <c r="BT7" s="212">
        <v>0</v>
      </c>
      <c r="BU7" s="212">
        <v>0</v>
      </c>
      <c r="BV7" s="212">
        <v>0</v>
      </c>
      <c r="BW7" s="212">
        <v>0</v>
      </c>
      <c r="BX7" s="212">
        <v>0</v>
      </c>
      <c r="BY7" s="212">
        <v>0</v>
      </c>
      <c r="BZ7" s="212">
        <v>0</v>
      </c>
      <c r="CA7" s="212">
        <v>0</v>
      </c>
      <c r="CB7" s="212">
        <v>0</v>
      </c>
      <c r="CC7" s="212">
        <v>0</v>
      </c>
      <c r="CD7" s="212">
        <v>0</v>
      </c>
      <c r="CE7" s="212">
        <v>0</v>
      </c>
      <c r="CF7" s="212">
        <v>0</v>
      </c>
      <c r="CG7" s="212">
        <v>0</v>
      </c>
      <c r="CH7" s="212">
        <v>0</v>
      </c>
      <c r="CI7" s="212">
        <v>0</v>
      </c>
      <c r="CJ7" s="212">
        <v>0</v>
      </c>
      <c r="CK7" s="212">
        <v>0</v>
      </c>
      <c r="CL7" s="212">
        <v>0</v>
      </c>
      <c r="CM7" s="212">
        <v>0</v>
      </c>
      <c r="CN7" s="212">
        <v>0</v>
      </c>
      <c r="CO7" s="212">
        <v>0</v>
      </c>
      <c r="CP7" s="212">
        <v>0</v>
      </c>
      <c r="CQ7" s="212">
        <v>0</v>
      </c>
      <c r="CR7" s="212">
        <v>0</v>
      </c>
      <c r="CS7" s="212">
        <v>0</v>
      </c>
      <c r="CT7" s="212">
        <v>0</v>
      </c>
      <c r="CU7" s="212">
        <v>0</v>
      </c>
      <c r="CV7" s="212">
        <v>0</v>
      </c>
      <c r="CW7" s="212">
        <v>0</v>
      </c>
      <c r="CX7" s="212">
        <v>0</v>
      </c>
      <c r="CY7" s="212">
        <v>0</v>
      </c>
      <c r="CZ7" s="212">
        <v>0</v>
      </c>
      <c r="DA7" s="212">
        <v>0</v>
      </c>
      <c r="DB7" s="212">
        <v>0</v>
      </c>
      <c r="DC7" s="212">
        <v>0</v>
      </c>
      <c r="DD7" s="212">
        <v>0</v>
      </c>
      <c r="DE7" s="212">
        <v>0</v>
      </c>
      <c r="DF7" s="212">
        <v>0</v>
      </c>
      <c r="DG7" s="212">
        <v>0</v>
      </c>
      <c r="DH7" s="212">
        <v>0</v>
      </c>
      <c r="DI7" s="212">
        <v>0</v>
      </c>
      <c r="DJ7" s="212">
        <v>0</v>
      </c>
      <c r="DK7" s="212">
        <v>0</v>
      </c>
      <c r="DL7" s="212">
        <v>0</v>
      </c>
      <c r="DM7" s="212">
        <v>0</v>
      </c>
      <c r="DN7" s="212">
        <v>0</v>
      </c>
      <c r="DO7" s="212">
        <v>0</v>
      </c>
      <c r="DP7" s="212">
        <v>0</v>
      </c>
      <c r="DQ7" t="s">
        <v>646</v>
      </c>
    </row>
    <row r="8" spans="1:127">
      <c r="A8" s="166">
        <v>3301000</v>
      </c>
      <c r="B8" s="167" t="s">
        <v>647</v>
      </c>
      <c r="C8" s="167" t="s">
        <v>648</v>
      </c>
      <c r="D8" s="168"/>
      <c r="E8" s="169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1"/>
      <c r="X8" s="171">
        <v>-49320.69</v>
      </c>
      <c r="Y8" s="171">
        <v>-14995.61</v>
      </c>
      <c r="Z8" s="172">
        <v>453084.04</v>
      </c>
      <c r="AA8" s="172">
        <v>0</v>
      </c>
      <c r="AB8" s="172">
        <v>23281.25</v>
      </c>
      <c r="AC8" s="172">
        <v>0</v>
      </c>
      <c r="AD8" s="172">
        <v>0</v>
      </c>
      <c r="AE8" s="172">
        <v>0</v>
      </c>
      <c r="AF8" s="172">
        <v>0</v>
      </c>
      <c r="AG8" s="172">
        <v>0</v>
      </c>
      <c r="AH8" s="172">
        <v>72168.319999999992</v>
      </c>
      <c r="AI8" s="172">
        <v>0</v>
      </c>
      <c r="AJ8" s="172">
        <v>0</v>
      </c>
      <c r="AK8" s="172">
        <v>0</v>
      </c>
      <c r="AL8" s="172">
        <v>99523.56</v>
      </c>
      <c r="AM8" s="172">
        <v>0</v>
      </c>
      <c r="AN8" s="172">
        <v>0</v>
      </c>
      <c r="AO8" s="172">
        <v>0</v>
      </c>
      <c r="AP8" s="172">
        <v>0</v>
      </c>
      <c r="AQ8" s="172">
        <v>0</v>
      </c>
      <c r="AR8" s="172">
        <v>0</v>
      </c>
      <c r="AS8" s="172">
        <v>0</v>
      </c>
      <c r="AT8" s="172">
        <v>0</v>
      </c>
      <c r="AU8" s="172">
        <v>183980.13</v>
      </c>
      <c r="AV8" s="172">
        <v>0</v>
      </c>
      <c r="AW8" s="172">
        <v>63700</v>
      </c>
      <c r="AX8" s="172">
        <v>0</v>
      </c>
      <c r="AY8" s="172">
        <v>85233.23</v>
      </c>
      <c r="AZ8" s="172">
        <v>0</v>
      </c>
      <c r="BA8" s="172">
        <v>60045.88</v>
      </c>
      <c r="BB8" s="172">
        <v>39.26</v>
      </c>
      <c r="BC8" s="172">
        <v>3971.5</v>
      </c>
      <c r="BD8" s="172">
        <v>0</v>
      </c>
      <c r="BE8" s="172">
        <v>0</v>
      </c>
      <c r="BF8" s="172">
        <v>121351.14</v>
      </c>
      <c r="BG8" s="172">
        <v>53.5</v>
      </c>
      <c r="BH8" s="172">
        <v>2861.9</v>
      </c>
      <c r="BI8" s="172">
        <v>1688.58</v>
      </c>
      <c r="BJ8" s="172">
        <v>7539.97</v>
      </c>
      <c r="BK8" s="172">
        <v>0</v>
      </c>
      <c r="BL8" s="172">
        <v>0</v>
      </c>
      <c r="BM8" s="172">
        <v>22953.98</v>
      </c>
      <c r="BN8" s="172">
        <v>0</v>
      </c>
      <c r="BO8" s="172">
        <v>0</v>
      </c>
      <c r="BP8" s="172">
        <v>0</v>
      </c>
      <c r="BQ8" s="172">
        <v>4895</v>
      </c>
      <c r="BR8" s="172">
        <v>0</v>
      </c>
      <c r="BS8" s="172">
        <v>2098.66</v>
      </c>
      <c r="BT8" s="172">
        <v>15919.37</v>
      </c>
      <c r="BU8" s="172">
        <v>37100.129999999997</v>
      </c>
      <c r="BV8" s="172">
        <v>83356.429999999993</v>
      </c>
      <c r="BW8" s="172">
        <v>0</v>
      </c>
      <c r="BX8" s="172">
        <v>0</v>
      </c>
      <c r="BY8" s="172">
        <v>0</v>
      </c>
      <c r="BZ8" s="172">
        <v>0</v>
      </c>
      <c r="CA8" s="172">
        <v>0</v>
      </c>
      <c r="CB8" s="172">
        <v>51768</v>
      </c>
      <c r="CC8" s="172">
        <v>0</v>
      </c>
      <c r="CD8" s="172">
        <v>0</v>
      </c>
      <c r="CE8" s="172">
        <v>0</v>
      </c>
      <c r="CF8" s="172">
        <v>0</v>
      </c>
      <c r="CG8" s="172">
        <v>0</v>
      </c>
      <c r="CH8" s="172">
        <v>0</v>
      </c>
      <c r="CI8" s="172">
        <v>0</v>
      </c>
      <c r="CJ8" s="172">
        <v>-98052.180000000226</v>
      </c>
      <c r="CK8" s="172"/>
      <c r="CL8" s="172">
        <v>36772.39</v>
      </c>
      <c r="CM8" s="172">
        <v>0</v>
      </c>
      <c r="CN8" s="172">
        <v>0</v>
      </c>
      <c r="CO8" s="172">
        <v>0</v>
      </c>
      <c r="CP8" s="172">
        <v>0</v>
      </c>
      <c r="CQ8" s="151">
        <v>-98052.180000000226</v>
      </c>
      <c r="CR8" s="151">
        <v>36772.39</v>
      </c>
      <c r="CS8" s="152">
        <v>-98052.18</v>
      </c>
      <c r="CT8" s="152">
        <v>36772.39</v>
      </c>
      <c r="CU8" s="152">
        <v>-2.3283064365386963E-10</v>
      </c>
      <c r="CV8" s="151">
        <v>0</v>
      </c>
      <c r="CW8" s="151">
        <v>-61279.789999999994</v>
      </c>
      <c r="CX8" s="153">
        <v>0</v>
      </c>
      <c r="CY8" s="151">
        <v>51768</v>
      </c>
      <c r="CZ8" s="151">
        <v>0.02</v>
      </c>
      <c r="DA8" s="151">
        <v>0</v>
      </c>
      <c r="DD8" s="151">
        <v>-2.3283064365386963E-10</v>
      </c>
      <c r="DG8" s="151">
        <v>-98052.180000000226</v>
      </c>
      <c r="DH8" s="151">
        <v>36772.39</v>
      </c>
      <c r="DI8" s="152">
        <v>-98052.18</v>
      </c>
      <c r="DJ8" s="152">
        <v>36772.39</v>
      </c>
      <c r="DO8" s="166">
        <v>3301000</v>
      </c>
      <c r="DQ8">
        <f>_xlfn.XLOOKUP(A8,Adjustment!B:B,Adjustment!H:H,0,0)</f>
        <v>0</v>
      </c>
      <c r="DR8" s="151">
        <f>SUM(Z8:AT8)</f>
        <v>648057.16999999993</v>
      </c>
      <c r="DS8" s="151">
        <f>SUM(AU8:BY8)</f>
        <v>696788.66000000015</v>
      </c>
      <c r="DT8" s="151">
        <f>DR8-DS8</f>
        <v>-48731.490000000224</v>
      </c>
      <c r="DU8" s="151">
        <f t="shared" ref="DU8:DU45" si="0">SUM(CB8:CD8)</f>
        <v>51768</v>
      </c>
      <c r="DV8" s="151">
        <f>SUM(CF8:CI8)</f>
        <v>0</v>
      </c>
      <c r="DW8" s="153">
        <f>DU8-DV8</f>
        <v>51768</v>
      </c>
    </row>
    <row r="9" spans="1:127">
      <c r="A9" s="12">
        <v>3301002</v>
      </c>
      <c r="B9" s="156" t="s">
        <v>650</v>
      </c>
      <c r="C9" s="167" t="s">
        <v>651</v>
      </c>
      <c r="W9" s="171">
        <v>138763.94</v>
      </c>
      <c r="X9" s="171"/>
      <c r="Y9" s="171">
        <v>-23678.85</v>
      </c>
      <c r="Z9" s="172">
        <v>628974.84</v>
      </c>
      <c r="AA9" s="172">
        <v>0</v>
      </c>
      <c r="AB9" s="172">
        <v>0</v>
      </c>
      <c r="AC9" s="172">
        <v>0</v>
      </c>
      <c r="AD9" s="172">
        <v>0</v>
      </c>
      <c r="AE9" s="172">
        <v>0</v>
      </c>
      <c r="AF9" s="172">
        <v>0</v>
      </c>
      <c r="AG9" s="172">
        <v>0</v>
      </c>
      <c r="AH9" s="172">
        <v>0</v>
      </c>
      <c r="AI9" s="172">
        <v>0</v>
      </c>
      <c r="AJ9" s="172">
        <v>0</v>
      </c>
      <c r="AK9" s="172">
        <v>0</v>
      </c>
      <c r="AL9" s="172">
        <v>369.7</v>
      </c>
      <c r="AM9" s="172">
        <v>0</v>
      </c>
      <c r="AN9" s="172">
        <v>0</v>
      </c>
      <c r="AO9" s="172">
        <v>0</v>
      </c>
      <c r="AP9" s="172">
        <v>0</v>
      </c>
      <c r="AQ9" s="172">
        <v>0</v>
      </c>
      <c r="AR9" s="172">
        <v>0</v>
      </c>
      <c r="AS9" s="172">
        <v>0</v>
      </c>
      <c r="AT9" s="172">
        <v>0</v>
      </c>
      <c r="AU9" s="172">
        <v>265592.30000000005</v>
      </c>
      <c r="AV9" s="172">
        <v>0</v>
      </c>
      <c r="AW9" s="172">
        <v>27337.75</v>
      </c>
      <c r="AX9" s="172">
        <v>37982.21</v>
      </c>
      <c r="AY9" s="172">
        <v>85219.43</v>
      </c>
      <c r="AZ9" s="172">
        <v>0</v>
      </c>
      <c r="BA9" s="172">
        <v>45966.879999999997</v>
      </c>
      <c r="BB9" s="172">
        <v>545</v>
      </c>
      <c r="BC9" s="172">
        <v>385</v>
      </c>
      <c r="BD9" s="172">
        <v>0</v>
      </c>
      <c r="BE9" s="172">
        <v>0</v>
      </c>
      <c r="BF9" s="172">
        <v>3631.99</v>
      </c>
      <c r="BG9" s="172">
        <v>7416.62</v>
      </c>
      <c r="BH9" s="172">
        <v>957.78</v>
      </c>
      <c r="BI9" s="172">
        <v>3223.11</v>
      </c>
      <c r="BJ9" s="172">
        <v>24067.16</v>
      </c>
      <c r="BK9" s="172">
        <v>0</v>
      </c>
      <c r="BL9" s="172">
        <v>5359.79</v>
      </c>
      <c r="BM9" s="172">
        <v>10502.25</v>
      </c>
      <c r="BN9" s="172">
        <v>320</v>
      </c>
      <c r="BO9" s="172">
        <v>24.04</v>
      </c>
      <c r="BP9" s="172">
        <v>11827.88</v>
      </c>
      <c r="BQ9" s="172">
        <v>3135</v>
      </c>
      <c r="BR9" s="172">
        <v>0</v>
      </c>
      <c r="BS9" s="172">
        <v>4844.08</v>
      </c>
      <c r="BT9" s="172">
        <v>2723.48</v>
      </c>
      <c r="BU9" s="172">
        <v>0</v>
      </c>
      <c r="BV9" s="172">
        <v>38723.99</v>
      </c>
      <c r="BW9" s="172">
        <v>0</v>
      </c>
      <c r="BX9" s="172">
        <v>0</v>
      </c>
      <c r="BY9" s="172">
        <v>23678.85</v>
      </c>
      <c r="BZ9" s="172">
        <v>0</v>
      </c>
      <c r="CA9" s="172">
        <v>0</v>
      </c>
      <c r="CB9" s="172">
        <v>4938.25</v>
      </c>
      <c r="CC9" s="172">
        <v>46755.69</v>
      </c>
      <c r="CD9" s="172">
        <v>23678.85</v>
      </c>
      <c r="CE9" s="172">
        <v>0</v>
      </c>
      <c r="CF9" s="172">
        <v>0</v>
      </c>
      <c r="CG9" s="172">
        <v>4938.25</v>
      </c>
      <c r="CH9" s="172">
        <v>0</v>
      </c>
      <c r="CI9" s="172">
        <v>46755.69</v>
      </c>
      <c r="CJ9" s="172">
        <v>164643.89000000007</v>
      </c>
      <c r="CK9" s="172"/>
      <c r="CL9" s="172">
        <v>0</v>
      </c>
      <c r="CM9" s="172">
        <v>0</v>
      </c>
      <c r="CN9" s="172">
        <v>0</v>
      </c>
      <c r="CO9" s="172">
        <v>0</v>
      </c>
      <c r="CP9" s="174"/>
      <c r="CQ9" s="151">
        <v>164643.89000000007</v>
      </c>
      <c r="CR9" s="151">
        <v>0</v>
      </c>
      <c r="CS9" s="152">
        <v>188322.74</v>
      </c>
      <c r="CT9" s="152">
        <v>-23678.85</v>
      </c>
      <c r="CU9" s="152">
        <v>-23678.849999999919</v>
      </c>
      <c r="CV9" s="151">
        <v>23678.85</v>
      </c>
      <c r="CW9" s="151">
        <v>164643.88999999998</v>
      </c>
      <c r="CX9" s="153">
        <v>0</v>
      </c>
      <c r="CY9" s="151">
        <v>46755.69</v>
      </c>
      <c r="CZ9" s="151">
        <v>0</v>
      </c>
      <c r="DA9" s="151">
        <v>-674490.96</v>
      </c>
      <c r="DB9" s="152">
        <v>-23678.85</v>
      </c>
      <c r="DD9" s="151">
        <v>8.0035533756017685E-11</v>
      </c>
      <c r="DG9" s="151">
        <v>164643.89000000007</v>
      </c>
      <c r="DH9" s="151">
        <v>0</v>
      </c>
      <c r="DI9" s="152">
        <v>188322.74</v>
      </c>
      <c r="DJ9" s="152">
        <v>-23678.85</v>
      </c>
      <c r="DO9" s="12">
        <v>3301002</v>
      </c>
      <c r="DQ9">
        <f>_xlfn.XLOOKUP(A9,Adjustment!B:B,Adjustment!H:H,0,0)</f>
        <v>0</v>
      </c>
      <c r="DR9" s="151">
        <f t="shared" ref="DR9:DR46" si="1">SUM(Z9:AT9)</f>
        <v>629344.53999999992</v>
      </c>
      <c r="DS9" s="151">
        <f t="shared" ref="DS9:DS46" si="2">SUM(AU9:BY9)</f>
        <v>603464.58999999985</v>
      </c>
      <c r="DT9" s="151">
        <f t="shared" ref="DT9:DT46" si="3">DR9-DS9</f>
        <v>25879.95000000007</v>
      </c>
      <c r="DU9" s="151">
        <f t="shared" si="0"/>
        <v>75372.790000000008</v>
      </c>
      <c r="DV9" s="151">
        <f t="shared" ref="DV9:DV46" si="4">SUM(CF9:CI9)</f>
        <v>51693.94</v>
      </c>
      <c r="DW9" s="151">
        <f t="shared" ref="DW9:DW46" si="5">DU9-DV9</f>
        <v>23678.850000000006</v>
      </c>
    </row>
    <row r="10" spans="1:127">
      <c r="A10" s="166">
        <v>3301006</v>
      </c>
      <c r="B10" s="175" t="s">
        <v>652</v>
      </c>
      <c r="C10" s="167" t="s">
        <v>653</v>
      </c>
      <c r="D10" s="168"/>
      <c r="E10" s="17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70"/>
      <c r="R10" s="170"/>
      <c r="S10" s="170"/>
      <c r="T10" s="170"/>
      <c r="U10" s="170"/>
      <c r="V10" s="170"/>
      <c r="W10" s="171">
        <v>66352.73</v>
      </c>
      <c r="X10" s="171"/>
      <c r="Y10" s="171">
        <v>-14527.8</v>
      </c>
      <c r="Z10" s="172">
        <v>469750.97</v>
      </c>
      <c r="AA10" s="172">
        <v>0</v>
      </c>
      <c r="AB10" s="172">
        <v>177372.75</v>
      </c>
      <c r="AC10" s="172">
        <v>0</v>
      </c>
      <c r="AD10" s="172">
        <v>0</v>
      </c>
      <c r="AE10" s="172">
        <v>0</v>
      </c>
      <c r="AF10" s="172">
        <v>0</v>
      </c>
      <c r="AG10" s="172">
        <v>0</v>
      </c>
      <c r="AH10" s="172">
        <v>222127.54</v>
      </c>
      <c r="AI10" s="172">
        <v>0</v>
      </c>
      <c r="AJ10" s="172">
        <v>0</v>
      </c>
      <c r="AK10" s="172">
        <v>0</v>
      </c>
      <c r="AL10" s="172">
        <v>115</v>
      </c>
      <c r="AM10" s="172">
        <v>0</v>
      </c>
      <c r="AN10" s="172">
        <v>0</v>
      </c>
      <c r="AO10" s="172">
        <v>0</v>
      </c>
      <c r="AP10" s="172">
        <v>0</v>
      </c>
      <c r="AQ10" s="172">
        <v>0</v>
      </c>
      <c r="AR10" s="172">
        <v>0</v>
      </c>
      <c r="AS10" s="172">
        <v>0</v>
      </c>
      <c r="AT10" s="172">
        <v>0</v>
      </c>
      <c r="AU10" s="172">
        <v>194149.14</v>
      </c>
      <c r="AV10" s="172">
        <v>0</v>
      </c>
      <c r="AW10" s="172">
        <v>225511.3</v>
      </c>
      <c r="AX10" s="172">
        <v>41462.18</v>
      </c>
      <c r="AY10" s="172">
        <v>27246.84</v>
      </c>
      <c r="AZ10" s="172">
        <v>0</v>
      </c>
      <c r="BA10" s="172">
        <v>43831.01</v>
      </c>
      <c r="BB10" s="172">
        <v>79</v>
      </c>
      <c r="BC10" s="172">
        <v>3665.99</v>
      </c>
      <c r="BD10" s="172">
        <v>0</v>
      </c>
      <c r="BE10" s="172">
        <v>0</v>
      </c>
      <c r="BF10" s="172">
        <v>5434</v>
      </c>
      <c r="BG10" s="172">
        <v>0</v>
      </c>
      <c r="BH10" s="172">
        <v>95.2</v>
      </c>
      <c r="BI10" s="172">
        <v>935.57</v>
      </c>
      <c r="BJ10" s="172">
        <v>14135.28</v>
      </c>
      <c r="BK10" s="172">
        <v>0</v>
      </c>
      <c r="BL10" s="172">
        <v>4472.05</v>
      </c>
      <c r="BM10" s="172">
        <v>20787.05</v>
      </c>
      <c r="BN10" s="172">
        <v>265.69</v>
      </c>
      <c r="BO10" s="172">
        <v>8160.1</v>
      </c>
      <c r="BP10" s="172">
        <v>12465</v>
      </c>
      <c r="BQ10" s="172">
        <v>3135</v>
      </c>
      <c r="BR10" s="172">
        <v>0</v>
      </c>
      <c r="BS10" s="172">
        <v>620.66</v>
      </c>
      <c r="BT10" s="172">
        <v>13888.45</v>
      </c>
      <c r="BU10" s="172">
        <v>0</v>
      </c>
      <c r="BV10" s="172">
        <v>137803.62</v>
      </c>
      <c r="BW10" s="172">
        <v>0</v>
      </c>
      <c r="BX10" s="172">
        <v>0</v>
      </c>
      <c r="BY10" s="172">
        <v>20633.62</v>
      </c>
      <c r="BZ10" s="172">
        <v>0</v>
      </c>
      <c r="CA10" s="172">
        <v>0</v>
      </c>
      <c r="CB10" s="172">
        <v>4702</v>
      </c>
      <c r="CC10" s="172">
        <v>40367.519999999997</v>
      </c>
      <c r="CD10" s="172">
        <v>20633.62</v>
      </c>
      <c r="CE10" s="172">
        <v>0</v>
      </c>
      <c r="CF10" s="172">
        <v>0</v>
      </c>
      <c r="CG10" s="172">
        <v>4702</v>
      </c>
      <c r="CH10" s="172">
        <v>6105.82</v>
      </c>
      <c r="CI10" s="172">
        <v>40367.519999999997</v>
      </c>
      <c r="CJ10" s="172">
        <v>156942.24000000011</v>
      </c>
      <c r="CK10" s="172"/>
      <c r="CL10" s="172">
        <v>0</v>
      </c>
      <c r="CM10" s="172">
        <v>0</v>
      </c>
      <c r="CN10" s="172">
        <v>0</v>
      </c>
      <c r="CO10" s="172">
        <v>0</v>
      </c>
      <c r="CP10" s="177"/>
      <c r="CQ10" s="151">
        <v>156942.24000000011</v>
      </c>
      <c r="CR10" s="151">
        <v>0</v>
      </c>
      <c r="CS10" s="152">
        <v>177575.86</v>
      </c>
      <c r="CT10" s="152">
        <v>-20633.62</v>
      </c>
      <c r="CU10" s="152">
        <v>-20633.619999999879</v>
      </c>
      <c r="CV10" s="151">
        <v>20633.62</v>
      </c>
      <c r="CW10" s="151">
        <v>156942.24</v>
      </c>
      <c r="CX10" s="153">
        <v>0</v>
      </c>
      <c r="CY10" s="151">
        <v>40367.519999999997</v>
      </c>
      <c r="CZ10" s="151">
        <v>0</v>
      </c>
      <c r="DA10" s="151">
        <v>0</v>
      </c>
      <c r="DB10" s="152">
        <v>-20633.62</v>
      </c>
      <c r="DD10" s="151">
        <v>1.2005330063402653E-10</v>
      </c>
      <c r="DG10" s="151">
        <v>156942.24000000011</v>
      </c>
      <c r="DH10" s="151">
        <v>0</v>
      </c>
      <c r="DI10" s="152">
        <v>177575.86</v>
      </c>
      <c r="DJ10" s="152">
        <v>-20633.62</v>
      </c>
      <c r="DO10" s="166">
        <v>3301006</v>
      </c>
      <c r="DQ10">
        <f>_xlfn.XLOOKUP(A10,Adjustment!B:B,Adjustment!H:H,0,0)</f>
        <v>0</v>
      </c>
      <c r="DR10" s="151">
        <f t="shared" si="1"/>
        <v>869366.26</v>
      </c>
      <c r="DS10" s="151">
        <f t="shared" si="2"/>
        <v>778776.74999999988</v>
      </c>
      <c r="DT10" s="151">
        <f t="shared" si="3"/>
        <v>90589.510000000126</v>
      </c>
      <c r="DU10" s="151">
        <f t="shared" si="0"/>
        <v>65703.14</v>
      </c>
      <c r="DV10" s="151">
        <f t="shared" si="4"/>
        <v>51175.34</v>
      </c>
      <c r="DW10" s="151">
        <f t="shared" si="5"/>
        <v>14527.800000000003</v>
      </c>
    </row>
    <row r="11" spans="1:127">
      <c r="A11" s="166">
        <v>3301009</v>
      </c>
      <c r="B11" s="175" t="s">
        <v>655</v>
      </c>
      <c r="C11" s="167" t="s">
        <v>656</v>
      </c>
      <c r="D11" s="168"/>
      <c r="E11" s="17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70"/>
      <c r="R11" s="170"/>
      <c r="S11" s="170"/>
      <c r="T11" s="170"/>
      <c r="U11" s="170"/>
      <c r="V11" s="170"/>
      <c r="W11" s="171"/>
      <c r="X11" s="171">
        <v>-1222889.19</v>
      </c>
      <c r="Y11" s="171">
        <v>-30314.01</v>
      </c>
      <c r="Z11" s="172">
        <v>583804.1</v>
      </c>
      <c r="AA11" s="172">
        <v>0</v>
      </c>
      <c r="AB11" s="172">
        <v>12867.5</v>
      </c>
      <c r="AC11" s="172">
        <v>0</v>
      </c>
      <c r="AD11" s="172">
        <v>0</v>
      </c>
      <c r="AE11" s="172">
        <v>0</v>
      </c>
      <c r="AF11" s="172">
        <v>0</v>
      </c>
      <c r="AG11" s="172">
        <v>0</v>
      </c>
      <c r="AH11" s="172">
        <v>167354.15</v>
      </c>
      <c r="AI11" s="172">
        <v>0</v>
      </c>
      <c r="AJ11" s="172">
        <v>0</v>
      </c>
      <c r="AK11" s="172">
        <v>0</v>
      </c>
      <c r="AL11" s="172">
        <v>133155.32999999999</v>
      </c>
      <c r="AM11" s="172">
        <v>0</v>
      </c>
      <c r="AN11" s="172">
        <v>0</v>
      </c>
      <c r="AO11" s="172">
        <v>0</v>
      </c>
      <c r="AP11" s="172">
        <v>0</v>
      </c>
      <c r="AQ11" s="172">
        <v>0</v>
      </c>
      <c r="AR11" s="172">
        <v>0</v>
      </c>
      <c r="AS11" s="172">
        <v>0</v>
      </c>
      <c r="AT11" s="172">
        <v>0</v>
      </c>
      <c r="AU11" s="172">
        <v>197244.83</v>
      </c>
      <c r="AV11" s="172">
        <v>0</v>
      </c>
      <c r="AW11" s="172">
        <v>177812.97</v>
      </c>
      <c r="AX11" s="172">
        <v>0</v>
      </c>
      <c r="AY11" s="172">
        <v>154947.17000000001</v>
      </c>
      <c r="AZ11" s="172">
        <v>15488.5</v>
      </c>
      <c r="BA11" s="172">
        <v>3146.91</v>
      </c>
      <c r="BB11" s="172">
        <v>0</v>
      </c>
      <c r="BC11" s="172">
        <v>68859.7</v>
      </c>
      <c r="BD11" s="172">
        <v>0</v>
      </c>
      <c r="BE11" s="172">
        <v>0</v>
      </c>
      <c r="BF11" s="172">
        <v>4129.25</v>
      </c>
      <c r="BG11" s="172">
        <v>14313.39</v>
      </c>
      <c r="BH11" s="172">
        <v>32365.61</v>
      </c>
      <c r="BI11" s="172">
        <v>0</v>
      </c>
      <c r="BJ11" s="172">
        <v>0</v>
      </c>
      <c r="BK11" s="172">
        <v>0</v>
      </c>
      <c r="BL11" s="172">
        <v>108776.45</v>
      </c>
      <c r="BM11" s="172">
        <v>2754.900000000056</v>
      </c>
      <c r="BN11" s="172">
        <v>0</v>
      </c>
      <c r="BO11" s="172">
        <v>0</v>
      </c>
      <c r="BP11" s="172">
        <v>21208.91</v>
      </c>
      <c r="BQ11" s="172">
        <v>4895</v>
      </c>
      <c r="BR11" s="172">
        <v>0</v>
      </c>
      <c r="BS11" s="172">
        <v>45073.99</v>
      </c>
      <c r="BT11" s="172">
        <v>90887.94</v>
      </c>
      <c r="BU11" s="172">
        <v>0</v>
      </c>
      <c r="BV11" s="172">
        <v>47099.82</v>
      </c>
      <c r="BW11" s="172">
        <v>0</v>
      </c>
      <c r="BX11" s="172">
        <v>0</v>
      </c>
      <c r="BY11" s="172">
        <v>30314.01</v>
      </c>
      <c r="BZ11" s="172">
        <v>0</v>
      </c>
      <c r="CA11" s="172">
        <v>0</v>
      </c>
      <c r="CB11" s="172">
        <v>4816.75</v>
      </c>
      <c r="CC11" s="172">
        <v>99873.2</v>
      </c>
      <c r="CD11" s="172">
        <v>30314.01</v>
      </c>
      <c r="CE11" s="172">
        <v>0</v>
      </c>
      <c r="CF11" s="172">
        <v>0</v>
      </c>
      <c r="CG11" s="172">
        <v>4816.75</v>
      </c>
      <c r="CH11" s="172">
        <v>0</v>
      </c>
      <c r="CI11" s="172">
        <v>99873.2</v>
      </c>
      <c r="CJ11" s="172">
        <v>-1345027.46</v>
      </c>
      <c r="CK11" s="172"/>
      <c r="CL11" s="172">
        <v>0</v>
      </c>
      <c r="CM11" s="172">
        <v>0</v>
      </c>
      <c r="CN11" s="172">
        <v>0</v>
      </c>
      <c r="CO11" s="172">
        <v>0</v>
      </c>
      <c r="CP11" s="177"/>
      <c r="CQ11" s="151">
        <v>-1345027.46</v>
      </c>
      <c r="CR11" s="151">
        <v>0</v>
      </c>
      <c r="CS11" s="152">
        <v>-1314713.45</v>
      </c>
      <c r="CT11" s="152">
        <v>-30314.01</v>
      </c>
      <c r="CU11" s="152">
        <v>-30314.010000000009</v>
      </c>
      <c r="CV11" s="151">
        <v>30314.01</v>
      </c>
      <c r="CW11" s="151">
        <v>-1345027.46</v>
      </c>
      <c r="CX11" s="153">
        <v>0</v>
      </c>
      <c r="CY11" s="151">
        <v>99873.2</v>
      </c>
      <c r="CZ11" s="151">
        <v>0</v>
      </c>
      <c r="DA11" s="151">
        <v>-0.18999999994412065</v>
      </c>
      <c r="DB11" s="152">
        <v>-30314.01</v>
      </c>
      <c r="DD11" s="151">
        <v>0</v>
      </c>
      <c r="DG11" s="151">
        <v>-1345027.46</v>
      </c>
      <c r="DH11" s="151">
        <v>0</v>
      </c>
      <c r="DI11" s="152">
        <v>-1314713.45</v>
      </c>
      <c r="DJ11" s="152">
        <v>-30314.01</v>
      </c>
      <c r="DO11" s="166">
        <v>3301009</v>
      </c>
      <c r="DQ11">
        <f>_xlfn.XLOOKUP(A11,Adjustment!B:B,Adjustment!H:H,0,0)</f>
        <v>0</v>
      </c>
      <c r="DR11" s="151">
        <f t="shared" si="1"/>
        <v>897181.08</v>
      </c>
      <c r="DS11" s="151">
        <f t="shared" si="2"/>
        <v>1019319.35</v>
      </c>
      <c r="DT11" s="151">
        <f t="shared" si="3"/>
        <v>-122138.27000000002</v>
      </c>
      <c r="DU11" s="151">
        <f t="shared" si="0"/>
        <v>135003.96</v>
      </c>
      <c r="DV11" s="151">
        <f t="shared" si="4"/>
        <v>104689.95</v>
      </c>
      <c r="DW11" s="151">
        <f t="shared" si="5"/>
        <v>30314.009999999995</v>
      </c>
    </row>
    <row r="12" spans="1:127">
      <c r="A12" s="166">
        <v>3301010</v>
      </c>
      <c r="B12" s="175" t="s">
        <v>657</v>
      </c>
      <c r="C12" s="167" t="s">
        <v>658</v>
      </c>
      <c r="D12" s="168"/>
      <c r="E12" s="17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70"/>
      <c r="R12" s="170"/>
      <c r="S12" s="170"/>
      <c r="T12" s="170"/>
      <c r="U12" s="170"/>
      <c r="V12" s="170"/>
      <c r="W12" s="171">
        <v>595402.51</v>
      </c>
      <c r="X12" s="171"/>
      <c r="Y12" s="171">
        <v>-25059.119999999999</v>
      </c>
      <c r="Z12" s="172">
        <v>764771.7</v>
      </c>
      <c r="AA12" s="172">
        <v>0</v>
      </c>
      <c r="AB12" s="172">
        <v>12676.17</v>
      </c>
      <c r="AC12" s="172">
        <v>0</v>
      </c>
      <c r="AD12" s="172">
        <v>0</v>
      </c>
      <c r="AE12" s="172">
        <v>400</v>
      </c>
      <c r="AF12" s="172">
        <v>0</v>
      </c>
      <c r="AG12" s="172">
        <v>0</v>
      </c>
      <c r="AH12" s="172">
        <v>126757.01000000013</v>
      </c>
      <c r="AI12" s="172">
        <v>0</v>
      </c>
      <c r="AJ12" s="172">
        <v>0</v>
      </c>
      <c r="AK12" s="172">
        <v>0</v>
      </c>
      <c r="AL12" s="172">
        <v>0</v>
      </c>
      <c r="AM12" s="172">
        <v>0</v>
      </c>
      <c r="AN12" s="172">
        <v>0</v>
      </c>
      <c r="AO12" s="172">
        <v>0</v>
      </c>
      <c r="AP12" s="172">
        <v>0</v>
      </c>
      <c r="AQ12" s="172">
        <v>0</v>
      </c>
      <c r="AR12" s="172">
        <v>0</v>
      </c>
      <c r="AS12" s="172">
        <v>0</v>
      </c>
      <c r="AT12" s="172">
        <v>0</v>
      </c>
      <c r="AU12" s="172">
        <v>192320.43</v>
      </c>
      <c r="AV12" s="172">
        <v>0</v>
      </c>
      <c r="AW12" s="172">
        <v>170779.36</v>
      </c>
      <c r="AX12" s="172">
        <v>0</v>
      </c>
      <c r="AY12" s="172">
        <v>66196.36</v>
      </c>
      <c r="AZ12" s="172">
        <v>0</v>
      </c>
      <c r="BA12" s="172">
        <v>1855.43</v>
      </c>
      <c r="BB12" s="172">
        <v>11466.12</v>
      </c>
      <c r="BC12" s="172">
        <v>20647</v>
      </c>
      <c r="BD12" s="172">
        <v>0</v>
      </c>
      <c r="BE12" s="172">
        <v>0</v>
      </c>
      <c r="BF12" s="172">
        <v>16165.71</v>
      </c>
      <c r="BG12" s="172">
        <v>1712</v>
      </c>
      <c r="BH12" s="172">
        <v>329.2</v>
      </c>
      <c r="BI12" s="172">
        <v>3388.49</v>
      </c>
      <c r="BJ12" s="172">
        <v>3633.68</v>
      </c>
      <c r="BK12" s="172">
        <v>489.73</v>
      </c>
      <c r="BL12" s="172">
        <v>24214.11</v>
      </c>
      <c r="BM12" s="172">
        <v>84505.19</v>
      </c>
      <c r="BN12" s="172">
        <v>0</v>
      </c>
      <c r="BO12" s="172">
        <v>4196.4799999999996</v>
      </c>
      <c r="BP12" s="172">
        <v>44499.19</v>
      </c>
      <c r="BQ12" s="172">
        <v>4895</v>
      </c>
      <c r="BR12" s="172">
        <v>0</v>
      </c>
      <c r="BS12" s="172">
        <v>5680.89</v>
      </c>
      <c r="BT12" s="172">
        <v>53574.93</v>
      </c>
      <c r="BU12" s="172">
        <v>0</v>
      </c>
      <c r="BV12" s="172">
        <v>296404.5</v>
      </c>
      <c r="BW12" s="172">
        <v>0</v>
      </c>
      <c r="BX12" s="172">
        <v>0</v>
      </c>
      <c r="BY12" s="172">
        <v>24149.81</v>
      </c>
      <c r="BZ12" s="172">
        <v>0</v>
      </c>
      <c r="CA12" s="172">
        <v>0</v>
      </c>
      <c r="CB12" s="172">
        <v>5289.25</v>
      </c>
      <c r="CC12" s="172">
        <v>58019.41</v>
      </c>
      <c r="CD12" s="172">
        <v>24149.81</v>
      </c>
      <c r="CE12" s="172">
        <v>0</v>
      </c>
      <c r="CF12" s="172">
        <v>0</v>
      </c>
      <c r="CG12" s="172">
        <v>3470.63</v>
      </c>
      <c r="CH12" s="172">
        <v>0</v>
      </c>
      <c r="CI12" s="172">
        <v>58928.72</v>
      </c>
      <c r="CJ12" s="172">
        <v>468903.78</v>
      </c>
      <c r="CK12" s="172"/>
      <c r="CL12" s="172">
        <v>0</v>
      </c>
      <c r="CM12" s="172">
        <v>0</v>
      </c>
      <c r="CN12" s="172">
        <v>0</v>
      </c>
      <c r="CO12" s="172">
        <v>0</v>
      </c>
      <c r="CP12" s="177"/>
      <c r="CQ12" s="151">
        <v>468903.78</v>
      </c>
      <c r="CR12" s="151">
        <v>0</v>
      </c>
      <c r="CS12" s="152">
        <v>493053.59</v>
      </c>
      <c r="CT12" s="152">
        <v>-24149.81</v>
      </c>
      <c r="CU12" s="152">
        <v>-24149.809999999998</v>
      </c>
      <c r="CV12" s="151">
        <v>24149.81</v>
      </c>
      <c r="CW12" s="151">
        <v>468903.78</v>
      </c>
      <c r="CX12" s="153">
        <v>0</v>
      </c>
      <c r="CY12" s="151">
        <v>58928.72</v>
      </c>
      <c r="CZ12" s="151">
        <v>62567.809999999881</v>
      </c>
      <c r="DA12" s="151">
        <v>0</v>
      </c>
      <c r="DB12" s="152">
        <v>-24149.81</v>
      </c>
      <c r="DD12" s="151">
        <v>0</v>
      </c>
      <c r="DG12" s="151">
        <v>468903.78</v>
      </c>
      <c r="DH12" s="151">
        <v>0</v>
      </c>
      <c r="DI12" s="152">
        <v>493053.59</v>
      </c>
      <c r="DJ12" s="152">
        <v>-24149.81</v>
      </c>
      <c r="DO12" s="166">
        <v>3301010</v>
      </c>
      <c r="DQ12">
        <f>_xlfn.XLOOKUP(A12,Adjustment!B:B,Adjustment!H:H,0,0)</f>
        <v>0</v>
      </c>
      <c r="DR12" s="151">
        <f t="shared" si="1"/>
        <v>904604.88000000012</v>
      </c>
      <c r="DS12" s="151">
        <f t="shared" si="2"/>
        <v>1031103.6100000001</v>
      </c>
      <c r="DT12" s="151">
        <f t="shared" si="3"/>
        <v>-126498.72999999998</v>
      </c>
      <c r="DU12" s="151">
        <f t="shared" si="0"/>
        <v>87458.47</v>
      </c>
      <c r="DV12" s="151">
        <f t="shared" si="4"/>
        <v>62399.35</v>
      </c>
      <c r="DW12" s="151">
        <f t="shared" si="5"/>
        <v>25059.120000000003</v>
      </c>
    </row>
    <row r="13" spans="1:127">
      <c r="A13" s="166">
        <v>3301014</v>
      </c>
      <c r="B13" s="175" t="s">
        <v>660</v>
      </c>
      <c r="C13" s="167" t="s">
        <v>661</v>
      </c>
      <c r="D13" s="168"/>
      <c r="E13" s="17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70"/>
      <c r="R13" s="170"/>
      <c r="S13" s="170"/>
      <c r="T13" s="170"/>
      <c r="U13" s="170"/>
      <c r="V13" s="170"/>
      <c r="W13" s="171">
        <v>159486.60999999999</v>
      </c>
      <c r="X13" s="171"/>
      <c r="Y13" s="171">
        <v>14445.93</v>
      </c>
      <c r="Z13" s="172">
        <v>672029.92</v>
      </c>
      <c r="AA13" s="172">
        <v>0</v>
      </c>
      <c r="AB13" s="172">
        <v>9279.17</v>
      </c>
      <c r="AC13" s="172">
        <v>0</v>
      </c>
      <c r="AD13" s="172">
        <v>0</v>
      </c>
      <c r="AE13" s="172">
        <v>0</v>
      </c>
      <c r="AF13" s="172">
        <v>0</v>
      </c>
      <c r="AG13" s="172">
        <v>0</v>
      </c>
      <c r="AH13" s="172">
        <v>101509.99999999988</v>
      </c>
      <c r="AI13" s="172">
        <v>0</v>
      </c>
      <c r="AJ13" s="172">
        <v>0</v>
      </c>
      <c r="AK13" s="172">
        <v>0</v>
      </c>
      <c r="AL13" s="172">
        <v>0</v>
      </c>
      <c r="AM13" s="172">
        <v>0</v>
      </c>
      <c r="AN13" s="172">
        <v>0</v>
      </c>
      <c r="AO13" s="172">
        <v>0</v>
      </c>
      <c r="AP13" s="172">
        <v>0</v>
      </c>
      <c r="AQ13" s="172">
        <v>0</v>
      </c>
      <c r="AR13" s="172">
        <v>0</v>
      </c>
      <c r="AS13" s="172">
        <v>0</v>
      </c>
      <c r="AT13" s="172">
        <v>0</v>
      </c>
      <c r="AU13" s="172">
        <v>227691.45</v>
      </c>
      <c r="AV13" s="172">
        <v>0</v>
      </c>
      <c r="AW13" s="172">
        <v>126251.65</v>
      </c>
      <c r="AX13" s="172">
        <v>25966.57</v>
      </c>
      <c r="AY13" s="172">
        <v>145695.21</v>
      </c>
      <c r="AZ13" s="172">
        <v>0</v>
      </c>
      <c r="BA13" s="172">
        <v>12141.82</v>
      </c>
      <c r="BB13" s="172">
        <v>0</v>
      </c>
      <c r="BC13" s="172">
        <v>1468.63</v>
      </c>
      <c r="BD13" s="172">
        <v>0</v>
      </c>
      <c r="BE13" s="172">
        <v>0</v>
      </c>
      <c r="BF13" s="172">
        <v>9673.9699999999993</v>
      </c>
      <c r="BG13" s="172">
        <v>2826.29</v>
      </c>
      <c r="BH13" s="172">
        <v>2397.2199999999998</v>
      </c>
      <c r="BI13" s="172">
        <v>966.59</v>
      </c>
      <c r="BJ13" s="172">
        <v>5745.25</v>
      </c>
      <c r="BK13" s="172">
        <v>0</v>
      </c>
      <c r="BL13" s="172">
        <v>3641.76</v>
      </c>
      <c r="BM13" s="172">
        <v>13570.44</v>
      </c>
      <c r="BN13" s="172">
        <v>295</v>
      </c>
      <c r="BO13" s="172">
        <v>0</v>
      </c>
      <c r="BP13" s="172">
        <v>13672.22</v>
      </c>
      <c r="BQ13" s="172">
        <v>4895</v>
      </c>
      <c r="BR13" s="172">
        <v>0</v>
      </c>
      <c r="BS13" s="172">
        <v>7832.53</v>
      </c>
      <c r="BT13" s="172">
        <v>83083.66</v>
      </c>
      <c r="BU13" s="172">
        <v>0</v>
      </c>
      <c r="BV13" s="172">
        <v>47509.03</v>
      </c>
      <c r="BW13" s="172">
        <v>0</v>
      </c>
      <c r="BX13" s="172">
        <v>0</v>
      </c>
      <c r="BY13" s="172">
        <v>0</v>
      </c>
      <c r="BZ13" s="172">
        <v>0</v>
      </c>
      <c r="CA13" s="172">
        <v>0</v>
      </c>
      <c r="CB13" s="172">
        <v>4911.25</v>
      </c>
      <c r="CC13" s="172">
        <v>71799.44</v>
      </c>
      <c r="CD13" s="172">
        <v>0</v>
      </c>
      <c r="CE13" s="172">
        <v>0</v>
      </c>
      <c r="CF13" s="172">
        <v>0</v>
      </c>
      <c r="CG13" s="172">
        <v>0</v>
      </c>
      <c r="CH13" s="172">
        <v>0</v>
      </c>
      <c r="CI13" s="172">
        <v>66279.69</v>
      </c>
      <c r="CJ13" s="172">
        <v>206981.41000000003</v>
      </c>
      <c r="CK13" s="172"/>
      <c r="CL13" s="172">
        <v>24876.93</v>
      </c>
      <c r="CM13" s="172">
        <v>0</v>
      </c>
      <c r="CN13" s="172">
        <v>0</v>
      </c>
      <c r="CO13" s="172">
        <v>0</v>
      </c>
      <c r="CP13" s="177"/>
      <c r="CQ13" s="151">
        <v>206981.41000000003</v>
      </c>
      <c r="CR13" s="151">
        <v>24876.93</v>
      </c>
      <c r="CS13" s="152">
        <v>206981.41</v>
      </c>
      <c r="CT13" s="152">
        <v>24876.93</v>
      </c>
      <c r="CU13" s="152">
        <v>0</v>
      </c>
      <c r="CV13" s="151">
        <v>0</v>
      </c>
      <c r="CW13" s="151">
        <v>231858.34</v>
      </c>
      <c r="CX13" s="153">
        <v>0</v>
      </c>
      <c r="CY13" s="151">
        <v>66279.69</v>
      </c>
      <c r="CZ13" s="151">
        <v>779.72000000011758</v>
      </c>
      <c r="DA13" s="151">
        <v>0</v>
      </c>
      <c r="DD13" s="151">
        <v>0</v>
      </c>
      <c r="DG13" s="151">
        <v>206981.41000000003</v>
      </c>
      <c r="DH13" s="151">
        <v>24876.93</v>
      </c>
      <c r="DI13" s="152">
        <v>206981.41</v>
      </c>
      <c r="DJ13" s="152">
        <v>24876.93</v>
      </c>
      <c r="DO13" s="166">
        <v>3301014</v>
      </c>
      <c r="DQ13">
        <f>_xlfn.XLOOKUP(A13,Adjustment!B:B,Adjustment!H:H,0,0)</f>
        <v>0</v>
      </c>
      <c r="DR13" s="151">
        <f t="shared" si="1"/>
        <v>782819.09</v>
      </c>
      <c r="DS13" s="151">
        <f t="shared" si="2"/>
        <v>735324.28999999992</v>
      </c>
      <c r="DT13" s="151">
        <f t="shared" si="3"/>
        <v>47494.800000000047</v>
      </c>
      <c r="DU13" s="151">
        <f t="shared" si="0"/>
        <v>76710.69</v>
      </c>
      <c r="DV13" s="151">
        <f t="shared" si="4"/>
        <v>66279.69</v>
      </c>
      <c r="DW13" s="151">
        <f t="shared" si="5"/>
        <v>10431</v>
      </c>
    </row>
    <row r="14" spans="1:127">
      <c r="A14" s="166">
        <v>3301015</v>
      </c>
      <c r="B14" s="175" t="s">
        <v>662</v>
      </c>
      <c r="C14" s="167" t="s">
        <v>663</v>
      </c>
      <c r="D14" s="168"/>
      <c r="E14" s="17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70"/>
      <c r="R14" s="170"/>
      <c r="S14" s="170"/>
      <c r="T14" s="170"/>
      <c r="U14" s="170"/>
      <c r="V14" s="170"/>
      <c r="W14" s="171">
        <v>170963.75</v>
      </c>
      <c r="X14" s="171"/>
      <c r="Y14" s="171">
        <v>-10737.5</v>
      </c>
      <c r="Z14" s="172">
        <v>607983.06000000006</v>
      </c>
      <c r="AA14" s="172">
        <v>0</v>
      </c>
      <c r="AB14" s="172">
        <v>23420.42</v>
      </c>
      <c r="AC14" s="172">
        <v>0</v>
      </c>
      <c r="AD14" s="172">
        <v>0</v>
      </c>
      <c r="AE14" s="172">
        <v>0</v>
      </c>
      <c r="AF14" s="172">
        <v>0</v>
      </c>
      <c r="AG14" s="172">
        <v>0</v>
      </c>
      <c r="AH14" s="172">
        <v>58139.25</v>
      </c>
      <c r="AI14" s="172">
        <v>0</v>
      </c>
      <c r="AJ14" s="172">
        <v>0</v>
      </c>
      <c r="AK14" s="172">
        <v>0</v>
      </c>
      <c r="AL14" s="172">
        <v>48431.75</v>
      </c>
      <c r="AM14" s="172">
        <v>0</v>
      </c>
      <c r="AN14" s="172">
        <v>0</v>
      </c>
      <c r="AO14" s="172">
        <v>0</v>
      </c>
      <c r="AP14" s="172">
        <v>0</v>
      </c>
      <c r="AQ14" s="172">
        <v>0</v>
      </c>
      <c r="AR14" s="172">
        <v>0</v>
      </c>
      <c r="AS14" s="172">
        <v>0</v>
      </c>
      <c r="AT14" s="172">
        <v>0</v>
      </c>
      <c r="AU14" s="172">
        <v>152672.79</v>
      </c>
      <c r="AV14" s="172">
        <v>0</v>
      </c>
      <c r="AW14" s="172">
        <v>357234.64</v>
      </c>
      <c r="AX14" s="172">
        <v>19512.03</v>
      </c>
      <c r="AY14" s="172">
        <v>37718</v>
      </c>
      <c r="AZ14" s="172">
        <v>0</v>
      </c>
      <c r="BA14" s="172">
        <v>51516.61</v>
      </c>
      <c r="BB14" s="172">
        <v>350</v>
      </c>
      <c r="BC14" s="172">
        <v>6652.2</v>
      </c>
      <c r="BD14" s="172">
        <v>0</v>
      </c>
      <c r="BE14" s="172">
        <v>0</v>
      </c>
      <c r="BF14" s="172">
        <v>2684.59</v>
      </c>
      <c r="BG14" s="172">
        <v>794</v>
      </c>
      <c r="BH14" s="172">
        <v>0</v>
      </c>
      <c r="BI14" s="172">
        <v>1659.05</v>
      </c>
      <c r="BJ14" s="172">
        <v>9427.51</v>
      </c>
      <c r="BK14" s="172">
        <v>0</v>
      </c>
      <c r="BL14" s="172">
        <v>70</v>
      </c>
      <c r="BM14" s="172">
        <v>11339.640000000158</v>
      </c>
      <c r="BN14" s="172">
        <v>5665</v>
      </c>
      <c r="BO14" s="172">
        <v>0</v>
      </c>
      <c r="BP14" s="172">
        <v>32219.97</v>
      </c>
      <c r="BQ14" s="172">
        <v>3135</v>
      </c>
      <c r="BR14" s="172">
        <v>0</v>
      </c>
      <c r="BS14" s="172">
        <v>2700.88</v>
      </c>
      <c r="BT14" s="172">
        <v>27210.33</v>
      </c>
      <c r="BU14" s="172">
        <v>2250</v>
      </c>
      <c r="BV14" s="172">
        <v>24772.89</v>
      </c>
      <c r="BW14" s="172">
        <v>0</v>
      </c>
      <c r="BX14" s="172">
        <v>0</v>
      </c>
      <c r="BY14" s="172">
        <v>18663.5</v>
      </c>
      <c r="BZ14" s="172">
        <v>0</v>
      </c>
      <c r="CA14" s="172">
        <v>0</v>
      </c>
      <c r="CB14" s="172">
        <v>4850.5</v>
      </c>
      <c r="CC14" s="172">
        <v>42840.82</v>
      </c>
      <c r="CD14" s="172">
        <v>18663.5</v>
      </c>
      <c r="CE14" s="172">
        <v>0</v>
      </c>
      <c r="CF14" s="172">
        <v>0</v>
      </c>
      <c r="CG14" s="172">
        <v>4850.5</v>
      </c>
      <c r="CH14" s="172">
        <v>7926</v>
      </c>
      <c r="CI14" s="172">
        <v>42840.82</v>
      </c>
      <c r="CJ14" s="172">
        <v>140689.59999999998</v>
      </c>
      <c r="CK14" s="172"/>
      <c r="CL14" s="172">
        <v>0</v>
      </c>
      <c r="CM14" s="172">
        <v>0</v>
      </c>
      <c r="CN14" s="172">
        <v>0</v>
      </c>
      <c r="CO14" s="172">
        <v>0</v>
      </c>
      <c r="CP14" s="177"/>
      <c r="CQ14" s="151">
        <v>140689.59999999998</v>
      </c>
      <c r="CR14" s="151">
        <v>0</v>
      </c>
      <c r="CS14" s="152">
        <v>159353.1</v>
      </c>
      <c r="CT14" s="152">
        <v>-18663.5</v>
      </c>
      <c r="CU14" s="152">
        <v>-18663.500000000029</v>
      </c>
      <c r="CV14" s="151">
        <v>18663.5</v>
      </c>
      <c r="CW14" s="151">
        <v>140689.60000000001</v>
      </c>
      <c r="CX14" s="153">
        <v>0</v>
      </c>
      <c r="CY14" s="151">
        <v>42840.82</v>
      </c>
      <c r="CZ14" s="151">
        <v>0</v>
      </c>
      <c r="DA14" s="151">
        <v>-4.9999999842839316E-2</v>
      </c>
      <c r="DB14" s="152">
        <v>-18663.5</v>
      </c>
      <c r="DD14" s="151">
        <v>-2.9103830456733704E-11</v>
      </c>
      <c r="DG14" s="151">
        <v>140689.59999999998</v>
      </c>
      <c r="DH14" s="151">
        <v>0</v>
      </c>
      <c r="DI14" s="152">
        <v>159353.1</v>
      </c>
      <c r="DJ14" s="152">
        <v>-18663.5</v>
      </c>
      <c r="DO14" s="166">
        <v>3301015</v>
      </c>
      <c r="DQ14">
        <f>_xlfn.XLOOKUP(A14,Adjustment!B:B,Adjustment!H:H,0,0)</f>
        <v>0</v>
      </c>
      <c r="DR14" s="151">
        <f t="shared" si="1"/>
        <v>737974.4800000001</v>
      </c>
      <c r="DS14" s="151">
        <f t="shared" si="2"/>
        <v>768248.63000000012</v>
      </c>
      <c r="DT14" s="151">
        <f t="shared" si="3"/>
        <v>-30274.150000000023</v>
      </c>
      <c r="DU14" s="151">
        <f t="shared" si="0"/>
        <v>66354.820000000007</v>
      </c>
      <c r="DV14" s="151">
        <f t="shared" si="4"/>
        <v>55617.32</v>
      </c>
      <c r="DW14" s="151">
        <f t="shared" si="5"/>
        <v>10737.500000000007</v>
      </c>
    </row>
    <row r="15" spans="1:127">
      <c r="A15" s="166">
        <v>3301016</v>
      </c>
      <c r="B15" s="175" t="s">
        <v>664</v>
      </c>
      <c r="C15" s="167" t="s">
        <v>665</v>
      </c>
      <c r="D15" s="178"/>
      <c r="E15" s="17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70"/>
      <c r="R15" s="170"/>
      <c r="S15" s="170"/>
      <c r="T15" s="170"/>
      <c r="U15" s="170"/>
      <c r="V15" s="170"/>
      <c r="W15" s="171"/>
      <c r="X15" s="171">
        <v>-7557.74</v>
      </c>
      <c r="Y15" s="171">
        <v>-2598.75</v>
      </c>
      <c r="Z15" s="172">
        <v>531847.77</v>
      </c>
      <c r="AA15" s="172">
        <v>0</v>
      </c>
      <c r="AB15" s="172">
        <v>25517.5</v>
      </c>
      <c r="AC15" s="172">
        <v>0</v>
      </c>
      <c r="AD15" s="172">
        <v>0</v>
      </c>
      <c r="AE15" s="172">
        <v>3200</v>
      </c>
      <c r="AF15" s="172">
        <v>0</v>
      </c>
      <c r="AG15" s="172">
        <v>0</v>
      </c>
      <c r="AH15" s="172">
        <v>27251.499999999785</v>
      </c>
      <c r="AI15" s="172">
        <v>0</v>
      </c>
      <c r="AJ15" s="172">
        <v>0</v>
      </c>
      <c r="AK15" s="172">
        <v>0</v>
      </c>
      <c r="AL15" s="172">
        <v>23450.76</v>
      </c>
      <c r="AM15" s="172">
        <v>0</v>
      </c>
      <c r="AN15" s="172">
        <v>0</v>
      </c>
      <c r="AO15" s="172">
        <v>0</v>
      </c>
      <c r="AP15" s="172">
        <v>0</v>
      </c>
      <c r="AQ15" s="172">
        <v>0</v>
      </c>
      <c r="AR15" s="172">
        <v>0</v>
      </c>
      <c r="AS15" s="172">
        <v>0</v>
      </c>
      <c r="AT15" s="172">
        <v>0</v>
      </c>
      <c r="AU15" s="172">
        <v>141837.57999999999</v>
      </c>
      <c r="AV15" s="172">
        <v>19719.77</v>
      </c>
      <c r="AW15" s="172">
        <v>224462.9</v>
      </c>
      <c r="AX15" s="172">
        <v>0</v>
      </c>
      <c r="AY15" s="172">
        <v>75549.179999999993</v>
      </c>
      <c r="AZ15" s="172">
        <v>0</v>
      </c>
      <c r="BA15" s="172">
        <v>23009.599999999999</v>
      </c>
      <c r="BB15" s="172">
        <v>6160.38</v>
      </c>
      <c r="BC15" s="172">
        <v>195</v>
      </c>
      <c r="BD15" s="172">
        <v>0</v>
      </c>
      <c r="BE15" s="172">
        <v>0</v>
      </c>
      <c r="BF15" s="172">
        <v>6803.16</v>
      </c>
      <c r="BG15" s="172">
        <v>2542.1</v>
      </c>
      <c r="BH15" s="172">
        <v>2022.2</v>
      </c>
      <c r="BI15" s="172">
        <v>1175.79</v>
      </c>
      <c r="BJ15" s="172">
        <v>12856.03</v>
      </c>
      <c r="BK15" s="172">
        <v>0</v>
      </c>
      <c r="BL15" s="172">
        <v>683.98</v>
      </c>
      <c r="BM15" s="172">
        <v>1307.04</v>
      </c>
      <c r="BN15" s="172">
        <v>0</v>
      </c>
      <c r="BO15" s="172">
        <v>0</v>
      </c>
      <c r="BP15" s="172">
        <v>3196.65</v>
      </c>
      <c r="BQ15" s="172">
        <v>4895</v>
      </c>
      <c r="BR15" s="172">
        <v>0</v>
      </c>
      <c r="BS15" s="172">
        <v>0</v>
      </c>
      <c r="BT15" s="172">
        <v>2081.09</v>
      </c>
      <c r="BU15" s="172">
        <v>1499.87</v>
      </c>
      <c r="BV15" s="172">
        <v>26735.87</v>
      </c>
      <c r="BW15" s="172">
        <v>0</v>
      </c>
      <c r="BX15" s="172">
        <v>0</v>
      </c>
      <c r="BY15" s="172">
        <v>15715.49</v>
      </c>
      <c r="BZ15" s="172">
        <v>0</v>
      </c>
      <c r="CA15" s="172">
        <v>0</v>
      </c>
      <c r="CB15" s="172">
        <v>4805.95</v>
      </c>
      <c r="CC15" s="172">
        <v>30974.799999999999</v>
      </c>
      <c r="CD15" s="172">
        <v>15715.49</v>
      </c>
      <c r="CE15" s="172">
        <v>0</v>
      </c>
      <c r="CF15" s="172">
        <v>0</v>
      </c>
      <c r="CG15" s="172">
        <v>0</v>
      </c>
      <c r="CH15" s="172">
        <v>27574.74</v>
      </c>
      <c r="CI15" s="172">
        <v>21322.75</v>
      </c>
      <c r="CJ15" s="172">
        <v>31261.109999999979</v>
      </c>
      <c r="CK15" s="172"/>
      <c r="CL15" s="172">
        <v>0</v>
      </c>
      <c r="CM15" s="172">
        <v>0</v>
      </c>
      <c r="CN15" s="172">
        <v>0</v>
      </c>
      <c r="CO15" s="172">
        <v>0</v>
      </c>
      <c r="CP15" s="177"/>
      <c r="CQ15" s="151">
        <v>31261.109999999979</v>
      </c>
      <c r="CR15" s="151">
        <v>0</v>
      </c>
      <c r="CS15" s="152">
        <v>46976.6</v>
      </c>
      <c r="CT15" s="152">
        <v>-15715.49</v>
      </c>
      <c r="CU15" s="152">
        <v>-15715.49000000002</v>
      </c>
      <c r="CV15" s="151">
        <v>15715.49</v>
      </c>
      <c r="CW15" s="151">
        <v>31261.11</v>
      </c>
      <c r="CX15" s="153">
        <v>0</v>
      </c>
      <c r="CY15" s="151">
        <v>21322.75</v>
      </c>
      <c r="CZ15" s="151">
        <v>1.0000000213040039E-2</v>
      </c>
      <c r="DA15" s="151">
        <v>0</v>
      </c>
      <c r="DB15" s="152">
        <v>-15715.49</v>
      </c>
      <c r="DD15" s="151">
        <v>-2.0008883439004421E-11</v>
      </c>
      <c r="DG15" s="151">
        <v>31261.109999999979</v>
      </c>
      <c r="DH15" s="151">
        <v>0</v>
      </c>
      <c r="DI15" s="152">
        <v>46976.6</v>
      </c>
      <c r="DJ15" s="152">
        <v>-15715.49</v>
      </c>
      <c r="DO15" s="166">
        <v>3301016</v>
      </c>
      <c r="DQ15">
        <f>_xlfn.XLOOKUP(A15,Adjustment!B:B,Adjustment!H:H,0,0)</f>
        <v>0</v>
      </c>
      <c r="DR15" s="151">
        <f t="shared" si="1"/>
        <v>611267.5299999998</v>
      </c>
      <c r="DS15" s="151">
        <f t="shared" si="2"/>
        <v>572448.67999999982</v>
      </c>
      <c r="DT15" s="151">
        <f t="shared" si="3"/>
        <v>38818.849999999977</v>
      </c>
      <c r="DU15" s="151">
        <f t="shared" si="0"/>
        <v>51496.24</v>
      </c>
      <c r="DV15" s="151">
        <f t="shared" si="4"/>
        <v>48897.490000000005</v>
      </c>
      <c r="DW15" s="151">
        <f t="shared" si="5"/>
        <v>2598.7499999999927</v>
      </c>
    </row>
    <row r="16" spans="1:127">
      <c r="A16" s="166">
        <v>3301017</v>
      </c>
      <c r="B16" s="175" t="s">
        <v>666</v>
      </c>
      <c r="C16" s="167" t="s">
        <v>667</v>
      </c>
      <c r="D16" s="178"/>
      <c r="E16" s="17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70"/>
      <c r="R16" s="170"/>
      <c r="S16" s="170"/>
      <c r="T16" s="170"/>
      <c r="U16" s="170"/>
      <c r="V16" s="170"/>
      <c r="W16" s="171">
        <v>158940.51999999999</v>
      </c>
      <c r="X16" s="171"/>
      <c r="Y16" s="171">
        <v>4011.96</v>
      </c>
      <c r="Z16" s="172">
        <v>846945.41</v>
      </c>
      <c r="AA16" s="172">
        <v>0</v>
      </c>
      <c r="AB16" s="172">
        <v>186670.25</v>
      </c>
      <c r="AC16" s="172">
        <v>0</v>
      </c>
      <c r="AD16" s="172">
        <v>0</v>
      </c>
      <c r="AE16" s="172">
        <v>0</v>
      </c>
      <c r="AF16" s="172">
        <v>0</v>
      </c>
      <c r="AG16" s="172">
        <v>0</v>
      </c>
      <c r="AH16" s="172">
        <v>477733.64000000048</v>
      </c>
      <c r="AI16" s="172">
        <v>8549.69</v>
      </c>
      <c r="AJ16" s="172">
        <v>0</v>
      </c>
      <c r="AK16" s="172">
        <v>0</v>
      </c>
      <c r="AL16" s="172">
        <v>0</v>
      </c>
      <c r="AM16" s="172">
        <v>0</v>
      </c>
      <c r="AN16" s="172">
        <v>0</v>
      </c>
      <c r="AO16" s="172">
        <v>0</v>
      </c>
      <c r="AP16" s="172">
        <v>0</v>
      </c>
      <c r="AQ16" s="172">
        <v>0</v>
      </c>
      <c r="AR16" s="172">
        <v>0</v>
      </c>
      <c r="AS16" s="172">
        <v>0</v>
      </c>
      <c r="AT16" s="172">
        <v>0</v>
      </c>
      <c r="AU16" s="172">
        <v>207867.54</v>
      </c>
      <c r="AV16" s="172">
        <v>0</v>
      </c>
      <c r="AW16" s="172">
        <v>516884.68</v>
      </c>
      <c r="AX16" s="172">
        <v>0</v>
      </c>
      <c r="AY16" s="172">
        <v>186361.8</v>
      </c>
      <c r="AZ16" s="172">
        <v>0</v>
      </c>
      <c r="BA16" s="172">
        <v>71385.759999999995</v>
      </c>
      <c r="BB16" s="172">
        <v>0</v>
      </c>
      <c r="BC16" s="172">
        <v>5834.05</v>
      </c>
      <c r="BD16" s="172">
        <v>0</v>
      </c>
      <c r="BE16" s="172">
        <v>0</v>
      </c>
      <c r="BF16" s="172">
        <v>41167.07</v>
      </c>
      <c r="BG16" s="172">
        <v>0</v>
      </c>
      <c r="BH16" s="172">
        <v>0</v>
      </c>
      <c r="BI16" s="172">
        <v>2021.92</v>
      </c>
      <c r="BJ16" s="172">
        <v>31325.599999999999</v>
      </c>
      <c r="BK16" s="172">
        <v>0</v>
      </c>
      <c r="BL16" s="172">
        <v>1313</v>
      </c>
      <c r="BM16" s="172">
        <v>14663.34</v>
      </c>
      <c r="BN16" s="172">
        <v>1203.2</v>
      </c>
      <c r="BO16" s="172">
        <v>0</v>
      </c>
      <c r="BP16" s="172">
        <v>73653.36</v>
      </c>
      <c r="BQ16" s="172">
        <v>4895</v>
      </c>
      <c r="BR16" s="172">
        <v>0</v>
      </c>
      <c r="BS16" s="172">
        <v>15306.25</v>
      </c>
      <c r="BT16" s="172">
        <v>129892.87</v>
      </c>
      <c r="BU16" s="172">
        <v>0</v>
      </c>
      <c r="BV16" s="172">
        <v>352119.03</v>
      </c>
      <c r="BW16" s="172">
        <v>90884.07</v>
      </c>
      <c r="BX16" s="172">
        <v>0</v>
      </c>
      <c r="BY16" s="172">
        <v>0</v>
      </c>
      <c r="BZ16" s="172">
        <v>0</v>
      </c>
      <c r="CA16" s="172">
        <v>0</v>
      </c>
      <c r="CB16" s="172">
        <v>5298.7</v>
      </c>
      <c r="CC16" s="172">
        <v>28397.869999999995</v>
      </c>
      <c r="CD16" s="172">
        <v>0</v>
      </c>
      <c r="CE16" s="172">
        <v>0</v>
      </c>
      <c r="CF16" s="172">
        <v>0</v>
      </c>
      <c r="CG16" s="172">
        <v>28194.85</v>
      </c>
      <c r="CH16" s="172">
        <v>3646.28</v>
      </c>
      <c r="CI16" s="172"/>
      <c r="CJ16" s="172">
        <v>-67939.030000000057</v>
      </c>
      <c r="CK16" s="172"/>
      <c r="CL16" s="172">
        <v>5867.3999999999951</v>
      </c>
      <c r="CM16" s="172">
        <v>0</v>
      </c>
      <c r="CN16" s="172">
        <v>0</v>
      </c>
      <c r="CO16" s="172">
        <v>0</v>
      </c>
      <c r="CP16" s="177"/>
      <c r="CQ16" s="151">
        <v>-67939.030000000057</v>
      </c>
      <c r="CR16" s="151">
        <v>5867.3999999999951</v>
      </c>
      <c r="CS16" s="152">
        <v>-67939.03</v>
      </c>
      <c r="CT16" s="152">
        <v>5867.4</v>
      </c>
      <c r="CU16" s="152">
        <v>0</v>
      </c>
      <c r="CV16" s="151">
        <v>0</v>
      </c>
      <c r="CW16" s="151">
        <v>-62071.63</v>
      </c>
      <c r="CX16" s="153">
        <v>28397.869999999995</v>
      </c>
      <c r="CY16" s="151">
        <v>28397.869999999995</v>
      </c>
      <c r="CZ16" s="151">
        <v>1.9999999494757503E-2</v>
      </c>
      <c r="DA16" s="151">
        <v>0</v>
      </c>
      <c r="DD16" s="151">
        <v>-6.3664629124104977E-11</v>
      </c>
      <c r="DG16" s="151">
        <v>-67939.030000000057</v>
      </c>
      <c r="DH16" s="151">
        <v>5867.3999999999951</v>
      </c>
      <c r="DI16" s="152">
        <v>-67939.03</v>
      </c>
      <c r="DJ16" s="152">
        <v>5867.4</v>
      </c>
      <c r="DO16" s="166">
        <v>3301017</v>
      </c>
      <c r="DQ16">
        <f>_xlfn.XLOOKUP(A16,Adjustment!B:B,Adjustment!H:H,0,0)</f>
        <v>0</v>
      </c>
      <c r="DR16" s="151">
        <f t="shared" si="1"/>
        <v>1519898.9900000005</v>
      </c>
      <c r="DS16" s="151">
        <f t="shared" si="2"/>
        <v>1746778.5400000005</v>
      </c>
      <c r="DT16" s="151">
        <f t="shared" si="3"/>
        <v>-226879.55000000005</v>
      </c>
      <c r="DU16" s="151">
        <f t="shared" si="0"/>
        <v>33696.569999999992</v>
      </c>
      <c r="DV16" s="151">
        <f t="shared" si="4"/>
        <v>31841.129999999997</v>
      </c>
      <c r="DW16" s="151">
        <f t="shared" si="5"/>
        <v>1855.4399999999951</v>
      </c>
    </row>
    <row r="17" spans="1:127">
      <c r="A17" s="166">
        <v>3301019</v>
      </c>
      <c r="B17" s="175" t="s">
        <v>669</v>
      </c>
      <c r="C17" s="167" t="s">
        <v>670</v>
      </c>
      <c r="D17" s="178"/>
      <c r="E17" s="17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70"/>
      <c r="R17" s="170"/>
      <c r="S17" s="170"/>
      <c r="T17" s="170"/>
      <c r="U17" s="170"/>
      <c r="V17" s="170"/>
      <c r="W17" s="171"/>
      <c r="X17" s="171">
        <v>-384063.09</v>
      </c>
      <c r="Y17" s="171">
        <v>-34749.64</v>
      </c>
      <c r="Z17" s="172">
        <v>750859.92</v>
      </c>
      <c r="AA17" s="172">
        <v>0</v>
      </c>
      <c r="AB17" s="172">
        <v>13777.5</v>
      </c>
      <c r="AC17" s="172">
        <v>0</v>
      </c>
      <c r="AD17" s="172">
        <v>0</v>
      </c>
      <c r="AE17" s="172">
        <v>200</v>
      </c>
      <c r="AF17" s="172">
        <v>0</v>
      </c>
      <c r="AG17" s="172">
        <v>0</v>
      </c>
      <c r="AH17" s="172">
        <v>61998.36</v>
      </c>
      <c r="AI17" s="172">
        <v>0</v>
      </c>
      <c r="AJ17" s="172">
        <v>0</v>
      </c>
      <c r="AK17" s="172">
        <v>0</v>
      </c>
      <c r="AL17" s="172">
        <v>15416.77</v>
      </c>
      <c r="AM17" s="172">
        <v>0</v>
      </c>
      <c r="AN17" s="172">
        <v>0</v>
      </c>
      <c r="AO17" s="172">
        <v>0</v>
      </c>
      <c r="AP17" s="172">
        <v>0</v>
      </c>
      <c r="AQ17" s="172">
        <v>0</v>
      </c>
      <c r="AR17" s="172">
        <v>0</v>
      </c>
      <c r="AS17" s="172">
        <v>0</v>
      </c>
      <c r="AT17" s="172">
        <v>0</v>
      </c>
      <c r="AU17" s="172">
        <v>269277.13</v>
      </c>
      <c r="AV17" s="172">
        <v>0</v>
      </c>
      <c r="AW17" s="172">
        <v>234017.75</v>
      </c>
      <c r="AX17" s="172">
        <v>0</v>
      </c>
      <c r="AY17" s="172">
        <v>198658.96</v>
      </c>
      <c r="AZ17" s="172">
        <v>0</v>
      </c>
      <c r="BA17" s="172">
        <v>10884.43</v>
      </c>
      <c r="BB17" s="172">
        <v>627.34</v>
      </c>
      <c r="BC17" s="172">
        <v>2349.65</v>
      </c>
      <c r="BD17" s="172">
        <v>0</v>
      </c>
      <c r="BE17" s="172">
        <v>0</v>
      </c>
      <c r="BF17" s="172">
        <v>23428.95</v>
      </c>
      <c r="BG17" s="172">
        <v>0</v>
      </c>
      <c r="BH17" s="172">
        <v>16366.78</v>
      </c>
      <c r="BI17" s="172">
        <v>1022.86</v>
      </c>
      <c r="BJ17" s="172">
        <v>23347.7</v>
      </c>
      <c r="BK17" s="172">
        <v>0</v>
      </c>
      <c r="BL17" s="172">
        <v>36364.199999999997</v>
      </c>
      <c r="BM17" s="172">
        <v>9026.4500000000917</v>
      </c>
      <c r="BN17" s="172">
        <v>1560</v>
      </c>
      <c r="BO17" s="172">
        <v>0</v>
      </c>
      <c r="BP17" s="172">
        <v>13319.22</v>
      </c>
      <c r="BQ17" s="172">
        <v>3135</v>
      </c>
      <c r="BR17" s="172">
        <v>0</v>
      </c>
      <c r="BS17" s="172">
        <v>7486.26</v>
      </c>
      <c r="BT17" s="172">
        <v>31688.240000000002</v>
      </c>
      <c r="BU17" s="172">
        <v>1500</v>
      </c>
      <c r="BV17" s="172">
        <v>51653.93</v>
      </c>
      <c r="BW17" s="172">
        <v>0</v>
      </c>
      <c r="BX17" s="172">
        <v>0</v>
      </c>
      <c r="BY17" s="172">
        <v>26818.83</v>
      </c>
      <c r="BZ17" s="172">
        <v>0</v>
      </c>
      <c r="CA17" s="172">
        <v>0</v>
      </c>
      <c r="CB17" s="172">
        <v>5201.5</v>
      </c>
      <c r="CC17" s="172">
        <v>11925.759999999995</v>
      </c>
      <c r="CD17" s="172">
        <v>26818.83</v>
      </c>
      <c r="CE17" s="172">
        <v>0</v>
      </c>
      <c r="CF17" s="172">
        <v>0</v>
      </c>
      <c r="CG17" s="172">
        <v>0</v>
      </c>
      <c r="CH17" s="172">
        <v>9196.4500000000007</v>
      </c>
      <c r="CI17" s="172"/>
      <c r="CJ17" s="172">
        <v>-504344.21999999991</v>
      </c>
      <c r="CK17" s="172"/>
      <c r="CL17" s="172">
        <v>0</v>
      </c>
      <c r="CM17" s="172">
        <v>0</v>
      </c>
      <c r="CN17" s="172">
        <v>0</v>
      </c>
      <c r="CO17" s="172">
        <v>0</v>
      </c>
      <c r="CP17" s="177"/>
      <c r="CQ17" s="151">
        <v>-504344.21999999991</v>
      </c>
      <c r="CR17" s="151">
        <v>0</v>
      </c>
      <c r="CS17" s="152">
        <v>-477525.39</v>
      </c>
      <c r="CT17" s="152">
        <v>-26818.83</v>
      </c>
      <c r="CU17" s="152">
        <v>-26818.8299999999</v>
      </c>
      <c r="CV17" s="151">
        <v>-26818.83</v>
      </c>
      <c r="CW17" s="151">
        <v>-504344.22000000003</v>
      </c>
      <c r="CX17" s="153">
        <v>11925.759999999995</v>
      </c>
      <c r="CY17" s="151">
        <v>11925.759999999995</v>
      </c>
      <c r="CZ17" s="151">
        <v>0</v>
      </c>
      <c r="DA17" s="151">
        <v>-8.9999999909196049E-2</v>
      </c>
      <c r="DB17" s="152">
        <v>-26818.83</v>
      </c>
      <c r="DD17" s="151">
        <v>1.0186340659856796E-10</v>
      </c>
      <c r="DG17" s="151">
        <v>-504344.21999999991</v>
      </c>
      <c r="DH17" s="151">
        <v>0</v>
      </c>
      <c r="DI17" s="152">
        <v>-477525.39</v>
      </c>
      <c r="DJ17" s="152">
        <v>-26818.83</v>
      </c>
      <c r="DO17" s="166">
        <v>3301019</v>
      </c>
      <c r="DQ17">
        <f>_xlfn.XLOOKUP(A17,Adjustment!B:B,Adjustment!H:H,0,0)</f>
        <v>0</v>
      </c>
      <c r="DR17" s="151">
        <f t="shared" si="1"/>
        <v>842252.55</v>
      </c>
      <c r="DS17" s="151">
        <f t="shared" si="2"/>
        <v>962533.67999999993</v>
      </c>
      <c r="DT17" s="151">
        <f t="shared" si="3"/>
        <v>-120281.12999999989</v>
      </c>
      <c r="DU17" s="151">
        <f t="shared" si="0"/>
        <v>43946.09</v>
      </c>
      <c r="DV17" s="151">
        <f t="shared" si="4"/>
        <v>9196.4500000000007</v>
      </c>
      <c r="DW17" s="151">
        <f t="shared" si="5"/>
        <v>34749.64</v>
      </c>
    </row>
    <row r="18" spans="1:127">
      <c r="A18" s="166">
        <v>3301020</v>
      </c>
      <c r="B18" s="175" t="s">
        <v>671</v>
      </c>
      <c r="C18" s="167" t="s">
        <v>672</v>
      </c>
      <c r="D18" s="178"/>
      <c r="E18" s="17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70"/>
      <c r="R18" s="170"/>
      <c r="S18" s="170"/>
      <c r="T18" s="170"/>
      <c r="U18" s="170"/>
      <c r="V18" s="170"/>
      <c r="W18" s="171"/>
      <c r="X18" s="171">
        <v>-41667.449999999997</v>
      </c>
      <c r="Y18" s="171">
        <v>-28492.51</v>
      </c>
      <c r="Z18" s="172">
        <v>903129.65</v>
      </c>
      <c r="AA18" s="172">
        <v>0</v>
      </c>
      <c r="AB18" s="172">
        <v>35686.6</v>
      </c>
      <c r="AC18" s="172">
        <v>0</v>
      </c>
      <c r="AD18" s="172">
        <v>0</v>
      </c>
      <c r="AE18" s="172">
        <v>0</v>
      </c>
      <c r="AF18" s="172">
        <v>0</v>
      </c>
      <c r="AG18" s="172">
        <v>0</v>
      </c>
      <c r="AH18" s="172">
        <v>0</v>
      </c>
      <c r="AI18" s="172">
        <v>0</v>
      </c>
      <c r="AJ18" s="172">
        <v>0</v>
      </c>
      <c r="AK18" s="172">
        <v>0</v>
      </c>
      <c r="AL18" s="172">
        <v>28043.87</v>
      </c>
      <c r="AM18" s="172">
        <v>0</v>
      </c>
      <c r="AN18" s="172">
        <v>0</v>
      </c>
      <c r="AO18" s="172">
        <v>0</v>
      </c>
      <c r="AP18" s="172">
        <v>0</v>
      </c>
      <c r="AQ18" s="172">
        <v>0</v>
      </c>
      <c r="AR18" s="172">
        <v>0</v>
      </c>
      <c r="AS18" s="172">
        <v>0</v>
      </c>
      <c r="AT18" s="172">
        <v>0</v>
      </c>
      <c r="AU18" s="172">
        <v>383716.31000000006</v>
      </c>
      <c r="AV18" s="172">
        <v>0</v>
      </c>
      <c r="AW18" s="172">
        <v>334588.75</v>
      </c>
      <c r="AX18" s="172">
        <v>60543.56</v>
      </c>
      <c r="AY18" s="172">
        <v>181593.83</v>
      </c>
      <c r="AZ18" s="172">
        <v>0</v>
      </c>
      <c r="BA18" s="172">
        <v>16953.919999999998</v>
      </c>
      <c r="BB18" s="172">
        <v>273.91000000000003</v>
      </c>
      <c r="BC18" s="172">
        <v>1145</v>
      </c>
      <c r="BD18" s="172">
        <v>0</v>
      </c>
      <c r="BE18" s="172">
        <v>0</v>
      </c>
      <c r="BF18" s="172">
        <v>21084.54</v>
      </c>
      <c r="BG18" s="172">
        <v>0</v>
      </c>
      <c r="BH18" s="172">
        <v>7257.14</v>
      </c>
      <c r="BI18" s="172">
        <v>753.42</v>
      </c>
      <c r="BJ18" s="172">
        <v>40027.089999999997</v>
      </c>
      <c r="BK18" s="172">
        <v>6418.39</v>
      </c>
      <c r="BL18" s="172">
        <v>14995.94</v>
      </c>
      <c r="BM18" s="172">
        <v>36320.5</v>
      </c>
      <c r="BN18" s="172">
        <v>896.64</v>
      </c>
      <c r="BO18" s="172">
        <v>488.08</v>
      </c>
      <c r="BP18" s="172">
        <v>30521.23</v>
      </c>
      <c r="BQ18" s="172">
        <v>4895</v>
      </c>
      <c r="BR18" s="172">
        <v>0</v>
      </c>
      <c r="BS18" s="172">
        <v>9724.5</v>
      </c>
      <c r="BT18" s="172">
        <v>0</v>
      </c>
      <c r="BU18" s="172">
        <v>0</v>
      </c>
      <c r="BV18" s="172">
        <v>247269.48</v>
      </c>
      <c r="BW18" s="172">
        <v>0</v>
      </c>
      <c r="BX18" s="172">
        <v>0</v>
      </c>
      <c r="BY18" s="172">
        <v>28492.51</v>
      </c>
      <c r="BZ18" s="172">
        <v>0</v>
      </c>
      <c r="CA18" s="172">
        <v>0</v>
      </c>
      <c r="CB18" s="172">
        <v>5316.25</v>
      </c>
      <c r="CC18" s="172">
        <v>0</v>
      </c>
      <c r="CD18" s="172">
        <v>28492.51</v>
      </c>
      <c r="CE18" s="172">
        <v>0</v>
      </c>
      <c r="CF18" s="172">
        <v>0</v>
      </c>
      <c r="CG18" s="172">
        <v>5316.25</v>
      </c>
      <c r="CH18" s="172">
        <v>0</v>
      </c>
      <c r="CI18" s="172">
        <v>0</v>
      </c>
      <c r="CJ18" s="172">
        <v>-502767.07</v>
      </c>
      <c r="CK18" s="172"/>
      <c r="CL18" s="172">
        <v>0</v>
      </c>
      <c r="CM18" s="172">
        <v>0</v>
      </c>
      <c r="CN18" s="172">
        <v>0</v>
      </c>
      <c r="CO18" s="172">
        <v>0</v>
      </c>
      <c r="CP18" s="177"/>
      <c r="CQ18" s="151">
        <v>-502767.07</v>
      </c>
      <c r="CR18" s="151">
        <v>0</v>
      </c>
      <c r="CS18" s="152">
        <v>-474274.56</v>
      </c>
      <c r="CT18" s="152">
        <v>-28492.51</v>
      </c>
      <c r="CU18" s="152">
        <v>-28492.510000000009</v>
      </c>
      <c r="CV18" s="151">
        <v>-28492.51</v>
      </c>
      <c r="CW18" s="151">
        <v>-502767.07</v>
      </c>
      <c r="CX18" s="153">
        <v>0</v>
      </c>
      <c r="CY18" s="151">
        <v>0</v>
      </c>
      <c r="CZ18" s="151">
        <v>5.0000000046566129E-2</v>
      </c>
      <c r="DA18" s="151">
        <v>0</v>
      </c>
      <c r="DB18" s="152">
        <v>-28492.51</v>
      </c>
      <c r="DD18" s="151">
        <v>0</v>
      </c>
      <c r="DG18" s="151">
        <v>-502767.07</v>
      </c>
      <c r="DH18" s="151">
        <v>0</v>
      </c>
      <c r="DI18" s="152">
        <v>-474274.56</v>
      </c>
      <c r="DJ18" s="152">
        <v>-28492.51</v>
      </c>
      <c r="DO18" s="166">
        <v>3301020</v>
      </c>
      <c r="DQ18">
        <f>_xlfn.XLOOKUP(A18,Adjustment!B:B,Adjustment!H:H,0,0)</f>
        <v>0</v>
      </c>
      <c r="DR18" s="151">
        <f t="shared" si="1"/>
        <v>966860.12</v>
      </c>
      <c r="DS18" s="151">
        <f t="shared" si="2"/>
        <v>1427959.74</v>
      </c>
      <c r="DT18" s="151">
        <f t="shared" si="3"/>
        <v>-461099.62</v>
      </c>
      <c r="DU18" s="151">
        <f t="shared" si="0"/>
        <v>33808.759999999995</v>
      </c>
      <c r="DV18" s="151">
        <f t="shared" si="4"/>
        <v>5316.25</v>
      </c>
      <c r="DW18" s="151">
        <f t="shared" si="5"/>
        <v>28492.509999999995</v>
      </c>
    </row>
    <row r="19" spans="1:127">
      <c r="A19" s="166">
        <v>3301021</v>
      </c>
      <c r="B19" s="175" t="s">
        <v>673</v>
      </c>
      <c r="C19" s="167" t="s">
        <v>674</v>
      </c>
      <c r="D19" s="178"/>
      <c r="E19" s="17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70"/>
      <c r="R19" s="170"/>
      <c r="S19" s="170"/>
      <c r="T19" s="170"/>
      <c r="U19" s="170"/>
      <c r="V19" s="170"/>
      <c r="W19" s="171">
        <v>88202</v>
      </c>
      <c r="X19" s="171"/>
      <c r="Y19" s="171">
        <v>-9753.56</v>
      </c>
      <c r="Z19" s="172">
        <v>307005.34999999998</v>
      </c>
      <c r="AA19" s="172">
        <v>0</v>
      </c>
      <c r="AB19" s="172">
        <v>4042.5</v>
      </c>
      <c r="AC19" s="172">
        <v>0</v>
      </c>
      <c r="AD19" s="172">
        <v>0</v>
      </c>
      <c r="AE19" s="172">
        <v>0</v>
      </c>
      <c r="AF19" s="172">
        <v>0</v>
      </c>
      <c r="AG19" s="172">
        <v>0</v>
      </c>
      <c r="AH19" s="172">
        <v>164077.12999999998</v>
      </c>
      <c r="AI19" s="172">
        <v>0</v>
      </c>
      <c r="AJ19" s="172">
        <v>0</v>
      </c>
      <c r="AK19" s="172">
        <v>0</v>
      </c>
      <c r="AL19" s="172">
        <v>8751</v>
      </c>
      <c r="AM19" s="172">
        <v>0</v>
      </c>
      <c r="AN19" s="172">
        <v>0</v>
      </c>
      <c r="AO19" s="172">
        <v>0</v>
      </c>
      <c r="AP19" s="172">
        <v>0</v>
      </c>
      <c r="AQ19" s="172">
        <v>0</v>
      </c>
      <c r="AR19" s="172">
        <v>0</v>
      </c>
      <c r="AS19" s="172">
        <v>0</v>
      </c>
      <c r="AT19" s="172">
        <v>0</v>
      </c>
      <c r="AU19" s="172">
        <v>124783.2</v>
      </c>
      <c r="AV19" s="172">
        <v>0</v>
      </c>
      <c r="AW19" s="172">
        <v>50508.27</v>
      </c>
      <c r="AX19" s="172">
        <v>0</v>
      </c>
      <c r="AY19" s="172">
        <v>82022.13</v>
      </c>
      <c r="AZ19" s="172">
        <v>0</v>
      </c>
      <c r="BA19" s="172">
        <v>30875.09</v>
      </c>
      <c r="BB19" s="172">
        <v>0</v>
      </c>
      <c r="BC19" s="172">
        <v>6582.6</v>
      </c>
      <c r="BD19" s="172">
        <v>0</v>
      </c>
      <c r="BE19" s="172">
        <v>0</v>
      </c>
      <c r="BF19" s="172">
        <v>2677.25</v>
      </c>
      <c r="BG19" s="172">
        <v>0</v>
      </c>
      <c r="BH19" s="172">
        <v>8918.52</v>
      </c>
      <c r="BI19" s="172">
        <v>1440.14</v>
      </c>
      <c r="BJ19" s="172">
        <v>14416.62</v>
      </c>
      <c r="BK19" s="172">
        <v>0</v>
      </c>
      <c r="BL19" s="172">
        <v>3118.37</v>
      </c>
      <c r="BM19" s="172">
        <v>90299.21</v>
      </c>
      <c r="BN19" s="172">
        <v>0</v>
      </c>
      <c r="BO19" s="172">
        <v>3730.25</v>
      </c>
      <c r="BP19" s="172">
        <v>6929.66</v>
      </c>
      <c r="BQ19" s="172">
        <v>4895</v>
      </c>
      <c r="BR19" s="172">
        <v>0</v>
      </c>
      <c r="BS19" s="172">
        <v>2713.41</v>
      </c>
      <c r="BT19" s="172">
        <v>65553.47</v>
      </c>
      <c r="BU19" s="172">
        <v>0</v>
      </c>
      <c r="BV19" s="172">
        <v>30828.52</v>
      </c>
      <c r="BW19" s="172">
        <v>0</v>
      </c>
      <c r="BX19" s="172">
        <v>0</v>
      </c>
      <c r="BY19" s="172">
        <v>24117.54</v>
      </c>
      <c r="BZ19" s="172">
        <v>0</v>
      </c>
      <c r="CA19" s="172">
        <v>0</v>
      </c>
      <c r="CB19" s="172">
        <v>4384.75</v>
      </c>
      <c r="CC19" s="172">
        <v>0</v>
      </c>
      <c r="CD19" s="172">
        <v>24117.54</v>
      </c>
      <c r="CE19" s="172">
        <v>0</v>
      </c>
      <c r="CF19" s="172">
        <v>0</v>
      </c>
      <c r="CG19" s="172">
        <v>4384.75</v>
      </c>
      <c r="CH19" s="172">
        <v>14363.98</v>
      </c>
      <c r="CI19" s="172">
        <v>0</v>
      </c>
      <c r="CJ19" s="172">
        <v>17668.729999999981</v>
      </c>
      <c r="CK19" s="172"/>
      <c r="CL19" s="172">
        <v>0</v>
      </c>
      <c r="CM19" s="172">
        <v>0</v>
      </c>
      <c r="CN19" s="172">
        <v>0</v>
      </c>
      <c r="CO19" s="172">
        <v>0</v>
      </c>
      <c r="CP19" s="177"/>
      <c r="CQ19" s="151">
        <v>17668.729999999981</v>
      </c>
      <c r="CR19" s="151">
        <v>0</v>
      </c>
      <c r="CS19" s="152">
        <v>41786.269999999997</v>
      </c>
      <c r="CT19" s="152">
        <v>-24117.54</v>
      </c>
      <c r="CU19" s="152">
        <v>-24117.540000000015</v>
      </c>
      <c r="CV19" s="151">
        <v>-24117.54</v>
      </c>
      <c r="CW19" s="151">
        <v>17668.729999999996</v>
      </c>
      <c r="CX19" s="153">
        <v>0</v>
      </c>
      <c r="CY19" s="151">
        <v>0</v>
      </c>
      <c r="CZ19" s="151">
        <v>76384.250000000029</v>
      </c>
      <c r="DA19" s="151">
        <v>0</v>
      </c>
      <c r="DB19" s="152">
        <v>-24117.54</v>
      </c>
      <c r="DD19" s="151">
        <v>0</v>
      </c>
      <c r="DG19" s="151">
        <v>17668.729999999981</v>
      </c>
      <c r="DH19" s="151">
        <v>0</v>
      </c>
      <c r="DI19" s="152">
        <v>41786.269999999997</v>
      </c>
      <c r="DJ19" s="152">
        <v>-24117.54</v>
      </c>
      <c r="DO19" s="166">
        <v>3301021</v>
      </c>
      <c r="DQ19">
        <f>_xlfn.XLOOKUP(A19,Adjustment!B:B,Adjustment!H:H,0,0)</f>
        <v>0</v>
      </c>
      <c r="DR19" s="151">
        <f t="shared" si="1"/>
        <v>483875.98</v>
      </c>
      <c r="DS19" s="151">
        <f t="shared" si="2"/>
        <v>554409.25</v>
      </c>
      <c r="DT19" s="151">
        <f t="shared" si="3"/>
        <v>-70533.270000000019</v>
      </c>
      <c r="DU19" s="151">
        <f t="shared" si="0"/>
        <v>28502.29</v>
      </c>
      <c r="DV19" s="151">
        <f t="shared" si="4"/>
        <v>18748.73</v>
      </c>
      <c r="DW19" s="151">
        <f t="shared" si="5"/>
        <v>9753.5600000000013</v>
      </c>
    </row>
    <row r="20" spans="1:127">
      <c r="A20" s="166">
        <v>3301024</v>
      </c>
      <c r="B20" s="175" t="s">
        <v>677</v>
      </c>
      <c r="C20" s="167" t="s">
        <v>678</v>
      </c>
      <c r="D20" s="178"/>
      <c r="E20" s="17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70"/>
      <c r="R20" s="170"/>
      <c r="S20" s="170"/>
      <c r="T20" s="170"/>
      <c r="U20" s="170"/>
      <c r="V20" s="170"/>
      <c r="W20" s="171"/>
      <c r="X20" s="171">
        <v>-449523.77</v>
      </c>
      <c r="Y20" s="171">
        <v>-22950.12</v>
      </c>
      <c r="Z20" s="172">
        <v>459605.95</v>
      </c>
      <c r="AA20" s="172">
        <v>0</v>
      </c>
      <c r="AB20" s="172">
        <v>3150.46</v>
      </c>
      <c r="AC20" s="172">
        <v>0</v>
      </c>
      <c r="AD20" s="172">
        <v>0</v>
      </c>
      <c r="AE20" s="172">
        <v>400</v>
      </c>
      <c r="AF20" s="172">
        <v>0</v>
      </c>
      <c r="AG20" s="172">
        <v>0</v>
      </c>
      <c r="AH20" s="172">
        <v>0</v>
      </c>
      <c r="AI20" s="172">
        <v>0</v>
      </c>
      <c r="AJ20" s="172">
        <v>0</v>
      </c>
      <c r="AK20" s="172">
        <v>0</v>
      </c>
      <c r="AL20" s="172">
        <v>20008.740000000002</v>
      </c>
      <c r="AM20" s="172">
        <v>0</v>
      </c>
      <c r="AN20" s="172">
        <v>0</v>
      </c>
      <c r="AO20" s="172">
        <v>0</v>
      </c>
      <c r="AP20" s="172">
        <v>0</v>
      </c>
      <c r="AQ20" s="172">
        <v>0</v>
      </c>
      <c r="AR20" s="172">
        <v>0</v>
      </c>
      <c r="AS20" s="172">
        <v>0</v>
      </c>
      <c r="AT20" s="172">
        <v>0</v>
      </c>
      <c r="AU20" s="172">
        <v>142653.75999999998</v>
      </c>
      <c r="AV20" s="172">
        <v>0</v>
      </c>
      <c r="AW20" s="172">
        <v>119652.13</v>
      </c>
      <c r="AX20" s="172">
        <v>0</v>
      </c>
      <c r="AY20" s="172">
        <v>135726.79999999999</v>
      </c>
      <c r="AZ20" s="172">
        <v>7771.06</v>
      </c>
      <c r="BA20" s="172">
        <v>1516.08</v>
      </c>
      <c r="BB20" s="172">
        <v>2209.75</v>
      </c>
      <c r="BC20" s="172">
        <v>3080</v>
      </c>
      <c r="BD20" s="172">
        <v>0</v>
      </c>
      <c r="BE20" s="172">
        <v>0</v>
      </c>
      <c r="BF20" s="172">
        <v>22720.85</v>
      </c>
      <c r="BG20" s="172">
        <v>412.09</v>
      </c>
      <c r="BH20" s="172">
        <v>3381.43</v>
      </c>
      <c r="BI20" s="172">
        <v>2963.73</v>
      </c>
      <c r="BJ20" s="172">
        <v>34206.120000000003</v>
      </c>
      <c r="BK20" s="172">
        <v>0</v>
      </c>
      <c r="BL20" s="172">
        <v>2469.7399999999998</v>
      </c>
      <c r="BM20" s="172">
        <v>6501.68</v>
      </c>
      <c r="BN20" s="172">
        <v>0</v>
      </c>
      <c r="BO20" s="172">
        <v>613.02</v>
      </c>
      <c r="BP20" s="172">
        <v>13361.15</v>
      </c>
      <c r="BQ20" s="172">
        <v>4895</v>
      </c>
      <c r="BR20" s="172">
        <v>0</v>
      </c>
      <c r="BS20" s="172">
        <v>14686</v>
      </c>
      <c r="BT20" s="172">
        <v>55199.82</v>
      </c>
      <c r="BU20" s="172">
        <v>0</v>
      </c>
      <c r="BV20" s="172">
        <v>56005.24</v>
      </c>
      <c r="BW20" s="172">
        <v>0</v>
      </c>
      <c r="BX20" s="172">
        <v>0</v>
      </c>
      <c r="BY20" s="172">
        <v>22950.12</v>
      </c>
      <c r="BZ20" s="172">
        <v>0</v>
      </c>
      <c r="CA20" s="172">
        <v>0</v>
      </c>
      <c r="CB20" s="172">
        <v>4776.25</v>
      </c>
      <c r="CC20" s="172">
        <v>0</v>
      </c>
      <c r="CD20" s="172">
        <v>22950.12</v>
      </c>
      <c r="CE20" s="172">
        <v>0</v>
      </c>
      <c r="CF20" s="172">
        <v>0</v>
      </c>
      <c r="CG20" s="172">
        <v>4776.25</v>
      </c>
      <c r="CH20" s="172">
        <v>0</v>
      </c>
      <c r="CI20" s="172">
        <v>0</v>
      </c>
      <c r="CJ20" s="172">
        <v>-619334.18999999994</v>
      </c>
      <c r="CK20" s="172"/>
      <c r="CL20" s="172">
        <v>0</v>
      </c>
      <c r="CM20" s="172">
        <v>0</v>
      </c>
      <c r="CN20" s="172">
        <v>0</v>
      </c>
      <c r="CO20" s="172">
        <v>0</v>
      </c>
      <c r="CP20" s="177"/>
      <c r="CQ20" s="151">
        <v>-619334.18999999994</v>
      </c>
      <c r="CR20" s="151">
        <v>0</v>
      </c>
      <c r="CS20" s="152">
        <v>-596384.06999999995</v>
      </c>
      <c r="CT20" s="152">
        <v>-22950.12</v>
      </c>
      <c r="CU20" s="152">
        <v>-22950.119999999995</v>
      </c>
      <c r="CV20" s="151">
        <v>-22950.12</v>
      </c>
      <c r="CW20" s="151">
        <v>-619334.18999999994</v>
      </c>
      <c r="CX20" s="153">
        <v>0</v>
      </c>
      <c r="CY20" s="151">
        <v>0</v>
      </c>
      <c r="CZ20" s="151">
        <v>0.22999999998137355</v>
      </c>
      <c r="DA20" s="151">
        <v>0</v>
      </c>
      <c r="DB20" s="152">
        <v>-22950.12</v>
      </c>
      <c r="DD20" s="151">
        <v>0</v>
      </c>
      <c r="DG20" s="151">
        <v>-619334.18999999994</v>
      </c>
      <c r="DH20" s="151">
        <v>0</v>
      </c>
      <c r="DI20" s="152">
        <v>-596384.06999999995</v>
      </c>
      <c r="DJ20" s="152">
        <v>-22950.12</v>
      </c>
      <c r="DO20" s="166">
        <v>3301024</v>
      </c>
      <c r="DQ20">
        <f>_xlfn.XLOOKUP(A20,Adjustment!B:B,Adjustment!H:H,0,0)</f>
        <v>0</v>
      </c>
      <c r="DR20" s="151">
        <f t="shared" si="1"/>
        <v>483165.15</v>
      </c>
      <c r="DS20" s="151">
        <f t="shared" si="2"/>
        <v>652975.56999999995</v>
      </c>
      <c r="DT20" s="151">
        <f t="shared" si="3"/>
        <v>-169810.41999999993</v>
      </c>
      <c r="DU20" s="151">
        <f t="shared" si="0"/>
        <v>27726.37</v>
      </c>
      <c r="DV20" s="151">
        <f t="shared" si="4"/>
        <v>4776.25</v>
      </c>
      <c r="DW20" s="151">
        <f t="shared" si="5"/>
        <v>22950.12</v>
      </c>
    </row>
    <row r="21" spans="1:127">
      <c r="A21" s="166">
        <v>3301025</v>
      </c>
      <c r="B21" s="175" t="s">
        <v>679</v>
      </c>
      <c r="C21" s="167" t="s">
        <v>680</v>
      </c>
      <c r="D21" s="178"/>
      <c r="E21" s="17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70"/>
      <c r="R21" s="170"/>
      <c r="S21" s="170"/>
      <c r="T21" s="170"/>
      <c r="U21" s="170"/>
      <c r="V21" s="170"/>
      <c r="W21" s="171">
        <v>142287.20000000001</v>
      </c>
      <c r="X21" s="171"/>
      <c r="Y21" s="171">
        <v>-9934.08</v>
      </c>
      <c r="Z21" s="172">
        <v>609145.53</v>
      </c>
      <c r="AA21" s="172">
        <v>0</v>
      </c>
      <c r="AB21" s="172">
        <v>36493.75</v>
      </c>
      <c r="AC21" s="172">
        <v>0</v>
      </c>
      <c r="AD21" s="172">
        <v>0</v>
      </c>
      <c r="AE21" s="172">
        <v>0</v>
      </c>
      <c r="AF21" s="172">
        <v>0</v>
      </c>
      <c r="AG21" s="172">
        <v>0</v>
      </c>
      <c r="AH21" s="172">
        <v>912243.03</v>
      </c>
      <c r="AI21" s="172">
        <v>0</v>
      </c>
      <c r="AJ21" s="172">
        <v>0</v>
      </c>
      <c r="AK21" s="172">
        <v>0</v>
      </c>
      <c r="AL21" s="172">
        <v>6609</v>
      </c>
      <c r="AM21" s="172">
        <v>0</v>
      </c>
      <c r="AN21" s="172">
        <v>0</v>
      </c>
      <c r="AO21" s="172">
        <v>0</v>
      </c>
      <c r="AP21" s="172">
        <v>0</v>
      </c>
      <c r="AQ21" s="172">
        <v>0</v>
      </c>
      <c r="AR21" s="172">
        <v>0</v>
      </c>
      <c r="AS21" s="172">
        <v>0</v>
      </c>
      <c r="AT21" s="172">
        <v>0</v>
      </c>
      <c r="AU21" s="172">
        <v>265393.88</v>
      </c>
      <c r="AV21" s="172">
        <v>0</v>
      </c>
      <c r="AW21" s="172">
        <v>120721.23</v>
      </c>
      <c r="AX21" s="172">
        <v>22761.09</v>
      </c>
      <c r="AY21" s="172">
        <v>187279.9</v>
      </c>
      <c r="AZ21" s="172">
        <v>11292.78</v>
      </c>
      <c r="BA21" s="172">
        <v>0</v>
      </c>
      <c r="BB21" s="172">
        <v>17.88</v>
      </c>
      <c r="BC21" s="172">
        <v>112.5</v>
      </c>
      <c r="BD21" s="172">
        <v>0</v>
      </c>
      <c r="BE21" s="172">
        <v>0</v>
      </c>
      <c r="BF21" s="172">
        <v>860.53</v>
      </c>
      <c r="BG21" s="172">
        <v>200</v>
      </c>
      <c r="BH21" s="172">
        <v>619.91999999999996</v>
      </c>
      <c r="BI21" s="172">
        <v>2208.13</v>
      </c>
      <c r="BJ21" s="172">
        <v>19203.849999999999</v>
      </c>
      <c r="BK21" s="172">
        <v>0</v>
      </c>
      <c r="BL21" s="172">
        <v>8193.4599999999991</v>
      </c>
      <c r="BM21" s="172">
        <v>163316.18</v>
      </c>
      <c r="BN21" s="172">
        <v>29.99</v>
      </c>
      <c r="BO21" s="172">
        <v>2287.5</v>
      </c>
      <c r="BP21" s="172">
        <v>176857.87</v>
      </c>
      <c r="BQ21" s="172">
        <v>3135</v>
      </c>
      <c r="BR21" s="172">
        <v>888</v>
      </c>
      <c r="BS21" s="172">
        <v>6997.22</v>
      </c>
      <c r="BT21" s="172">
        <v>0</v>
      </c>
      <c r="BU21" s="172">
        <v>1255</v>
      </c>
      <c r="BV21" s="172">
        <v>382596.01</v>
      </c>
      <c r="BW21" s="172">
        <v>0</v>
      </c>
      <c r="BX21" s="172">
        <v>0</v>
      </c>
      <c r="BY21" s="172">
        <v>10422.33</v>
      </c>
      <c r="BZ21" s="172">
        <v>0</v>
      </c>
      <c r="CA21" s="172">
        <v>0</v>
      </c>
      <c r="CB21" s="172">
        <v>4769.5</v>
      </c>
      <c r="CC21" s="172">
        <v>0</v>
      </c>
      <c r="CD21" s="172">
        <v>10422.33</v>
      </c>
      <c r="CE21" s="172">
        <v>0</v>
      </c>
      <c r="CF21" s="172">
        <v>0</v>
      </c>
      <c r="CG21" s="172">
        <v>4769.5</v>
      </c>
      <c r="CH21" s="172">
        <v>488.25</v>
      </c>
      <c r="CI21" s="172">
        <v>0</v>
      </c>
      <c r="CJ21" s="172">
        <v>320128.26000000007</v>
      </c>
      <c r="CK21" s="172"/>
      <c r="CL21" s="172">
        <v>0</v>
      </c>
      <c r="CM21" s="172">
        <v>0</v>
      </c>
      <c r="CN21" s="172">
        <v>0</v>
      </c>
      <c r="CO21" s="172">
        <v>0</v>
      </c>
      <c r="CP21" s="177"/>
      <c r="CQ21" s="151">
        <v>320128.26000000007</v>
      </c>
      <c r="CR21" s="151">
        <v>0</v>
      </c>
      <c r="CS21" s="152">
        <v>330550.59000000003</v>
      </c>
      <c r="CT21" s="152">
        <v>-10422.33</v>
      </c>
      <c r="CU21" s="152">
        <v>-10422.329999999958</v>
      </c>
      <c r="CV21" s="151">
        <v>-10422.33</v>
      </c>
      <c r="CW21" s="151">
        <v>320128.26</v>
      </c>
      <c r="CX21" s="153">
        <v>0</v>
      </c>
      <c r="CY21" s="151">
        <v>0</v>
      </c>
      <c r="CZ21" s="151">
        <v>0</v>
      </c>
      <c r="DA21" s="151">
        <v>0</v>
      </c>
      <c r="DB21" s="152">
        <v>-10422.33</v>
      </c>
      <c r="DD21" s="151">
        <v>4.1836756281554699E-11</v>
      </c>
      <c r="DG21" s="151">
        <v>320128.26000000007</v>
      </c>
      <c r="DH21" s="151">
        <v>0</v>
      </c>
      <c r="DI21" s="152">
        <v>330550.59000000003</v>
      </c>
      <c r="DJ21" s="152">
        <v>-10422.33</v>
      </c>
      <c r="DO21" s="166">
        <v>3301025</v>
      </c>
      <c r="DQ21">
        <f>_xlfn.XLOOKUP(A21,Adjustment!B:B,Adjustment!H:H,0,0)</f>
        <v>0</v>
      </c>
      <c r="DR21" s="151">
        <f t="shared" si="1"/>
        <v>1564491.31</v>
      </c>
      <c r="DS21" s="151">
        <f t="shared" si="2"/>
        <v>1386650.25</v>
      </c>
      <c r="DT21" s="151">
        <f t="shared" si="3"/>
        <v>177841.06000000006</v>
      </c>
      <c r="DU21" s="151">
        <f t="shared" si="0"/>
        <v>15191.83</v>
      </c>
      <c r="DV21" s="151">
        <f t="shared" si="4"/>
        <v>5257.75</v>
      </c>
      <c r="DW21" s="151">
        <f t="shared" si="5"/>
        <v>9934.08</v>
      </c>
    </row>
    <row r="22" spans="1:127">
      <c r="A22" s="166">
        <v>3301027</v>
      </c>
      <c r="B22" s="175" t="s">
        <v>682</v>
      </c>
      <c r="C22" s="167" t="s">
        <v>683</v>
      </c>
      <c r="D22" s="178"/>
      <c r="E22" s="17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70"/>
      <c r="R22" s="170"/>
      <c r="S22" s="170"/>
      <c r="T22" s="170"/>
      <c r="U22" s="170"/>
      <c r="V22" s="170"/>
      <c r="W22" s="171">
        <v>1880</v>
      </c>
      <c r="X22" s="171"/>
      <c r="Y22" s="171">
        <v>-9978.7000000000007</v>
      </c>
      <c r="Z22" s="172">
        <v>635806.42000000004</v>
      </c>
      <c r="AA22" s="172">
        <v>0</v>
      </c>
      <c r="AB22" s="172">
        <v>29883.75</v>
      </c>
      <c r="AC22" s="172">
        <v>0</v>
      </c>
      <c r="AD22" s="172">
        <v>0</v>
      </c>
      <c r="AE22" s="172">
        <v>0</v>
      </c>
      <c r="AF22" s="172">
        <v>0</v>
      </c>
      <c r="AG22" s="172">
        <v>0</v>
      </c>
      <c r="AH22" s="172">
        <v>262962.99</v>
      </c>
      <c r="AI22" s="172">
        <v>0</v>
      </c>
      <c r="AJ22" s="172">
        <v>0</v>
      </c>
      <c r="AK22" s="172">
        <v>0</v>
      </c>
      <c r="AL22" s="172">
        <v>5489.75</v>
      </c>
      <c r="AM22" s="172">
        <v>580</v>
      </c>
      <c r="AN22" s="172">
        <v>0</v>
      </c>
      <c r="AO22" s="172">
        <v>0</v>
      </c>
      <c r="AP22" s="172">
        <v>0</v>
      </c>
      <c r="AQ22" s="172">
        <v>0</v>
      </c>
      <c r="AR22" s="172">
        <v>0</v>
      </c>
      <c r="AS22" s="172">
        <v>0</v>
      </c>
      <c r="AT22" s="172">
        <v>0</v>
      </c>
      <c r="AU22" s="172">
        <v>171027.45</v>
      </c>
      <c r="AV22" s="172">
        <v>0</v>
      </c>
      <c r="AW22" s="172">
        <v>260378.41</v>
      </c>
      <c r="AX22" s="172">
        <v>0</v>
      </c>
      <c r="AY22" s="172">
        <v>30289.200000000001</v>
      </c>
      <c r="AZ22" s="172">
        <v>0</v>
      </c>
      <c r="BA22" s="172">
        <v>1794.36</v>
      </c>
      <c r="BB22" s="172">
        <v>11492.09</v>
      </c>
      <c r="BC22" s="172">
        <v>290</v>
      </c>
      <c r="BD22" s="172">
        <v>0</v>
      </c>
      <c r="BE22" s="172">
        <v>0</v>
      </c>
      <c r="BF22" s="172">
        <v>25396.79</v>
      </c>
      <c r="BG22" s="172">
        <v>946</v>
      </c>
      <c r="BH22" s="172">
        <v>23293.96</v>
      </c>
      <c r="BI22" s="172">
        <v>2748.73</v>
      </c>
      <c r="BJ22" s="172">
        <v>21729.77</v>
      </c>
      <c r="BK22" s="172">
        <v>0</v>
      </c>
      <c r="BL22" s="172">
        <v>9737.49</v>
      </c>
      <c r="BM22" s="172">
        <v>6749.01</v>
      </c>
      <c r="BN22" s="172">
        <v>1998.8</v>
      </c>
      <c r="BO22" s="172">
        <v>108.18</v>
      </c>
      <c r="BP22" s="172">
        <v>8854.7999999999993</v>
      </c>
      <c r="BQ22" s="172">
        <v>3135</v>
      </c>
      <c r="BR22" s="172">
        <v>0</v>
      </c>
      <c r="BS22" s="172">
        <v>7070.58</v>
      </c>
      <c r="BT22" s="172">
        <v>39995.32</v>
      </c>
      <c r="BU22" s="172">
        <v>1500</v>
      </c>
      <c r="BV22" s="172">
        <v>11594.96</v>
      </c>
      <c r="BW22" s="172">
        <v>0</v>
      </c>
      <c r="BX22" s="172">
        <v>0</v>
      </c>
      <c r="BY22" s="172">
        <v>188.34</v>
      </c>
      <c r="BZ22" s="172">
        <v>0</v>
      </c>
      <c r="CA22" s="172">
        <v>0</v>
      </c>
      <c r="CB22" s="172">
        <v>4897.75</v>
      </c>
      <c r="CC22" s="172">
        <v>11540.61</v>
      </c>
      <c r="CD22" s="172">
        <v>188.34</v>
      </c>
      <c r="CE22" s="172">
        <v>0</v>
      </c>
      <c r="CF22" s="172">
        <v>0</v>
      </c>
      <c r="CG22" s="172">
        <v>0</v>
      </c>
      <c r="CH22" s="172">
        <v>6648</v>
      </c>
      <c r="CI22" s="172"/>
      <c r="CJ22" s="172">
        <v>296283.67000000004</v>
      </c>
      <c r="CK22" s="172"/>
      <c r="CL22" s="172">
        <v>0</v>
      </c>
      <c r="CM22" s="172">
        <v>0</v>
      </c>
      <c r="CN22" s="172">
        <v>0</v>
      </c>
      <c r="CO22" s="172">
        <v>0</v>
      </c>
      <c r="CP22" s="177"/>
      <c r="CQ22" s="151">
        <v>296283.67000000004</v>
      </c>
      <c r="CR22" s="151">
        <v>0</v>
      </c>
      <c r="CS22" s="152">
        <v>296472.01</v>
      </c>
      <c r="CT22" s="152">
        <v>-188.34</v>
      </c>
      <c r="CU22" s="152">
        <v>-188.3399999999674</v>
      </c>
      <c r="CV22" s="151">
        <v>-188.34</v>
      </c>
      <c r="CW22" s="151">
        <v>296283.67</v>
      </c>
      <c r="CX22" s="153">
        <v>11540.61</v>
      </c>
      <c r="CY22" s="151">
        <v>11540.61</v>
      </c>
      <c r="CZ22" s="151">
        <v>4301.9000000000233</v>
      </c>
      <c r="DA22" s="151">
        <v>0</v>
      </c>
      <c r="DB22" s="152">
        <v>-188.34</v>
      </c>
      <c r="DD22" s="151">
        <v>3.2599700716673397E-11</v>
      </c>
      <c r="DG22" s="151">
        <v>296283.67000000004</v>
      </c>
      <c r="DH22" s="151">
        <v>0</v>
      </c>
      <c r="DI22" s="152">
        <v>296472.01</v>
      </c>
      <c r="DJ22" s="152">
        <v>-188.34</v>
      </c>
      <c r="DO22" s="166">
        <v>3301027</v>
      </c>
      <c r="DQ22">
        <f>_xlfn.XLOOKUP(A22,Adjustment!B:B,Adjustment!H:H,0,0)</f>
        <v>0</v>
      </c>
      <c r="DR22" s="151">
        <f t="shared" si="1"/>
        <v>934722.91</v>
      </c>
      <c r="DS22" s="151">
        <f t="shared" si="2"/>
        <v>640319.24</v>
      </c>
      <c r="DT22" s="151">
        <f t="shared" si="3"/>
        <v>294403.67000000004</v>
      </c>
      <c r="DU22" s="151">
        <f t="shared" si="0"/>
        <v>16626.7</v>
      </c>
      <c r="DV22" s="151">
        <f t="shared" si="4"/>
        <v>6648</v>
      </c>
      <c r="DW22" s="151">
        <f t="shared" si="5"/>
        <v>9978.7000000000007</v>
      </c>
    </row>
    <row r="23" spans="1:127">
      <c r="A23" s="166">
        <v>3301028</v>
      </c>
      <c r="B23" s="175" t="s">
        <v>684</v>
      </c>
      <c r="C23" s="167" t="s">
        <v>685</v>
      </c>
      <c r="D23" s="178"/>
      <c r="E23" s="17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70"/>
      <c r="R23" s="170"/>
      <c r="S23" s="170"/>
      <c r="T23" s="170"/>
      <c r="U23" s="170"/>
      <c r="V23" s="170"/>
      <c r="W23" s="171"/>
      <c r="X23" s="171">
        <v>-121271.95</v>
      </c>
      <c r="Y23" s="171">
        <v>-23523.56</v>
      </c>
      <c r="Z23" s="172">
        <v>495660.95</v>
      </c>
      <c r="AA23" s="172">
        <v>0</v>
      </c>
      <c r="AB23" s="172">
        <v>0</v>
      </c>
      <c r="AC23" s="172">
        <v>0</v>
      </c>
      <c r="AD23" s="172">
        <v>0</v>
      </c>
      <c r="AE23" s="172">
        <v>0</v>
      </c>
      <c r="AF23" s="172">
        <v>0</v>
      </c>
      <c r="AG23" s="172">
        <v>0</v>
      </c>
      <c r="AH23" s="172">
        <v>146622.16999999998</v>
      </c>
      <c r="AI23" s="172">
        <v>0</v>
      </c>
      <c r="AJ23" s="172">
        <v>0</v>
      </c>
      <c r="AK23" s="172">
        <v>0</v>
      </c>
      <c r="AL23" s="172">
        <v>30</v>
      </c>
      <c r="AM23" s="172">
        <v>0</v>
      </c>
      <c r="AN23" s="172">
        <v>0</v>
      </c>
      <c r="AO23" s="172">
        <v>0</v>
      </c>
      <c r="AP23" s="172">
        <v>0</v>
      </c>
      <c r="AQ23" s="172">
        <v>0</v>
      </c>
      <c r="AR23" s="172">
        <v>0</v>
      </c>
      <c r="AS23" s="172">
        <v>0</v>
      </c>
      <c r="AT23" s="172">
        <v>0</v>
      </c>
      <c r="AU23" s="172">
        <v>86187.49</v>
      </c>
      <c r="AV23" s="172">
        <v>0</v>
      </c>
      <c r="AW23" s="172">
        <v>186679.69</v>
      </c>
      <c r="AX23" s="172">
        <v>0</v>
      </c>
      <c r="AY23" s="172">
        <v>98286.44</v>
      </c>
      <c r="AZ23" s="172">
        <v>0</v>
      </c>
      <c r="BA23" s="172">
        <v>11972.01</v>
      </c>
      <c r="BB23" s="172">
        <v>10654.73</v>
      </c>
      <c r="BC23" s="172">
        <v>1114.78</v>
      </c>
      <c r="BD23" s="172">
        <v>0</v>
      </c>
      <c r="BE23" s="172">
        <v>0</v>
      </c>
      <c r="BF23" s="172">
        <v>18321.34</v>
      </c>
      <c r="BG23" s="172">
        <v>818</v>
      </c>
      <c r="BH23" s="172">
        <v>13923.3</v>
      </c>
      <c r="BI23" s="172">
        <v>1681.04</v>
      </c>
      <c r="BJ23" s="172">
        <v>14773.87</v>
      </c>
      <c r="BK23" s="172">
        <v>0</v>
      </c>
      <c r="BL23" s="172">
        <v>14655.22</v>
      </c>
      <c r="BM23" s="172">
        <v>18953.150000000001</v>
      </c>
      <c r="BN23" s="172">
        <v>0</v>
      </c>
      <c r="BO23" s="172">
        <v>288.48</v>
      </c>
      <c r="BP23" s="172">
        <v>15248.1</v>
      </c>
      <c r="BQ23" s="172">
        <v>4895</v>
      </c>
      <c r="BR23" s="172">
        <v>0</v>
      </c>
      <c r="BS23" s="172">
        <v>3921.71</v>
      </c>
      <c r="BT23" s="172">
        <v>18230.95</v>
      </c>
      <c r="BU23" s="172">
        <v>120</v>
      </c>
      <c r="BV23" s="172">
        <v>59705.23</v>
      </c>
      <c r="BW23" s="172">
        <v>0</v>
      </c>
      <c r="BX23" s="172">
        <v>0</v>
      </c>
      <c r="BY23" s="172">
        <v>23523.56</v>
      </c>
      <c r="BZ23" s="172">
        <v>0</v>
      </c>
      <c r="CA23" s="172">
        <v>0</v>
      </c>
      <c r="CB23" s="172">
        <v>4803.25</v>
      </c>
      <c r="CC23" s="172">
        <v>0</v>
      </c>
      <c r="CD23" s="172">
        <v>23523.56</v>
      </c>
      <c r="CE23" s="172">
        <v>0</v>
      </c>
      <c r="CF23" s="172">
        <v>0</v>
      </c>
      <c r="CG23" s="172">
        <v>4803.25</v>
      </c>
      <c r="CH23" s="172">
        <v>0</v>
      </c>
      <c r="CI23" s="172">
        <v>0</v>
      </c>
      <c r="CJ23" s="172">
        <v>-82912.920000000086</v>
      </c>
      <c r="CK23" s="172"/>
      <c r="CL23" s="172">
        <v>0</v>
      </c>
      <c r="CM23" s="172">
        <v>0</v>
      </c>
      <c r="CN23" s="172">
        <v>0</v>
      </c>
      <c r="CO23" s="172">
        <v>0</v>
      </c>
      <c r="CP23" s="177"/>
      <c r="CQ23" s="151">
        <v>-82912.920000000086</v>
      </c>
      <c r="CR23" s="151">
        <v>0</v>
      </c>
      <c r="CS23" s="152">
        <v>-59389.36</v>
      </c>
      <c r="CT23" s="152">
        <v>-23523.56</v>
      </c>
      <c r="CU23" s="152">
        <v>-23523.560000000085</v>
      </c>
      <c r="CV23" s="151">
        <v>-23523.56</v>
      </c>
      <c r="CW23" s="151">
        <v>-82912.92</v>
      </c>
      <c r="CX23" s="153">
        <v>0</v>
      </c>
      <c r="CY23" s="151">
        <v>0</v>
      </c>
      <c r="CZ23" s="151">
        <v>14028.050000000017</v>
      </c>
      <c r="DA23" s="151">
        <v>0</v>
      </c>
      <c r="DB23" s="152">
        <v>-23523.56</v>
      </c>
      <c r="DD23" s="151">
        <v>-8.3673512563109398E-11</v>
      </c>
      <c r="DG23" s="151">
        <v>-82912.920000000086</v>
      </c>
      <c r="DH23" s="151">
        <v>0</v>
      </c>
      <c r="DI23" s="152">
        <v>-59389.36</v>
      </c>
      <c r="DJ23" s="152">
        <v>-23523.56</v>
      </c>
      <c r="DO23" s="166">
        <v>3301028</v>
      </c>
      <c r="DQ23">
        <f>_xlfn.XLOOKUP(A23,Adjustment!B:B,Adjustment!H:H,0,0)</f>
        <v>0</v>
      </c>
      <c r="DR23" s="151">
        <f t="shared" si="1"/>
        <v>642313.12</v>
      </c>
      <c r="DS23" s="151">
        <f t="shared" si="2"/>
        <v>603954.09000000008</v>
      </c>
      <c r="DT23" s="151">
        <f t="shared" si="3"/>
        <v>38359.029999999912</v>
      </c>
      <c r="DU23" s="151">
        <f t="shared" si="0"/>
        <v>28326.81</v>
      </c>
      <c r="DV23" s="151">
        <f t="shared" si="4"/>
        <v>4803.25</v>
      </c>
      <c r="DW23" s="151">
        <f t="shared" si="5"/>
        <v>23523.56</v>
      </c>
    </row>
    <row r="24" spans="1:127">
      <c r="A24" s="166">
        <v>3301038</v>
      </c>
      <c r="B24" s="175" t="s">
        <v>686</v>
      </c>
      <c r="C24" s="167" t="s">
        <v>687</v>
      </c>
      <c r="D24" s="178"/>
      <c r="E24" s="17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70"/>
      <c r="R24" s="170"/>
      <c r="S24" s="170"/>
      <c r="T24" s="170"/>
      <c r="U24" s="170"/>
      <c r="V24" s="170"/>
      <c r="W24" s="171">
        <v>192225</v>
      </c>
      <c r="X24" s="171"/>
      <c r="Y24" s="171">
        <v>29051.06</v>
      </c>
      <c r="Z24" s="172">
        <v>735640</v>
      </c>
      <c r="AA24" s="172">
        <v>0</v>
      </c>
      <c r="AB24" s="172">
        <v>64719.79</v>
      </c>
      <c r="AC24" s="172">
        <v>0</v>
      </c>
      <c r="AD24" s="172">
        <v>0</v>
      </c>
      <c r="AE24" s="172">
        <v>856.93</v>
      </c>
      <c r="AF24" s="172">
        <v>0</v>
      </c>
      <c r="AG24" s="172">
        <v>0</v>
      </c>
      <c r="AH24" s="172">
        <v>300711.42</v>
      </c>
      <c r="AI24" s="172">
        <v>15368.8</v>
      </c>
      <c r="AJ24" s="172">
        <v>0</v>
      </c>
      <c r="AK24" s="172">
        <v>0</v>
      </c>
      <c r="AL24" s="172">
        <v>0</v>
      </c>
      <c r="AM24" s="172">
        <v>0</v>
      </c>
      <c r="AN24" s="172">
        <v>0</v>
      </c>
      <c r="AO24" s="172">
        <v>0</v>
      </c>
      <c r="AP24" s="172">
        <v>0</v>
      </c>
      <c r="AQ24" s="172">
        <v>0</v>
      </c>
      <c r="AR24" s="172">
        <v>0</v>
      </c>
      <c r="AS24" s="172">
        <v>0</v>
      </c>
      <c r="AT24" s="172">
        <v>0</v>
      </c>
      <c r="AU24" s="172">
        <v>263148</v>
      </c>
      <c r="AV24" s="172">
        <v>0</v>
      </c>
      <c r="AW24" s="172">
        <v>439808.53</v>
      </c>
      <c r="AX24" s="172">
        <v>36867.949999999997</v>
      </c>
      <c r="AY24" s="172">
        <v>49795.13</v>
      </c>
      <c r="AZ24" s="172">
        <v>0</v>
      </c>
      <c r="BA24" s="172">
        <v>84718.34</v>
      </c>
      <c r="BB24" s="172">
        <v>154.41999999999999</v>
      </c>
      <c r="BC24" s="172">
        <v>1069</v>
      </c>
      <c r="BD24" s="172">
        <v>0</v>
      </c>
      <c r="BE24" s="172">
        <v>0</v>
      </c>
      <c r="BF24" s="172">
        <v>15965.27</v>
      </c>
      <c r="BG24" s="172">
        <v>75.75</v>
      </c>
      <c r="BH24" s="172">
        <v>26332.78</v>
      </c>
      <c r="BI24" s="172">
        <v>287.64999999999998</v>
      </c>
      <c r="BJ24" s="172">
        <v>20346.43</v>
      </c>
      <c r="BK24" s="172">
        <v>0</v>
      </c>
      <c r="BL24" s="172">
        <v>5025.5600000000004</v>
      </c>
      <c r="BM24" s="172">
        <v>17781.479999999825</v>
      </c>
      <c r="BN24" s="172">
        <v>8015.43</v>
      </c>
      <c r="BO24" s="172">
        <v>0</v>
      </c>
      <c r="BP24" s="172">
        <v>21737.91</v>
      </c>
      <c r="BQ24" s="172">
        <v>4895</v>
      </c>
      <c r="BR24" s="172">
        <v>0</v>
      </c>
      <c r="BS24" s="172">
        <v>33507.68</v>
      </c>
      <c r="BT24" s="172">
        <v>162433.01999999999</v>
      </c>
      <c r="BU24" s="172">
        <v>0</v>
      </c>
      <c r="BV24" s="172">
        <v>69532.800000000003</v>
      </c>
      <c r="BW24" s="172">
        <v>0</v>
      </c>
      <c r="BX24" s="172">
        <v>0</v>
      </c>
      <c r="BY24" s="172">
        <v>0</v>
      </c>
      <c r="BZ24" s="172">
        <v>0</v>
      </c>
      <c r="CA24" s="172">
        <v>0</v>
      </c>
      <c r="CB24" s="172">
        <v>5166.3999999999996</v>
      </c>
      <c r="CC24" s="172">
        <v>12070.190000000002</v>
      </c>
      <c r="CD24" s="172">
        <v>0</v>
      </c>
      <c r="CE24" s="172">
        <v>0</v>
      </c>
      <c r="CF24" s="172">
        <v>0</v>
      </c>
      <c r="CG24" s="172">
        <v>0</v>
      </c>
      <c r="CH24" s="172">
        <v>30797.74</v>
      </c>
      <c r="CI24" s="172"/>
      <c r="CJ24" s="172">
        <v>48023.810000000056</v>
      </c>
      <c r="CK24" s="172"/>
      <c r="CL24" s="172">
        <v>15489.910000000003</v>
      </c>
      <c r="CM24" s="172">
        <v>0</v>
      </c>
      <c r="CN24" s="172">
        <v>0</v>
      </c>
      <c r="CO24" s="172">
        <v>0</v>
      </c>
      <c r="CP24" s="177"/>
      <c r="CQ24" s="151">
        <v>48023.810000000056</v>
      </c>
      <c r="CR24" s="151">
        <v>15489.910000000003</v>
      </c>
      <c r="CS24" s="152">
        <v>48023.81</v>
      </c>
      <c r="CT24" s="152">
        <v>15489.91</v>
      </c>
      <c r="CU24" s="152">
        <v>5.8207660913467407E-11</v>
      </c>
      <c r="CV24" s="151">
        <v>0</v>
      </c>
      <c r="CW24" s="151">
        <v>63513.72</v>
      </c>
      <c r="CX24" s="153">
        <v>12070.190000000002</v>
      </c>
      <c r="CY24" s="151">
        <v>12070.190000000002</v>
      </c>
      <c r="CZ24" s="151">
        <v>0</v>
      </c>
      <c r="DA24" s="151">
        <v>-1.7462298274040222E-10</v>
      </c>
      <c r="DD24" s="151">
        <v>6.184563972055912E-11</v>
      </c>
      <c r="DG24" s="151">
        <v>48023.810000000056</v>
      </c>
      <c r="DH24" s="151">
        <v>15489.910000000003</v>
      </c>
      <c r="DI24" s="152">
        <v>48023.81</v>
      </c>
      <c r="DJ24" s="152">
        <v>15489.91</v>
      </c>
      <c r="DO24" s="166">
        <v>3301038</v>
      </c>
      <c r="DQ24">
        <f>_xlfn.XLOOKUP(A24,Adjustment!B:B,Adjustment!H:H,0,0)</f>
        <v>0</v>
      </c>
      <c r="DR24" s="151">
        <f t="shared" si="1"/>
        <v>1117296.9400000002</v>
      </c>
      <c r="DS24" s="151">
        <f t="shared" si="2"/>
        <v>1261498.1300000001</v>
      </c>
      <c r="DT24" s="151">
        <f t="shared" si="3"/>
        <v>-144201.18999999994</v>
      </c>
      <c r="DU24" s="151">
        <f t="shared" si="0"/>
        <v>17236.590000000004</v>
      </c>
      <c r="DV24" s="151">
        <f t="shared" si="4"/>
        <v>30797.74</v>
      </c>
      <c r="DW24" s="151">
        <f t="shared" si="5"/>
        <v>-13561.149999999998</v>
      </c>
    </row>
    <row r="25" spans="1:127">
      <c r="A25" s="166">
        <v>3301802</v>
      </c>
      <c r="B25" s="175" t="s">
        <v>691</v>
      </c>
      <c r="C25" s="167" t="s">
        <v>692</v>
      </c>
      <c r="D25" s="178"/>
      <c r="E25" s="17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70"/>
      <c r="R25" s="170"/>
      <c r="S25" s="170"/>
      <c r="T25" s="170"/>
      <c r="U25" s="170"/>
      <c r="V25" s="170"/>
      <c r="W25" s="171"/>
      <c r="X25" s="171">
        <v>-43182.41</v>
      </c>
      <c r="Y25" s="171">
        <v>-13772.69</v>
      </c>
      <c r="Z25" s="172">
        <v>435780.15</v>
      </c>
      <c r="AA25" s="172">
        <v>0</v>
      </c>
      <c r="AB25" s="172">
        <v>6383.75</v>
      </c>
      <c r="AC25" s="172">
        <v>0</v>
      </c>
      <c r="AD25" s="172">
        <v>0</v>
      </c>
      <c r="AE25" s="172">
        <v>0</v>
      </c>
      <c r="AF25" s="172">
        <v>0</v>
      </c>
      <c r="AG25" s="172">
        <v>0</v>
      </c>
      <c r="AH25" s="172">
        <v>69627.61</v>
      </c>
      <c r="AI25" s="172">
        <v>0</v>
      </c>
      <c r="AJ25" s="172">
        <v>0</v>
      </c>
      <c r="AK25" s="172">
        <v>0</v>
      </c>
      <c r="AL25" s="172">
        <v>17733.86</v>
      </c>
      <c r="AM25" s="172">
        <v>0</v>
      </c>
      <c r="AN25" s="172">
        <v>0</v>
      </c>
      <c r="AO25" s="172">
        <v>0</v>
      </c>
      <c r="AP25" s="172">
        <v>0</v>
      </c>
      <c r="AQ25" s="172">
        <v>0</v>
      </c>
      <c r="AR25" s="172">
        <v>0</v>
      </c>
      <c r="AS25" s="172">
        <v>0</v>
      </c>
      <c r="AT25" s="172">
        <v>0</v>
      </c>
      <c r="AU25" s="172">
        <v>127173.17</v>
      </c>
      <c r="AV25" s="172">
        <v>0</v>
      </c>
      <c r="AW25" s="172">
        <v>75236.88</v>
      </c>
      <c r="AX25" s="172">
        <v>0</v>
      </c>
      <c r="AY25" s="172">
        <v>142050.62</v>
      </c>
      <c r="AZ25" s="172">
        <v>0</v>
      </c>
      <c r="BA25" s="172">
        <v>47180.92</v>
      </c>
      <c r="BB25" s="172">
        <v>0</v>
      </c>
      <c r="BC25" s="172">
        <v>0</v>
      </c>
      <c r="BD25" s="172">
        <v>0</v>
      </c>
      <c r="BE25" s="172">
        <v>0</v>
      </c>
      <c r="BF25" s="172">
        <v>74880.13</v>
      </c>
      <c r="BG25" s="172">
        <v>1275.47</v>
      </c>
      <c r="BH25" s="172">
        <v>3918.37</v>
      </c>
      <c r="BI25" s="172">
        <v>349.63</v>
      </c>
      <c r="BJ25" s="172">
        <v>12071.17</v>
      </c>
      <c r="BK25" s="172">
        <v>0</v>
      </c>
      <c r="BL25" s="172">
        <v>6049.87</v>
      </c>
      <c r="BM25" s="172">
        <v>16878.50000000012</v>
      </c>
      <c r="BN25" s="172">
        <v>1100</v>
      </c>
      <c r="BO25" s="172">
        <v>0</v>
      </c>
      <c r="BP25" s="172">
        <v>14766.13</v>
      </c>
      <c r="BQ25" s="172">
        <v>3135</v>
      </c>
      <c r="BR25" s="172">
        <v>0</v>
      </c>
      <c r="BS25" s="172">
        <v>2797.02</v>
      </c>
      <c r="BT25" s="172">
        <v>48344.49</v>
      </c>
      <c r="BU25" s="172">
        <v>0</v>
      </c>
      <c r="BV25" s="172">
        <v>28952.6</v>
      </c>
      <c r="BW25" s="172">
        <v>0</v>
      </c>
      <c r="BX25" s="172">
        <v>0</v>
      </c>
      <c r="BY25" s="172">
        <v>7648.07</v>
      </c>
      <c r="BZ25" s="172">
        <v>0</v>
      </c>
      <c r="CA25" s="172">
        <v>0</v>
      </c>
      <c r="CB25" s="172">
        <v>4725.63</v>
      </c>
      <c r="CC25" s="172">
        <v>10998.990000000002</v>
      </c>
      <c r="CD25" s="172">
        <v>7648.07</v>
      </c>
      <c r="CE25" s="172">
        <v>0</v>
      </c>
      <c r="CF25" s="172">
        <v>0</v>
      </c>
      <c r="CG25" s="172">
        <v>0</v>
      </c>
      <c r="CH25" s="172">
        <v>9600</v>
      </c>
      <c r="CI25" s="172"/>
      <c r="CJ25" s="172">
        <v>-127465.08000000005</v>
      </c>
      <c r="CK25" s="172"/>
      <c r="CL25" s="172">
        <v>0</v>
      </c>
      <c r="CM25" s="172">
        <v>0</v>
      </c>
      <c r="CN25" s="172">
        <v>0</v>
      </c>
      <c r="CO25" s="172">
        <v>0</v>
      </c>
      <c r="CP25" s="177"/>
      <c r="CQ25" s="151">
        <v>-127465.08000000005</v>
      </c>
      <c r="CR25" s="151">
        <v>0</v>
      </c>
      <c r="CS25" s="152">
        <v>-119817.01</v>
      </c>
      <c r="CT25" s="152">
        <v>-7648.07</v>
      </c>
      <c r="CU25" s="152">
        <v>-7648.0700000000506</v>
      </c>
      <c r="CV25" s="151">
        <v>-7648.07</v>
      </c>
      <c r="CW25" s="151">
        <v>-127465.07999999999</v>
      </c>
      <c r="CX25" s="153">
        <v>10998.990000000002</v>
      </c>
      <c r="CY25" s="151">
        <v>10998.990000000002</v>
      </c>
      <c r="CZ25" s="151">
        <v>0</v>
      </c>
      <c r="DA25" s="151">
        <v>-9.9999998783459887E-3</v>
      </c>
      <c r="DB25" s="152">
        <v>-7648.07</v>
      </c>
      <c r="DD25" s="151">
        <v>-5.0931703299283981E-11</v>
      </c>
      <c r="DG25" s="151">
        <v>-127465.08000000005</v>
      </c>
      <c r="DH25" s="151">
        <v>0</v>
      </c>
      <c r="DI25" s="152">
        <v>-119817.01</v>
      </c>
      <c r="DJ25" s="152">
        <v>-7648.07</v>
      </c>
      <c r="DO25" s="166">
        <v>3301802</v>
      </c>
      <c r="DQ25">
        <f>_xlfn.XLOOKUP(A25,Adjustment!B:B,Adjustment!H:H,0,0)</f>
        <v>0</v>
      </c>
      <c r="DR25" s="151">
        <f t="shared" si="1"/>
        <v>529525.37</v>
      </c>
      <c r="DS25" s="151">
        <f t="shared" si="2"/>
        <v>613808.04</v>
      </c>
      <c r="DT25" s="151">
        <f t="shared" si="3"/>
        <v>-84282.670000000042</v>
      </c>
      <c r="DU25" s="151">
        <f t="shared" si="0"/>
        <v>23372.690000000002</v>
      </c>
      <c r="DV25" s="151">
        <f t="shared" si="4"/>
        <v>9600</v>
      </c>
      <c r="DW25" s="151">
        <f t="shared" si="5"/>
        <v>13772.690000000002</v>
      </c>
    </row>
    <row r="26" spans="1:127">
      <c r="A26" s="166">
        <v>3302005</v>
      </c>
      <c r="B26" s="175" t="s">
        <v>694</v>
      </c>
      <c r="C26" s="167" t="s">
        <v>695</v>
      </c>
      <c r="D26" s="178"/>
      <c r="E26" s="17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70"/>
      <c r="R26" s="170"/>
      <c r="S26" s="170"/>
      <c r="T26" s="170"/>
      <c r="U26" s="170"/>
      <c r="V26" s="170"/>
      <c r="W26" s="171"/>
      <c r="X26" s="171">
        <v>-213879.2</v>
      </c>
      <c r="Y26" s="171">
        <v>-21001.46</v>
      </c>
      <c r="Z26" s="172">
        <v>2989560.68</v>
      </c>
      <c r="AA26" s="172">
        <v>0</v>
      </c>
      <c r="AB26" s="172">
        <v>153040.38</v>
      </c>
      <c r="AC26" s="172">
        <v>0</v>
      </c>
      <c r="AD26" s="172">
        <v>213245</v>
      </c>
      <c r="AE26" s="172">
        <v>2400</v>
      </c>
      <c r="AF26" s="172">
        <v>0</v>
      </c>
      <c r="AG26" s="172">
        <v>0</v>
      </c>
      <c r="AH26" s="172">
        <v>101895.72</v>
      </c>
      <c r="AI26" s="172">
        <v>0</v>
      </c>
      <c r="AJ26" s="172">
        <v>0</v>
      </c>
      <c r="AK26" s="172">
        <v>0</v>
      </c>
      <c r="AL26" s="172">
        <v>33658.35</v>
      </c>
      <c r="AM26" s="172">
        <v>0</v>
      </c>
      <c r="AN26" s="172">
        <v>0</v>
      </c>
      <c r="AO26" s="172">
        <v>0</v>
      </c>
      <c r="AP26" s="172">
        <v>0</v>
      </c>
      <c r="AQ26" s="172">
        <v>0</v>
      </c>
      <c r="AR26" s="172">
        <v>0</v>
      </c>
      <c r="AS26" s="172">
        <v>32544.57</v>
      </c>
      <c r="AT26" s="172">
        <v>111089</v>
      </c>
      <c r="AU26" s="172">
        <v>1651202.49</v>
      </c>
      <c r="AV26" s="172">
        <v>0</v>
      </c>
      <c r="AW26" s="172">
        <v>471916.84</v>
      </c>
      <c r="AX26" s="172">
        <v>64260.63</v>
      </c>
      <c r="AY26" s="172">
        <v>241855.27</v>
      </c>
      <c r="AZ26" s="172">
        <v>0</v>
      </c>
      <c r="BA26" s="172">
        <v>104571.26</v>
      </c>
      <c r="BB26" s="172">
        <v>1274.54</v>
      </c>
      <c r="BC26" s="172">
        <v>7033.68</v>
      </c>
      <c r="BD26" s="172">
        <v>0</v>
      </c>
      <c r="BE26" s="172">
        <v>0</v>
      </c>
      <c r="BF26" s="172">
        <v>51656.44</v>
      </c>
      <c r="BG26" s="172">
        <v>3153.64</v>
      </c>
      <c r="BH26" s="172">
        <v>82991.69</v>
      </c>
      <c r="BI26" s="172">
        <v>8613.61</v>
      </c>
      <c r="BJ26" s="172">
        <v>45466.080000000002</v>
      </c>
      <c r="BK26" s="172">
        <v>0</v>
      </c>
      <c r="BL26" s="172">
        <v>15547.93</v>
      </c>
      <c r="BM26" s="172">
        <v>96687.369999999923</v>
      </c>
      <c r="BN26" s="172">
        <v>11012.86</v>
      </c>
      <c r="BO26" s="172">
        <v>0</v>
      </c>
      <c r="BP26" s="172">
        <v>33223.949999999997</v>
      </c>
      <c r="BQ26" s="172">
        <v>4895</v>
      </c>
      <c r="BR26" s="172">
        <v>11300.99</v>
      </c>
      <c r="BS26" s="172">
        <v>145896.92000000001</v>
      </c>
      <c r="BT26" s="172">
        <v>237977.79</v>
      </c>
      <c r="BU26" s="172">
        <v>11094.08</v>
      </c>
      <c r="BV26" s="172">
        <v>176475.77</v>
      </c>
      <c r="BW26" s="172">
        <v>0</v>
      </c>
      <c r="BX26" s="172">
        <v>0</v>
      </c>
      <c r="BY26" s="172">
        <v>30457.96</v>
      </c>
      <c r="BZ26" s="172">
        <v>0</v>
      </c>
      <c r="CA26" s="172">
        <v>0</v>
      </c>
      <c r="CB26" s="172">
        <v>11510.5</v>
      </c>
      <c r="CC26" s="172">
        <v>6404.5</v>
      </c>
      <c r="CD26" s="172">
        <v>30457.96</v>
      </c>
      <c r="CE26" s="172">
        <v>0</v>
      </c>
      <c r="CF26" s="172">
        <v>0</v>
      </c>
      <c r="CG26" s="172">
        <v>0</v>
      </c>
      <c r="CH26" s="172">
        <v>27371.5</v>
      </c>
      <c r="CI26" s="172"/>
      <c r="CJ26" s="172">
        <v>-85012.290000000328</v>
      </c>
      <c r="CK26" s="172"/>
      <c r="CL26" s="172">
        <v>0</v>
      </c>
      <c r="CM26" s="172">
        <v>0</v>
      </c>
      <c r="CN26" s="172">
        <v>0</v>
      </c>
      <c r="CO26" s="172">
        <v>0</v>
      </c>
      <c r="CP26" s="177"/>
      <c r="CQ26" s="151">
        <v>-85012.290000000328</v>
      </c>
      <c r="CR26" s="151">
        <v>0</v>
      </c>
      <c r="CS26" s="152">
        <v>-54554.33</v>
      </c>
      <c r="CT26" s="152">
        <v>-30457.96</v>
      </c>
      <c r="CU26" s="152">
        <v>-30457.960000000327</v>
      </c>
      <c r="CV26" s="151">
        <v>-30457.96</v>
      </c>
      <c r="CW26" s="151">
        <v>-85012.290000000008</v>
      </c>
      <c r="CX26" s="153">
        <v>6404.5</v>
      </c>
      <c r="CY26" s="151">
        <v>6404.5</v>
      </c>
      <c r="CZ26" s="151">
        <v>0</v>
      </c>
      <c r="DA26" s="151">
        <v>-27362.200000000084</v>
      </c>
      <c r="DB26" s="152">
        <v>-30457.96</v>
      </c>
      <c r="DD26" s="151">
        <v>-3.2741809263825417E-10</v>
      </c>
      <c r="DG26" s="151">
        <v>-85012.290000000328</v>
      </c>
      <c r="DH26" s="151">
        <v>0</v>
      </c>
      <c r="DI26" s="152">
        <v>-54554.33</v>
      </c>
      <c r="DJ26" s="152">
        <v>-30457.96</v>
      </c>
      <c r="DO26" s="166">
        <v>3302005</v>
      </c>
      <c r="DQ26">
        <f>_xlfn.XLOOKUP(A26,Adjustment!B:B,Adjustment!H:H,0,0)</f>
        <v>0</v>
      </c>
      <c r="DR26" s="151">
        <f t="shared" si="1"/>
        <v>3637433.7</v>
      </c>
      <c r="DS26" s="151">
        <f t="shared" si="2"/>
        <v>3508566.7900000005</v>
      </c>
      <c r="DT26" s="151">
        <f t="shared" si="3"/>
        <v>128866.90999999968</v>
      </c>
      <c r="DU26" s="151">
        <f t="shared" si="0"/>
        <v>48372.959999999999</v>
      </c>
      <c r="DV26" s="151">
        <f t="shared" si="4"/>
        <v>27371.5</v>
      </c>
      <c r="DW26" s="151">
        <f t="shared" si="5"/>
        <v>21001.46</v>
      </c>
    </row>
    <row r="27" spans="1:127">
      <c r="A27" s="166">
        <v>3302008</v>
      </c>
      <c r="B27" s="175" t="s">
        <v>696</v>
      </c>
      <c r="C27" s="167" t="s">
        <v>697</v>
      </c>
      <c r="D27" s="178"/>
      <c r="E27" s="17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70"/>
      <c r="R27" s="170"/>
      <c r="S27" s="170"/>
      <c r="T27" s="170"/>
      <c r="U27" s="170"/>
      <c r="V27" s="170"/>
      <c r="W27" s="171">
        <v>281276.05</v>
      </c>
      <c r="X27" s="171"/>
      <c r="Y27" s="171">
        <v>-11593.57</v>
      </c>
      <c r="Z27" s="172">
        <v>2490155.9500000002</v>
      </c>
      <c r="AA27" s="172">
        <v>0</v>
      </c>
      <c r="AB27" s="172">
        <v>77150</v>
      </c>
      <c r="AC27" s="172">
        <v>0</v>
      </c>
      <c r="AD27" s="172">
        <v>273540</v>
      </c>
      <c r="AE27" s="172">
        <v>0</v>
      </c>
      <c r="AF27" s="172">
        <v>0</v>
      </c>
      <c r="AG27" s="172">
        <v>0</v>
      </c>
      <c r="AH27" s="172">
        <v>125673.06999999951</v>
      </c>
      <c r="AI27" s="172">
        <v>0</v>
      </c>
      <c r="AJ27" s="172">
        <v>0</v>
      </c>
      <c r="AK27" s="172">
        <v>0</v>
      </c>
      <c r="AL27" s="172">
        <v>571.22</v>
      </c>
      <c r="AM27" s="172">
        <v>0</v>
      </c>
      <c r="AN27" s="172">
        <v>0</v>
      </c>
      <c r="AO27" s="172">
        <v>0</v>
      </c>
      <c r="AP27" s="172">
        <v>0</v>
      </c>
      <c r="AQ27" s="172">
        <v>0</v>
      </c>
      <c r="AR27" s="172">
        <v>0</v>
      </c>
      <c r="AS27" s="172">
        <v>44416.26</v>
      </c>
      <c r="AT27" s="172">
        <v>66039</v>
      </c>
      <c r="AU27" s="172">
        <v>1321517.7</v>
      </c>
      <c r="AV27" s="172">
        <v>0</v>
      </c>
      <c r="AW27" s="172">
        <v>334555.45</v>
      </c>
      <c r="AX27" s="172">
        <v>69955.009999999995</v>
      </c>
      <c r="AY27" s="172">
        <v>178172.84</v>
      </c>
      <c r="AZ27" s="172">
        <v>0</v>
      </c>
      <c r="BA27" s="172">
        <v>56959.55</v>
      </c>
      <c r="BB27" s="172">
        <v>0</v>
      </c>
      <c r="BC27" s="172">
        <v>4382</v>
      </c>
      <c r="BD27" s="172">
        <v>0</v>
      </c>
      <c r="BE27" s="172">
        <v>0</v>
      </c>
      <c r="BF27" s="172">
        <v>89374.61</v>
      </c>
      <c r="BG27" s="172">
        <v>2544.5</v>
      </c>
      <c r="BH27" s="172">
        <v>12123.69</v>
      </c>
      <c r="BI27" s="172">
        <v>10840.52</v>
      </c>
      <c r="BJ27" s="172">
        <v>51065.279999999999</v>
      </c>
      <c r="BK27" s="172">
        <v>0</v>
      </c>
      <c r="BL27" s="172">
        <v>9137.98</v>
      </c>
      <c r="BM27" s="172">
        <v>268576.27</v>
      </c>
      <c r="BN27" s="172">
        <v>42149.37</v>
      </c>
      <c r="BO27" s="172">
        <v>500</v>
      </c>
      <c r="BP27" s="172">
        <v>0</v>
      </c>
      <c r="BQ27" s="172">
        <v>9020</v>
      </c>
      <c r="BR27" s="172">
        <v>0</v>
      </c>
      <c r="BS27" s="172">
        <v>180352.02</v>
      </c>
      <c r="BT27" s="172">
        <v>339646.55</v>
      </c>
      <c r="BU27" s="172">
        <v>0</v>
      </c>
      <c r="BV27" s="172">
        <v>143155.59</v>
      </c>
      <c r="BW27" s="172">
        <v>0</v>
      </c>
      <c r="BX27" s="172">
        <v>0</v>
      </c>
      <c r="BY27" s="172">
        <v>0</v>
      </c>
      <c r="BZ27" s="172">
        <v>0</v>
      </c>
      <c r="CA27" s="172">
        <v>0</v>
      </c>
      <c r="CB27" s="172">
        <v>9130</v>
      </c>
      <c r="CC27" s="172">
        <v>19018.98</v>
      </c>
      <c r="CD27" s="172">
        <v>0</v>
      </c>
      <c r="CE27" s="172">
        <v>0</v>
      </c>
      <c r="CF27" s="172">
        <v>0</v>
      </c>
      <c r="CG27" s="172">
        <v>0</v>
      </c>
      <c r="CH27" s="172">
        <v>7909.98</v>
      </c>
      <c r="CI27" s="172"/>
      <c r="CJ27" s="172">
        <v>234792.61999999982</v>
      </c>
      <c r="CK27" s="172"/>
      <c r="CL27" s="172">
        <v>8645.43</v>
      </c>
      <c r="CM27" s="172">
        <v>0</v>
      </c>
      <c r="CN27" s="172">
        <v>0</v>
      </c>
      <c r="CO27" s="172">
        <v>0</v>
      </c>
      <c r="CP27" s="177"/>
      <c r="CQ27" s="151">
        <v>234792.61999999982</v>
      </c>
      <c r="CR27" s="151">
        <v>8645.43</v>
      </c>
      <c r="CS27" s="152">
        <v>234792.62</v>
      </c>
      <c r="CT27" s="152">
        <v>8645.43</v>
      </c>
      <c r="CU27" s="152">
        <v>0</v>
      </c>
      <c r="CV27" s="151">
        <v>0</v>
      </c>
      <c r="CW27" s="151">
        <v>243438.05</v>
      </c>
      <c r="CX27" s="153">
        <v>19018.98</v>
      </c>
      <c r="CY27" s="151">
        <v>19018.98</v>
      </c>
      <c r="CZ27" s="151">
        <v>77662.950000000477</v>
      </c>
      <c r="DA27" s="151">
        <v>0</v>
      </c>
      <c r="DD27" s="151">
        <v>-1.8189894035458565E-10</v>
      </c>
      <c r="DG27" s="151">
        <v>234792.61999999982</v>
      </c>
      <c r="DH27" s="151">
        <v>8645.43</v>
      </c>
      <c r="DI27" s="152">
        <v>234792.62</v>
      </c>
      <c r="DJ27" s="152">
        <v>8645.43</v>
      </c>
      <c r="DO27" s="166">
        <v>3302008</v>
      </c>
      <c r="DQ27">
        <f>_xlfn.XLOOKUP(A27,Adjustment!B:B,Adjustment!H:H,0,0)</f>
        <v>0</v>
      </c>
      <c r="DR27" s="151">
        <f t="shared" si="1"/>
        <v>3077545.4999999995</v>
      </c>
      <c r="DS27" s="151">
        <f t="shared" si="2"/>
        <v>3124028.9299999997</v>
      </c>
      <c r="DT27" s="151">
        <f t="shared" si="3"/>
        <v>-46483.430000000168</v>
      </c>
      <c r="DU27" s="151">
        <f t="shared" si="0"/>
        <v>28148.98</v>
      </c>
      <c r="DV27" s="151">
        <f t="shared" si="4"/>
        <v>7909.98</v>
      </c>
      <c r="DW27" s="151">
        <f t="shared" si="5"/>
        <v>20239</v>
      </c>
    </row>
    <row r="28" spans="1:127">
      <c r="A28" s="166">
        <v>3302011</v>
      </c>
      <c r="B28" s="175" t="s">
        <v>699</v>
      </c>
      <c r="C28" s="167" t="s">
        <v>700</v>
      </c>
      <c r="D28" s="178"/>
      <c r="E28" s="17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70"/>
      <c r="R28" s="170"/>
      <c r="S28" s="170"/>
      <c r="T28" s="170"/>
      <c r="U28" s="170"/>
      <c r="V28" s="170"/>
      <c r="W28" s="171">
        <v>574279.67000000004</v>
      </c>
      <c r="X28" s="171"/>
      <c r="Y28" s="171">
        <v>48883.16</v>
      </c>
      <c r="Z28" s="172">
        <v>3035498.28</v>
      </c>
      <c r="AA28" s="172">
        <v>0</v>
      </c>
      <c r="AB28" s="172">
        <v>96640.15</v>
      </c>
      <c r="AC28" s="172">
        <v>0</v>
      </c>
      <c r="AD28" s="172">
        <v>261836.5</v>
      </c>
      <c r="AE28" s="172">
        <v>6580</v>
      </c>
      <c r="AF28" s="172">
        <v>0</v>
      </c>
      <c r="AG28" s="172">
        <v>0</v>
      </c>
      <c r="AH28" s="172">
        <v>124755.86</v>
      </c>
      <c r="AI28" s="172">
        <v>39116.93</v>
      </c>
      <c r="AJ28" s="172">
        <v>0</v>
      </c>
      <c r="AK28" s="172">
        <v>0</v>
      </c>
      <c r="AL28" s="172">
        <v>25787.21</v>
      </c>
      <c r="AM28" s="172">
        <v>0</v>
      </c>
      <c r="AN28" s="172">
        <v>0</v>
      </c>
      <c r="AO28" s="172">
        <v>0</v>
      </c>
      <c r="AP28" s="172">
        <v>0</v>
      </c>
      <c r="AQ28" s="172">
        <v>0</v>
      </c>
      <c r="AR28" s="172">
        <v>0</v>
      </c>
      <c r="AS28" s="172">
        <v>22317</v>
      </c>
      <c r="AT28" s="172">
        <v>104545</v>
      </c>
      <c r="AU28" s="172">
        <v>2003709.19</v>
      </c>
      <c r="AV28" s="172">
        <v>0</v>
      </c>
      <c r="AW28" s="172">
        <v>262197.44</v>
      </c>
      <c r="AX28" s="172">
        <v>0</v>
      </c>
      <c r="AY28" s="172">
        <v>220045.12</v>
      </c>
      <c r="AZ28" s="172">
        <v>135673.31</v>
      </c>
      <c r="BA28" s="172">
        <v>87269.25</v>
      </c>
      <c r="BB28" s="172">
        <v>16520.900000000001</v>
      </c>
      <c r="BC28" s="172">
        <v>140</v>
      </c>
      <c r="BD28" s="172">
        <v>0</v>
      </c>
      <c r="BE28" s="172">
        <v>0</v>
      </c>
      <c r="BF28" s="172">
        <v>3289.2</v>
      </c>
      <c r="BG28" s="172">
        <v>0</v>
      </c>
      <c r="BH28" s="172">
        <v>0</v>
      </c>
      <c r="BI28" s="172">
        <v>18063.150000000001</v>
      </c>
      <c r="BJ28" s="172">
        <v>45866.14</v>
      </c>
      <c r="BK28" s="172">
        <v>84714.81</v>
      </c>
      <c r="BL28" s="172">
        <v>7355.76</v>
      </c>
      <c r="BM28" s="172">
        <v>94939.950000000084</v>
      </c>
      <c r="BN28" s="172">
        <v>46144.58</v>
      </c>
      <c r="BO28" s="172">
        <v>0</v>
      </c>
      <c r="BP28" s="172">
        <v>10723.94</v>
      </c>
      <c r="BQ28" s="172">
        <v>4895</v>
      </c>
      <c r="BR28" s="172">
        <v>6372</v>
      </c>
      <c r="BS28" s="172">
        <v>80638.3</v>
      </c>
      <c r="BT28" s="172">
        <v>219811.12</v>
      </c>
      <c r="BU28" s="172">
        <v>34091.5</v>
      </c>
      <c r="BV28" s="172">
        <v>300250.36</v>
      </c>
      <c r="BW28" s="172">
        <v>226625.86</v>
      </c>
      <c r="BX28" s="172">
        <v>0</v>
      </c>
      <c r="BY28" s="172">
        <v>0</v>
      </c>
      <c r="BZ28" s="172">
        <v>0</v>
      </c>
      <c r="CA28" s="172">
        <v>0</v>
      </c>
      <c r="CB28" s="172">
        <v>11283.25</v>
      </c>
      <c r="CC28" s="172">
        <v>22704</v>
      </c>
      <c r="CD28" s="172">
        <v>0</v>
      </c>
      <c r="CE28" s="172">
        <v>0</v>
      </c>
      <c r="CF28" s="172">
        <v>0</v>
      </c>
      <c r="CG28" s="172">
        <v>0</v>
      </c>
      <c r="CH28" s="172">
        <v>0</v>
      </c>
      <c r="CI28" s="172"/>
      <c r="CJ28" s="172">
        <v>382019.71999999986</v>
      </c>
      <c r="CK28" s="172"/>
      <c r="CL28" s="172">
        <v>82870.41</v>
      </c>
      <c r="CM28" s="172">
        <v>0</v>
      </c>
      <c r="CN28" s="172">
        <v>0</v>
      </c>
      <c r="CO28" s="172">
        <v>0</v>
      </c>
      <c r="CP28" s="177"/>
      <c r="CQ28" s="151">
        <v>382019.71999999986</v>
      </c>
      <c r="CR28" s="151">
        <v>82870.41</v>
      </c>
      <c r="CS28" s="152">
        <v>382019.72</v>
      </c>
      <c r="CT28" s="152">
        <v>82870.41</v>
      </c>
      <c r="CU28" s="152">
        <v>0</v>
      </c>
      <c r="CV28" s="151">
        <v>0</v>
      </c>
      <c r="CW28" s="151">
        <v>464890.13</v>
      </c>
      <c r="CX28" s="153">
        <v>22704</v>
      </c>
      <c r="CY28" s="151">
        <v>22704</v>
      </c>
      <c r="CZ28" s="151">
        <v>0</v>
      </c>
      <c r="DA28" s="151">
        <v>-2.9999999911524355E-2</v>
      </c>
      <c r="DD28" s="151">
        <v>0</v>
      </c>
      <c r="DG28" s="151">
        <v>382019.71999999986</v>
      </c>
      <c r="DH28" s="151">
        <v>82870.41</v>
      </c>
      <c r="DI28" s="152">
        <v>382019.72</v>
      </c>
      <c r="DJ28" s="152">
        <v>82870.41</v>
      </c>
      <c r="DO28" s="166">
        <v>3302011</v>
      </c>
      <c r="DQ28">
        <f>_xlfn.XLOOKUP(A28,Adjustment!B:B,Adjustment!H:H,0,0)</f>
        <v>0</v>
      </c>
      <c r="DR28" s="151">
        <f t="shared" si="1"/>
        <v>3717076.9299999997</v>
      </c>
      <c r="DS28" s="151">
        <f t="shared" si="2"/>
        <v>3909336.88</v>
      </c>
      <c r="DT28" s="151">
        <f t="shared" si="3"/>
        <v>-192259.95000000019</v>
      </c>
      <c r="DU28" s="151">
        <f t="shared" si="0"/>
        <v>33987.25</v>
      </c>
      <c r="DV28" s="151">
        <f t="shared" si="4"/>
        <v>0</v>
      </c>
      <c r="DW28" s="151">
        <f t="shared" si="5"/>
        <v>33987.25</v>
      </c>
    </row>
    <row r="29" spans="1:127">
      <c r="A29" s="166">
        <v>3302014</v>
      </c>
      <c r="B29" s="175" t="s">
        <v>701</v>
      </c>
      <c r="C29" s="167" t="s">
        <v>702</v>
      </c>
      <c r="D29" s="178"/>
      <c r="E29" s="17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70"/>
      <c r="R29" s="170"/>
      <c r="S29" s="170"/>
      <c r="T29" s="170"/>
      <c r="U29" s="170"/>
      <c r="V29" s="170"/>
      <c r="W29" s="171">
        <v>130032.71</v>
      </c>
      <c r="X29" s="171"/>
      <c r="Y29" s="171">
        <v>-46883</v>
      </c>
      <c r="Z29" s="172">
        <v>2236493.39</v>
      </c>
      <c r="AA29" s="172">
        <v>0</v>
      </c>
      <c r="AB29" s="172">
        <v>31167.5</v>
      </c>
      <c r="AC29" s="172">
        <v>0</v>
      </c>
      <c r="AD29" s="172">
        <v>257536.5</v>
      </c>
      <c r="AE29" s="172">
        <v>856.93</v>
      </c>
      <c r="AF29" s="172">
        <v>0</v>
      </c>
      <c r="AG29" s="172">
        <v>0</v>
      </c>
      <c r="AH29" s="172">
        <v>124449.39999999967</v>
      </c>
      <c r="AI29" s="172">
        <v>0</v>
      </c>
      <c r="AJ29" s="172">
        <v>0</v>
      </c>
      <c r="AK29" s="172">
        <v>0</v>
      </c>
      <c r="AL29" s="172">
        <v>3096.65</v>
      </c>
      <c r="AM29" s="172">
        <v>0</v>
      </c>
      <c r="AN29" s="172">
        <v>0</v>
      </c>
      <c r="AO29" s="172">
        <v>0</v>
      </c>
      <c r="AP29" s="172">
        <v>0</v>
      </c>
      <c r="AQ29" s="172">
        <v>0</v>
      </c>
      <c r="AR29" s="172">
        <v>0</v>
      </c>
      <c r="AS29" s="172">
        <v>25134.76</v>
      </c>
      <c r="AT29" s="172">
        <v>70089</v>
      </c>
      <c r="AU29" s="172">
        <v>1133509.43</v>
      </c>
      <c r="AV29" s="172">
        <v>0</v>
      </c>
      <c r="AW29" s="172">
        <v>587448.18000000005</v>
      </c>
      <c r="AX29" s="172">
        <v>89183.78</v>
      </c>
      <c r="AY29" s="172">
        <v>342045.32</v>
      </c>
      <c r="AZ29" s="172">
        <v>56323.25</v>
      </c>
      <c r="BA29" s="172">
        <v>99751.5</v>
      </c>
      <c r="BB29" s="172">
        <v>12264.79</v>
      </c>
      <c r="BC29" s="172">
        <v>12669</v>
      </c>
      <c r="BD29" s="172">
        <v>0</v>
      </c>
      <c r="BE29" s="172">
        <v>0</v>
      </c>
      <c r="BF29" s="172">
        <v>60933.65</v>
      </c>
      <c r="BG29" s="172">
        <v>12269.88</v>
      </c>
      <c r="BH29" s="172">
        <v>7280.86</v>
      </c>
      <c r="BI29" s="172">
        <v>3305.16</v>
      </c>
      <c r="BJ29" s="172">
        <v>66561.8</v>
      </c>
      <c r="BK29" s="172">
        <v>0</v>
      </c>
      <c r="BL29" s="172">
        <v>18029.28</v>
      </c>
      <c r="BM29" s="172">
        <v>149581.37</v>
      </c>
      <c r="BN29" s="172">
        <v>0</v>
      </c>
      <c r="BO29" s="172">
        <v>1150</v>
      </c>
      <c r="BP29" s="172">
        <v>208117.37</v>
      </c>
      <c r="BQ29" s="172">
        <v>9465</v>
      </c>
      <c r="BR29" s="172">
        <v>4560</v>
      </c>
      <c r="BS29" s="172">
        <v>65087.69</v>
      </c>
      <c r="BT29" s="172">
        <v>70542.460000000006</v>
      </c>
      <c r="BU29" s="172">
        <v>11709.29</v>
      </c>
      <c r="BV29" s="172">
        <v>171391.67</v>
      </c>
      <c r="BW29" s="172">
        <v>0</v>
      </c>
      <c r="BX29" s="172">
        <v>0</v>
      </c>
      <c r="BY29" s="172">
        <v>48491</v>
      </c>
      <c r="BZ29" s="172">
        <v>0</v>
      </c>
      <c r="CA29" s="172">
        <v>0</v>
      </c>
      <c r="CB29" s="172">
        <v>8461.75</v>
      </c>
      <c r="CC29" s="172">
        <v>0</v>
      </c>
      <c r="CD29" s="172">
        <v>48491</v>
      </c>
      <c r="CE29" s="172">
        <v>0</v>
      </c>
      <c r="CF29" s="172">
        <v>0</v>
      </c>
      <c r="CG29" s="172">
        <v>8461.75</v>
      </c>
      <c r="CH29" s="172">
        <v>1608</v>
      </c>
      <c r="CI29" s="172">
        <v>0</v>
      </c>
      <c r="CJ29" s="172">
        <v>-362814.89000000007</v>
      </c>
      <c r="CK29" s="172"/>
      <c r="CL29" s="172">
        <v>0</v>
      </c>
      <c r="CM29" s="172">
        <v>0</v>
      </c>
      <c r="CN29" s="172">
        <v>0</v>
      </c>
      <c r="CO29" s="172">
        <v>0</v>
      </c>
      <c r="CP29" s="177"/>
      <c r="CQ29" s="151">
        <v>-362814.89000000007</v>
      </c>
      <c r="CR29" s="151">
        <v>0</v>
      </c>
      <c r="CS29" s="152">
        <v>-314323.89</v>
      </c>
      <c r="CT29" s="152">
        <v>-48491</v>
      </c>
      <c r="CU29" s="152">
        <v>-48491.000000000058</v>
      </c>
      <c r="CV29" s="151">
        <v>-48491</v>
      </c>
      <c r="CW29" s="151">
        <v>-362814.89</v>
      </c>
      <c r="CX29" s="153">
        <v>0</v>
      </c>
      <c r="CY29" s="151">
        <v>0</v>
      </c>
      <c r="CZ29" s="151">
        <v>30843.920000000333</v>
      </c>
      <c r="DA29" s="151">
        <v>0</v>
      </c>
      <c r="DB29" s="152">
        <v>-48491</v>
      </c>
      <c r="DD29" s="151">
        <v>-5.8207660913467407E-11</v>
      </c>
      <c r="DG29" s="151">
        <v>-362814.89000000007</v>
      </c>
      <c r="DH29" s="151">
        <v>0</v>
      </c>
      <c r="DI29" s="152">
        <v>-314323.89</v>
      </c>
      <c r="DJ29" s="152">
        <v>-48491</v>
      </c>
      <c r="DO29" s="166">
        <v>3302014</v>
      </c>
      <c r="DQ29">
        <f>_xlfn.XLOOKUP(A29,Adjustment!B:B,Adjustment!H:H,0,0)</f>
        <v>0</v>
      </c>
      <c r="DR29" s="151">
        <f t="shared" si="1"/>
        <v>2748824.1299999994</v>
      </c>
      <c r="DS29" s="151">
        <f t="shared" si="2"/>
        <v>3241671.7299999995</v>
      </c>
      <c r="DT29" s="151">
        <f t="shared" si="3"/>
        <v>-492847.60000000009</v>
      </c>
      <c r="DU29" s="151">
        <f t="shared" si="0"/>
        <v>56952.75</v>
      </c>
      <c r="DV29" s="151">
        <f t="shared" si="4"/>
        <v>10069.75</v>
      </c>
      <c r="DW29" s="151">
        <f t="shared" si="5"/>
        <v>46883</v>
      </c>
    </row>
    <row r="30" spans="1:127">
      <c r="A30" s="166">
        <v>3302015</v>
      </c>
      <c r="B30" s="175" t="s">
        <v>703</v>
      </c>
      <c r="C30" s="167" t="s">
        <v>704</v>
      </c>
      <c r="D30" s="178"/>
      <c r="E30" s="17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70"/>
      <c r="R30" s="170"/>
      <c r="S30" s="170"/>
      <c r="T30" s="170"/>
      <c r="U30" s="170"/>
      <c r="V30" s="170"/>
      <c r="W30" s="171">
        <v>845275.47</v>
      </c>
      <c r="X30" s="171"/>
      <c r="Y30" s="171">
        <v>1864</v>
      </c>
      <c r="Z30" s="172">
        <v>2432145</v>
      </c>
      <c r="AA30" s="172">
        <v>0</v>
      </c>
      <c r="AB30" s="172">
        <v>92594.83</v>
      </c>
      <c r="AC30" s="172">
        <v>0</v>
      </c>
      <c r="AD30" s="172">
        <v>272085.5</v>
      </c>
      <c r="AE30" s="172">
        <v>4513.8599999999997</v>
      </c>
      <c r="AF30" s="172">
        <v>0</v>
      </c>
      <c r="AG30" s="172">
        <v>0</v>
      </c>
      <c r="AH30" s="172">
        <v>62058.239999999998</v>
      </c>
      <c r="AI30" s="172">
        <v>28524.49</v>
      </c>
      <c r="AJ30" s="172">
        <v>0</v>
      </c>
      <c r="AK30" s="172">
        <v>0</v>
      </c>
      <c r="AL30" s="172">
        <v>4170.91</v>
      </c>
      <c r="AM30" s="172">
        <v>886.51</v>
      </c>
      <c r="AN30" s="172">
        <v>0</v>
      </c>
      <c r="AO30" s="172">
        <v>0</v>
      </c>
      <c r="AP30" s="172">
        <v>0</v>
      </c>
      <c r="AQ30" s="172">
        <v>0</v>
      </c>
      <c r="AR30" s="172">
        <v>0</v>
      </c>
      <c r="AS30" s="172">
        <v>45413.120000000003</v>
      </c>
      <c r="AT30" s="172">
        <v>68087</v>
      </c>
      <c r="AU30" s="172">
        <v>1300587.54</v>
      </c>
      <c r="AV30" s="172">
        <v>0</v>
      </c>
      <c r="AW30" s="172">
        <v>446205.14</v>
      </c>
      <c r="AX30" s="172">
        <v>125213.74</v>
      </c>
      <c r="AY30" s="172">
        <v>168550.81</v>
      </c>
      <c r="AZ30" s="172">
        <v>130537.77</v>
      </c>
      <c r="BA30" s="172">
        <v>69030.880000000005</v>
      </c>
      <c r="BB30" s="172">
        <v>3073.44</v>
      </c>
      <c r="BC30" s="172">
        <v>13988.37</v>
      </c>
      <c r="BD30" s="172">
        <v>0</v>
      </c>
      <c r="BE30" s="172">
        <v>0</v>
      </c>
      <c r="BF30" s="172">
        <v>204936.24</v>
      </c>
      <c r="BG30" s="172">
        <v>3906.5</v>
      </c>
      <c r="BH30" s="172">
        <v>5145.37</v>
      </c>
      <c r="BI30" s="172">
        <v>13112.75</v>
      </c>
      <c r="BJ30" s="172">
        <v>84301.21</v>
      </c>
      <c r="BK30" s="172">
        <v>40128.25</v>
      </c>
      <c r="BL30" s="172">
        <v>12651.86</v>
      </c>
      <c r="BM30" s="172">
        <v>72979.200000000666</v>
      </c>
      <c r="BN30" s="172">
        <v>34579.379999999997</v>
      </c>
      <c r="BO30" s="172">
        <v>0</v>
      </c>
      <c r="BP30" s="172">
        <v>106025.61</v>
      </c>
      <c r="BQ30" s="172">
        <v>4895</v>
      </c>
      <c r="BR30" s="172">
        <v>3272</v>
      </c>
      <c r="BS30" s="172">
        <v>62800.12</v>
      </c>
      <c r="BT30" s="172">
        <v>73842.080000000002</v>
      </c>
      <c r="BU30" s="172">
        <v>2557.5</v>
      </c>
      <c r="BV30" s="172">
        <v>194168.43</v>
      </c>
      <c r="BW30" s="172">
        <v>0</v>
      </c>
      <c r="BX30" s="172">
        <v>0</v>
      </c>
      <c r="BY30" s="172">
        <v>0</v>
      </c>
      <c r="BZ30" s="172">
        <v>0</v>
      </c>
      <c r="CA30" s="172">
        <v>0</v>
      </c>
      <c r="CB30" s="172">
        <v>8950</v>
      </c>
      <c r="CC30" s="172">
        <v>18661.91</v>
      </c>
      <c r="CD30" s="172">
        <v>0</v>
      </c>
      <c r="CE30" s="172">
        <v>0</v>
      </c>
      <c r="CF30" s="172">
        <v>0</v>
      </c>
      <c r="CG30" s="172">
        <v>0</v>
      </c>
      <c r="CH30" s="172">
        <v>0</v>
      </c>
      <c r="CI30" s="172"/>
      <c r="CJ30" s="172">
        <v>679265.74</v>
      </c>
      <c r="CK30" s="172"/>
      <c r="CL30" s="172">
        <v>29475.91</v>
      </c>
      <c r="CM30" s="172">
        <v>0</v>
      </c>
      <c r="CN30" s="172">
        <v>0</v>
      </c>
      <c r="CO30" s="172">
        <v>0</v>
      </c>
      <c r="CP30" s="177"/>
      <c r="CQ30" s="151">
        <v>679265.74</v>
      </c>
      <c r="CR30" s="151">
        <v>29475.91</v>
      </c>
      <c r="CS30" s="152">
        <v>679265.74</v>
      </c>
      <c r="CT30" s="152">
        <v>29475.91</v>
      </c>
      <c r="CU30" s="152">
        <v>0</v>
      </c>
      <c r="CV30" s="151">
        <v>0</v>
      </c>
      <c r="CW30" s="151">
        <v>708741.65</v>
      </c>
      <c r="CX30" s="153">
        <v>18661.91</v>
      </c>
      <c r="CY30" s="151">
        <v>18661.91</v>
      </c>
      <c r="CZ30" s="151">
        <v>0</v>
      </c>
      <c r="DA30" s="151">
        <v>-2.9999999329447746E-2</v>
      </c>
      <c r="DD30" s="151">
        <v>3.2741809263825417E-11</v>
      </c>
      <c r="DG30" s="151">
        <v>679265.74</v>
      </c>
      <c r="DH30" s="151">
        <v>29475.91</v>
      </c>
      <c r="DI30" s="152">
        <v>679265.74</v>
      </c>
      <c r="DJ30" s="152">
        <v>29475.91</v>
      </c>
      <c r="DO30" s="166">
        <v>3302015</v>
      </c>
      <c r="DQ30">
        <f>_xlfn.XLOOKUP(A30,Adjustment!B:B,Adjustment!H:H,0,0)</f>
        <v>0</v>
      </c>
      <c r="DR30" s="151">
        <f t="shared" si="1"/>
        <v>3010479.4600000004</v>
      </c>
      <c r="DS30" s="151">
        <f t="shared" si="2"/>
        <v>3176489.1900000004</v>
      </c>
      <c r="DT30" s="151">
        <f t="shared" si="3"/>
        <v>-166009.72999999998</v>
      </c>
      <c r="DU30" s="151">
        <f t="shared" si="0"/>
        <v>27611.91</v>
      </c>
      <c r="DV30" s="151">
        <f t="shared" si="4"/>
        <v>0</v>
      </c>
      <c r="DW30" s="151">
        <f t="shared" si="5"/>
        <v>27611.91</v>
      </c>
    </row>
    <row r="31" spans="1:127">
      <c r="A31" s="166">
        <v>3302016</v>
      </c>
      <c r="B31" s="175" t="s">
        <v>705</v>
      </c>
      <c r="C31" s="167" t="s">
        <v>706</v>
      </c>
      <c r="D31" s="178"/>
      <c r="E31" s="17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70"/>
      <c r="R31" s="170"/>
      <c r="S31" s="170"/>
      <c r="T31" s="170"/>
      <c r="U31" s="170"/>
      <c r="V31" s="170"/>
      <c r="W31" s="171">
        <v>188557.99</v>
      </c>
      <c r="X31" s="171"/>
      <c r="Y31" s="171">
        <v>-29313.8</v>
      </c>
      <c r="Z31" s="172">
        <v>2038361.02</v>
      </c>
      <c r="AA31" s="172">
        <v>0</v>
      </c>
      <c r="AB31" s="172">
        <v>89132.5</v>
      </c>
      <c r="AC31" s="172">
        <v>0</v>
      </c>
      <c r="AD31" s="172">
        <v>208000</v>
      </c>
      <c r="AE31" s="172">
        <v>200</v>
      </c>
      <c r="AF31" s="172">
        <v>0</v>
      </c>
      <c r="AG31" s="172">
        <v>0</v>
      </c>
      <c r="AH31" s="172">
        <v>36372.550000000003</v>
      </c>
      <c r="AI31" s="172">
        <v>0</v>
      </c>
      <c r="AJ31" s="172">
        <v>0</v>
      </c>
      <c r="AK31" s="172">
        <v>0</v>
      </c>
      <c r="AL31" s="172">
        <v>74769.2</v>
      </c>
      <c r="AM31" s="172">
        <v>0</v>
      </c>
      <c r="AN31" s="172">
        <v>0</v>
      </c>
      <c r="AO31" s="172">
        <v>0</v>
      </c>
      <c r="AP31" s="172">
        <v>0</v>
      </c>
      <c r="AQ31" s="172">
        <v>0</v>
      </c>
      <c r="AR31" s="172">
        <v>0</v>
      </c>
      <c r="AS31" s="172">
        <v>26275.02</v>
      </c>
      <c r="AT31" s="172">
        <v>19603</v>
      </c>
      <c r="AU31" s="172">
        <v>1020864.34</v>
      </c>
      <c r="AV31" s="172">
        <v>0</v>
      </c>
      <c r="AW31" s="172">
        <v>316978.06</v>
      </c>
      <c r="AX31" s="172">
        <v>0</v>
      </c>
      <c r="AY31" s="172">
        <v>230797.98</v>
      </c>
      <c r="AZ31" s="172">
        <v>0</v>
      </c>
      <c r="BA31" s="172">
        <v>82279.740000000005</v>
      </c>
      <c r="BB31" s="172">
        <v>815</v>
      </c>
      <c r="BC31" s="172">
        <v>8921</v>
      </c>
      <c r="BD31" s="172">
        <v>0</v>
      </c>
      <c r="BE31" s="172">
        <v>0</v>
      </c>
      <c r="BF31" s="172">
        <v>418313.75</v>
      </c>
      <c r="BG31" s="172">
        <v>0</v>
      </c>
      <c r="BH31" s="172">
        <v>6.17</v>
      </c>
      <c r="BI31" s="172">
        <v>0</v>
      </c>
      <c r="BJ31" s="172">
        <v>62317.02</v>
      </c>
      <c r="BK31" s="172">
        <v>0</v>
      </c>
      <c r="BL31" s="172">
        <v>14.5</v>
      </c>
      <c r="BM31" s="172">
        <v>76425.400000000067</v>
      </c>
      <c r="BN31" s="172">
        <v>9305.5499999999993</v>
      </c>
      <c r="BO31" s="172">
        <v>53.67</v>
      </c>
      <c r="BP31" s="172">
        <v>51182.41</v>
      </c>
      <c r="BQ31" s="172">
        <v>4895</v>
      </c>
      <c r="BR31" s="172">
        <v>10327.200000000001</v>
      </c>
      <c r="BS31" s="172">
        <v>64885.84</v>
      </c>
      <c r="BT31" s="172">
        <v>114615.39</v>
      </c>
      <c r="BU31" s="172">
        <v>0</v>
      </c>
      <c r="BV31" s="172">
        <v>87160.93</v>
      </c>
      <c r="BW31" s="172">
        <v>0</v>
      </c>
      <c r="BX31" s="172">
        <v>0</v>
      </c>
      <c r="BY31" s="172">
        <v>38037.57</v>
      </c>
      <c r="BZ31" s="172">
        <v>0</v>
      </c>
      <c r="CA31" s="172">
        <v>0</v>
      </c>
      <c r="CB31" s="172">
        <v>8072.5</v>
      </c>
      <c r="CC31" s="172">
        <v>0</v>
      </c>
      <c r="CD31" s="172">
        <v>38037.57</v>
      </c>
      <c r="CE31" s="172">
        <v>0</v>
      </c>
      <c r="CF31" s="172">
        <v>0</v>
      </c>
      <c r="CG31" s="172">
        <v>8072.5</v>
      </c>
      <c r="CH31" s="172">
        <v>8723.77</v>
      </c>
      <c r="CI31" s="172">
        <v>0</v>
      </c>
      <c r="CJ31" s="172">
        <v>83074.760000000475</v>
      </c>
      <c r="CK31" s="172"/>
      <c r="CL31" s="172">
        <v>0</v>
      </c>
      <c r="CM31" s="172">
        <v>0</v>
      </c>
      <c r="CN31" s="172">
        <v>0</v>
      </c>
      <c r="CO31" s="172">
        <v>0</v>
      </c>
      <c r="CP31" s="177"/>
      <c r="CQ31" s="151">
        <v>83074.760000000475</v>
      </c>
      <c r="CR31" s="151">
        <v>0</v>
      </c>
      <c r="CS31" s="152">
        <v>121112.33</v>
      </c>
      <c r="CT31" s="152">
        <v>-38037.57</v>
      </c>
      <c r="CU31" s="152">
        <v>-38037.569999999527</v>
      </c>
      <c r="CV31" s="151">
        <v>-38037.57</v>
      </c>
      <c r="CW31" s="151">
        <v>83074.760000000009</v>
      </c>
      <c r="CX31" s="153">
        <v>0</v>
      </c>
      <c r="CY31" s="151">
        <v>0</v>
      </c>
      <c r="CZ31" s="151">
        <v>0</v>
      </c>
      <c r="DA31" s="151">
        <v>-9.9999999365536496E-3</v>
      </c>
      <c r="DB31" s="152">
        <v>-38037.57</v>
      </c>
      <c r="DD31" s="151">
        <v>4.7293724492192268E-10</v>
      </c>
      <c r="DG31" s="151">
        <v>83074.760000000475</v>
      </c>
      <c r="DH31" s="151">
        <v>0</v>
      </c>
      <c r="DI31" s="152">
        <v>121112.33</v>
      </c>
      <c r="DJ31" s="152">
        <v>-38037.57</v>
      </c>
      <c r="DO31" s="166">
        <v>3302016</v>
      </c>
      <c r="DQ31">
        <f>_xlfn.XLOOKUP(A31,Adjustment!B:B,Adjustment!H:H,0,0)</f>
        <v>0</v>
      </c>
      <c r="DR31" s="151">
        <f t="shared" si="1"/>
        <v>2492713.29</v>
      </c>
      <c r="DS31" s="151">
        <f t="shared" si="2"/>
        <v>2598196.5199999996</v>
      </c>
      <c r="DT31" s="151">
        <f t="shared" si="3"/>
        <v>-105483.22999999952</v>
      </c>
      <c r="DU31" s="151">
        <f t="shared" si="0"/>
        <v>46110.07</v>
      </c>
      <c r="DV31" s="151">
        <f t="shared" si="4"/>
        <v>16796.27</v>
      </c>
      <c r="DW31" s="151">
        <f t="shared" si="5"/>
        <v>29313.8</v>
      </c>
    </row>
    <row r="32" spans="1:127">
      <c r="A32" s="166">
        <v>3302030</v>
      </c>
      <c r="B32" s="175" t="s">
        <v>709</v>
      </c>
      <c r="C32" s="167" t="s">
        <v>710</v>
      </c>
      <c r="D32" s="178"/>
      <c r="E32" s="17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70"/>
      <c r="R32" s="170"/>
      <c r="S32" s="170"/>
      <c r="T32" s="170"/>
      <c r="U32" s="170"/>
      <c r="V32" s="170"/>
      <c r="W32" s="171">
        <v>273391.12</v>
      </c>
      <c r="X32" s="171"/>
      <c r="Y32" s="171">
        <v>19246.849999999999</v>
      </c>
      <c r="Z32" s="172">
        <v>3500065.85</v>
      </c>
      <c r="AA32" s="172">
        <v>0</v>
      </c>
      <c r="AB32" s="172">
        <v>73242.5</v>
      </c>
      <c r="AC32" s="172">
        <v>0</v>
      </c>
      <c r="AD32" s="172">
        <v>365205.5</v>
      </c>
      <c r="AE32" s="172">
        <v>0</v>
      </c>
      <c r="AF32" s="172">
        <v>0</v>
      </c>
      <c r="AG32" s="172">
        <v>0</v>
      </c>
      <c r="AH32" s="172">
        <v>89112.319999999163</v>
      </c>
      <c r="AI32" s="172">
        <v>29505.919999999998</v>
      </c>
      <c r="AJ32" s="172">
        <v>4752.83</v>
      </c>
      <c r="AK32" s="172">
        <v>0</v>
      </c>
      <c r="AL32" s="172">
        <v>18558.830000000002</v>
      </c>
      <c r="AM32" s="172">
        <v>0</v>
      </c>
      <c r="AN32" s="172">
        <v>0</v>
      </c>
      <c r="AO32" s="172">
        <v>0</v>
      </c>
      <c r="AP32" s="172">
        <v>0</v>
      </c>
      <c r="AQ32" s="172">
        <v>0</v>
      </c>
      <c r="AR32" s="172">
        <v>0</v>
      </c>
      <c r="AS32" s="172">
        <v>38190.720000000001</v>
      </c>
      <c r="AT32" s="172">
        <v>93282</v>
      </c>
      <c r="AU32" s="172">
        <v>2004137.69</v>
      </c>
      <c r="AV32" s="172">
        <v>0</v>
      </c>
      <c r="AW32" s="172">
        <v>874409.32</v>
      </c>
      <c r="AX32" s="172">
        <v>115098.16</v>
      </c>
      <c r="AY32" s="172">
        <v>200560.07</v>
      </c>
      <c r="AZ32" s="172">
        <v>96015.03</v>
      </c>
      <c r="BA32" s="172">
        <v>91425.38</v>
      </c>
      <c r="BB32" s="172">
        <v>6384</v>
      </c>
      <c r="BC32" s="172">
        <v>14816.1</v>
      </c>
      <c r="BD32" s="172">
        <v>0</v>
      </c>
      <c r="BE32" s="172">
        <v>11482</v>
      </c>
      <c r="BF32" s="172">
        <v>17246.939999999999</v>
      </c>
      <c r="BG32" s="172">
        <v>0</v>
      </c>
      <c r="BH32" s="172">
        <v>6537.17</v>
      </c>
      <c r="BI32" s="172">
        <v>6522.83</v>
      </c>
      <c r="BJ32" s="172">
        <v>79405.56</v>
      </c>
      <c r="BK32" s="172">
        <v>32417.279999999999</v>
      </c>
      <c r="BL32" s="172">
        <v>12125.05</v>
      </c>
      <c r="BM32" s="172">
        <v>70116.100000000006</v>
      </c>
      <c r="BN32" s="172">
        <v>53497.94</v>
      </c>
      <c r="BO32" s="172">
        <v>0</v>
      </c>
      <c r="BP32" s="172">
        <v>10746.5</v>
      </c>
      <c r="BQ32" s="172">
        <v>4895</v>
      </c>
      <c r="BR32" s="172">
        <v>7757.6</v>
      </c>
      <c r="BS32" s="172">
        <v>68731.600000000006</v>
      </c>
      <c r="BT32" s="172">
        <v>209409.68</v>
      </c>
      <c r="BU32" s="172">
        <v>43140.11</v>
      </c>
      <c r="BV32" s="172">
        <v>154206.96</v>
      </c>
      <c r="BW32" s="172">
        <v>0</v>
      </c>
      <c r="BX32" s="172">
        <v>0</v>
      </c>
      <c r="BY32" s="172">
        <v>0</v>
      </c>
      <c r="BZ32" s="172">
        <v>0</v>
      </c>
      <c r="CA32" s="172">
        <v>0</v>
      </c>
      <c r="CB32" s="172">
        <v>11427.25</v>
      </c>
      <c r="CC32" s="172">
        <v>10013.900000000001</v>
      </c>
      <c r="CD32" s="172">
        <v>0</v>
      </c>
      <c r="CE32" s="172">
        <v>0</v>
      </c>
      <c r="CF32" s="172">
        <v>0</v>
      </c>
      <c r="CG32" s="172">
        <v>0</v>
      </c>
      <c r="CH32" s="172">
        <v>0</v>
      </c>
      <c r="CI32" s="172"/>
      <c r="CJ32" s="172">
        <v>294223.52000000037</v>
      </c>
      <c r="CK32" s="172"/>
      <c r="CL32" s="172">
        <v>40688</v>
      </c>
      <c r="CM32" s="172">
        <v>0</v>
      </c>
      <c r="CN32" s="172">
        <v>0</v>
      </c>
      <c r="CO32" s="172">
        <v>0</v>
      </c>
      <c r="CP32" s="177"/>
      <c r="CQ32" s="151">
        <v>294223.52000000037</v>
      </c>
      <c r="CR32" s="151">
        <v>40688</v>
      </c>
      <c r="CS32" s="152">
        <v>294223.52</v>
      </c>
      <c r="CT32" s="152">
        <v>40688</v>
      </c>
      <c r="CU32" s="152">
        <v>0</v>
      </c>
      <c r="CV32" s="151">
        <v>0</v>
      </c>
      <c r="CW32" s="151">
        <v>334911.52</v>
      </c>
      <c r="CX32" s="153">
        <v>10013.900000000001</v>
      </c>
      <c r="CY32" s="151">
        <v>10013.900000000001</v>
      </c>
      <c r="CZ32" s="151">
        <v>2.0000000833533704E-2</v>
      </c>
      <c r="DA32" s="151">
        <v>0</v>
      </c>
      <c r="DD32" s="151">
        <v>3.4924596548080444E-10</v>
      </c>
      <c r="DG32" s="151">
        <v>294223.52000000037</v>
      </c>
      <c r="DH32" s="151">
        <v>40688</v>
      </c>
      <c r="DI32" s="152">
        <v>294223.52</v>
      </c>
      <c r="DJ32" s="152">
        <v>40688</v>
      </c>
      <c r="DO32" s="166">
        <v>3302030</v>
      </c>
      <c r="DQ32">
        <f>_xlfn.XLOOKUP(A32,Adjustment!B:B,Adjustment!H:H,0,0)</f>
        <v>0</v>
      </c>
      <c r="DR32" s="151">
        <f t="shared" si="1"/>
        <v>4211916.47</v>
      </c>
      <c r="DS32" s="151">
        <f t="shared" si="2"/>
        <v>4191084.0699999994</v>
      </c>
      <c r="DT32" s="151">
        <f t="shared" si="3"/>
        <v>20832.400000000373</v>
      </c>
      <c r="DU32" s="151">
        <f t="shared" si="0"/>
        <v>21441.15</v>
      </c>
      <c r="DV32" s="151">
        <f t="shared" si="4"/>
        <v>0</v>
      </c>
      <c r="DW32" s="151">
        <f t="shared" si="5"/>
        <v>21441.15</v>
      </c>
    </row>
    <row r="33" spans="1:127">
      <c r="A33" s="166">
        <v>3302040</v>
      </c>
      <c r="B33" s="175" t="s">
        <v>711</v>
      </c>
      <c r="C33" s="167" t="s">
        <v>712</v>
      </c>
      <c r="D33" s="178"/>
      <c r="E33" s="17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70"/>
      <c r="R33" s="170"/>
      <c r="S33" s="170"/>
      <c r="T33" s="170"/>
      <c r="U33" s="170"/>
      <c r="V33" s="170"/>
      <c r="W33" s="171"/>
      <c r="X33" s="171">
        <v>-6427.52</v>
      </c>
      <c r="Y33" s="171">
        <v>-7060.06</v>
      </c>
      <c r="Z33" s="172">
        <v>2169104.7200000002</v>
      </c>
      <c r="AA33" s="172">
        <v>0</v>
      </c>
      <c r="AB33" s="172">
        <v>462269.15</v>
      </c>
      <c r="AC33" s="172">
        <v>0</v>
      </c>
      <c r="AD33" s="172">
        <v>128670.5</v>
      </c>
      <c r="AE33" s="172">
        <v>856.93</v>
      </c>
      <c r="AF33" s="172">
        <v>0</v>
      </c>
      <c r="AG33" s="172">
        <v>0</v>
      </c>
      <c r="AH33" s="172">
        <v>335552.80999999959</v>
      </c>
      <c r="AI33" s="172">
        <v>0</v>
      </c>
      <c r="AJ33" s="172">
        <v>0</v>
      </c>
      <c r="AK33" s="172">
        <v>0</v>
      </c>
      <c r="AL33" s="172">
        <v>14179.09</v>
      </c>
      <c r="AM33" s="172">
        <v>15</v>
      </c>
      <c r="AN33" s="172">
        <v>0</v>
      </c>
      <c r="AO33" s="172">
        <v>0</v>
      </c>
      <c r="AP33" s="172">
        <v>0</v>
      </c>
      <c r="AQ33" s="172">
        <v>0</v>
      </c>
      <c r="AR33" s="172">
        <v>0</v>
      </c>
      <c r="AS33" s="172">
        <v>24639.31</v>
      </c>
      <c r="AT33" s="172">
        <v>90782</v>
      </c>
      <c r="AU33" s="172">
        <v>1156392.25</v>
      </c>
      <c r="AV33" s="172">
        <v>0</v>
      </c>
      <c r="AW33" s="172">
        <v>654133.9</v>
      </c>
      <c r="AX33" s="172">
        <v>74905.009999999995</v>
      </c>
      <c r="AY33" s="172">
        <v>174569.57</v>
      </c>
      <c r="AZ33" s="172">
        <v>0</v>
      </c>
      <c r="BA33" s="172">
        <v>89999.26</v>
      </c>
      <c r="BB33" s="172">
        <v>0</v>
      </c>
      <c r="BC33" s="172">
        <v>5076.5</v>
      </c>
      <c r="BD33" s="172">
        <v>0</v>
      </c>
      <c r="BE33" s="172">
        <v>341.62</v>
      </c>
      <c r="BF33" s="172">
        <v>14073.14</v>
      </c>
      <c r="BG33" s="172">
        <v>5964.28</v>
      </c>
      <c r="BH33" s="172">
        <v>11093.19</v>
      </c>
      <c r="BI33" s="172">
        <v>5518.65</v>
      </c>
      <c r="BJ33" s="172">
        <v>67131.839999999997</v>
      </c>
      <c r="BK33" s="172">
        <v>0</v>
      </c>
      <c r="BL33" s="172">
        <v>7734.41</v>
      </c>
      <c r="BM33" s="172">
        <v>50578.35</v>
      </c>
      <c r="BN33" s="172">
        <v>19161.84</v>
      </c>
      <c r="BO33" s="172">
        <v>4135.1000000000004</v>
      </c>
      <c r="BP33" s="172">
        <v>28852.37</v>
      </c>
      <c r="BQ33" s="172">
        <v>9020</v>
      </c>
      <c r="BR33" s="172">
        <v>9240</v>
      </c>
      <c r="BS33" s="172">
        <v>134131.9</v>
      </c>
      <c r="BT33" s="172">
        <v>305543.02</v>
      </c>
      <c r="BU33" s="172">
        <v>2250</v>
      </c>
      <c r="BV33" s="172">
        <v>177055.17</v>
      </c>
      <c r="BW33" s="172">
        <v>0</v>
      </c>
      <c r="BX33" s="172">
        <v>0</v>
      </c>
      <c r="BY33" s="172">
        <v>0</v>
      </c>
      <c r="BZ33" s="172">
        <v>0</v>
      </c>
      <c r="CA33" s="172">
        <v>0</v>
      </c>
      <c r="CB33" s="172">
        <v>9109.75</v>
      </c>
      <c r="CC33" s="172">
        <v>29203.53</v>
      </c>
      <c r="CD33" s="172">
        <v>0</v>
      </c>
      <c r="CE33" s="172">
        <v>0</v>
      </c>
      <c r="CF33" s="172">
        <v>0</v>
      </c>
      <c r="CG33" s="172">
        <v>0</v>
      </c>
      <c r="CH33" s="172">
        <v>18645.07</v>
      </c>
      <c r="CI33" s="172"/>
      <c r="CJ33" s="172">
        <v>212740.62000000014</v>
      </c>
      <c r="CK33" s="172"/>
      <c r="CL33" s="172">
        <v>12608.149999999998</v>
      </c>
      <c r="CM33" s="172">
        <v>0</v>
      </c>
      <c r="CN33" s="172">
        <v>0</v>
      </c>
      <c r="CO33" s="172">
        <v>0</v>
      </c>
      <c r="CP33" s="177"/>
      <c r="CQ33" s="151">
        <v>212740.62000000014</v>
      </c>
      <c r="CR33" s="151">
        <v>12608.149999999998</v>
      </c>
      <c r="CS33" s="152">
        <v>212740.62</v>
      </c>
      <c r="CT33" s="152">
        <v>12608.15</v>
      </c>
      <c r="CU33" s="152">
        <v>0</v>
      </c>
      <c r="CV33" s="151">
        <v>0</v>
      </c>
      <c r="CW33" s="151">
        <v>225348.77</v>
      </c>
      <c r="CX33" s="153">
        <v>26080.239999999998</v>
      </c>
      <c r="CY33" s="151">
        <v>26080.239999999998</v>
      </c>
      <c r="CZ33" s="151">
        <v>1.0000000387663022E-2</v>
      </c>
      <c r="DA33" s="151">
        <v>0</v>
      </c>
      <c r="DD33" s="151">
        <v>1.4006218407303095E-10</v>
      </c>
      <c r="DG33" s="151">
        <v>212740.62000000014</v>
      </c>
      <c r="DH33" s="151">
        <v>12608.149999999998</v>
      </c>
      <c r="DI33" s="152">
        <v>212740.62</v>
      </c>
      <c r="DJ33" s="152">
        <v>12608.15</v>
      </c>
      <c r="DO33" s="166">
        <v>3302040</v>
      </c>
      <c r="DQ33">
        <f>_xlfn.XLOOKUP(A33,Adjustment!B:B,Adjustment!H:H,0,0)</f>
        <v>0</v>
      </c>
      <c r="DR33" s="151">
        <f t="shared" si="1"/>
        <v>3226069.51</v>
      </c>
      <c r="DS33" s="151">
        <f t="shared" si="2"/>
        <v>3006901.3699999996</v>
      </c>
      <c r="DT33" s="151">
        <f t="shared" si="3"/>
        <v>219168.14000000013</v>
      </c>
      <c r="DU33" s="151">
        <f t="shared" si="0"/>
        <v>38313.279999999999</v>
      </c>
      <c r="DV33" s="151">
        <f t="shared" si="4"/>
        <v>18645.07</v>
      </c>
      <c r="DW33" s="151">
        <f t="shared" si="5"/>
        <v>19668.21</v>
      </c>
    </row>
    <row r="34" spans="1:127">
      <c r="A34" s="166">
        <v>3302053</v>
      </c>
      <c r="B34" s="175" t="s">
        <v>713</v>
      </c>
      <c r="C34" s="167" t="s">
        <v>714</v>
      </c>
      <c r="D34" s="178"/>
      <c r="E34" s="17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70"/>
      <c r="R34" s="170"/>
      <c r="S34" s="170"/>
      <c r="T34" s="170"/>
      <c r="U34" s="170"/>
      <c r="V34" s="170"/>
      <c r="W34" s="171">
        <v>299686.53999999998</v>
      </c>
      <c r="X34" s="171"/>
      <c r="Y34" s="171">
        <v>12438.26</v>
      </c>
      <c r="Z34" s="172">
        <v>2261803.85</v>
      </c>
      <c r="AA34" s="172">
        <v>0</v>
      </c>
      <c r="AB34" s="172">
        <v>111151.5</v>
      </c>
      <c r="AC34" s="172">
        <v>0</v>
      </c>
      <c r="AD34" s="172">
        <v>208251</v>
      </c>
      <c r="AE34" s="172">
        <v>3256.93</v>
      </c>
      <c r="AF34" s="172">
        <v>0</v>
      </c>
      <c r="AG34" s="172">
        <v>0</v>
      </c>
      <c r="AH34" s="172">
        <v>222212.19000000038</v>
      </c>
      <c r="AI34" s="172">
        <v>0</v>
      </c>
      <c r="AJ34" s="172">
        <v>0</v>
      </c>
      <c r="AK34" s="172">
        <v>0</v>
      </c>
      <c r="AL34" s="172">
        <v>40909.01</v>
      </c>
      <c r="AM34" s="172">
        <v>0</v>
      </c>
      <c r="AN34" s="172">
        <v>0</v>
      </c>
      <c r="AO34" s="172">
        <v>0</v>
      </c>
      <c r="AP34" s="172">
        <v>0</v>
      </c>
      <c r="AQ34" s="172">
        <v>0</v>
      </c>
      <c r="AR34" s="172">
        <v>0</v>
      </c>
      <c r="AS34" s="172">
        <v>33918.76</v>
      </c>
      <c r="AT34" s="172">
        <v>20774</v>
      </c>
      <c r="AU34" s="172">
        <v>1331251.77</v>
      </c>
      <c r="AV34" s="172">
        <v>523</v>
      </c>
      <c r="AW34" s="172">
        <v>538741.06000000006</v>
      </c>
      <c r="AX34" s="172">
        <v>85998.36</v>
      </c>
      <c r="AY34" s="172">
        <v>129649.33</v>
      </c>
      <c r="AZ34" s="172">
        <v>0</v>
      </c>
      <c r="BA34" s="172">
        <v>58419.49</v>
      </c>
      <c r="BB34" s="172">
        <v>2739.71</v>
      </c>
      <c r="BC34" s="172">
        <v>9754.5</v>
      </c>
      <c r="BD34" s="172">
        <v>17.54</v>
      </c>
      <c r="BE34" s="172">
        <v>332.88</v>
      </c>
      <c r="BF34" s="172">
        <v>46888.54</v>
      </c>
      <c r="BG34" s="172">
        <v>0</v>
      </c>
      <c r="BH34" s="172">
        <v>4062.31</v>
      </c>
      <c r="BI34" s="172">
        <v>11122.1</v>
      </c>
      <c r="BJ34" s="172">
        <v>89855.05</v>
      </c>
      <c r="BK34" s="172">
        <v>19885.169999999998</v>
      </c>
      <c r="BL34" s="172">
        <v>7834.56</v>
      </c>
      <c r="BM34" s="172">
        <v>93940.09</v>
      </c>
      <c r="BN34" s="172">
        <v>46711.28</v>
      </c>
      <c r="BO34" s="172">
        <v>0</v>
      </c>
      <c r="BP34" s="172">
        <v>13548.72</v>
      </c>
      <c r="BQ34" s="172">
        <v>4895</v>
      </c>
      <c r="BR34" s="172">
        <v>6255</v>
      </c>
      <c r="BS34" s="172">
        <v>2886.34</v>
      </c>
      <c r="BT34" s="172">
        <v>164162.91</v>
      </c>
      <c r="BU34" s="172">
        <v>115894.83</v>
      </c>
      <c r="BV34" s="172">
        <v>53775.37</v>
      </c>
      <c r="BW34" s="172">
        <v>0</v>
      </c>
      <c r="BX34" s="172">
        <v>0</v>
      </c>
      <c r="BY34" s="172">
        <v>0</v>
      </c>
      <c r="BZ34" s="172">
        <v>0</v>
      </c>
      <c r="CA34" s="172">
        <v>0</v>
      </c>
      <c r="CB34" s="172">
        <v>9377.5</v>
      </c>
      <c r="CC34" s="172">
        <v>14313.56</v>
      </c>
      <c r="CD34" s="172">
        <v>0</v>
      </c>
      <c r="CE34" s="172">
        <v>0</v>
      </c>
      <c r="CF34" s="172">
        <v>0</v>
      </c>
      <c r="CG34" s="172">
        <v>0</v>
      </c>
      <c r="CH34" s="172">
        <v>9325</v>
      </c>
      <c r="CI34" s="172"/>
      <c r="CJ34" s="172">
        <v>362818.87000000005</v>
      </c>
      <c r="CK34" s="172"/>
      <c r="CL34" s="172">
        <v>26804.32</v>
      </c>
      <c r="CM34" s="172">
        <v>0</v>
      </c>
      <c r="CN34" s="172">
        <v>0</v>
      </c>
      <c r="CO34" s="172">
        <v>0</v>
      </c>
      <c r="CP34" s="177"/>
      <c r="CQ34" s="151">
        <v>362818.87000000005</v>
      </c>
      <c r="CR34" s="151">
        <v>26804.32</v>
      </c>
      <c r="CS34" s="152">
        <v>362818.87</v>
      </c>
      <c r="CT34" s="152">
        <v>26804.32</v>
      </c>
      <c r="CU34" s="152">
        <v>0</v>
      </c>
      <c r="CV34" s="151">
        <v>0</v>
      </c>
      <c r="CW34" s="151">
        <v>389623.19</v>
      </c>
      <c r="CX34" s="153">
        <v>14313.56</v>
      </c>
      <c r="CY34" s="151">
        <v>14313.56</v>
      </c>
      <c r="CZ34" s="151">
        <v>3.9999999629799277E-2</v>
      </c>
      <c r="DA34" s="151">
        <v>0</v>
      </c>
      <c r="DD34" s="151">
        <v>6.5483618527650833E-11</v>
      </c>
      <c r="DG34" s="151">
        <v>362818.87000000005</v>
      </c>
      <c r="DH34" s="151">
        <v>26804.32</v>
      </c>
      <c r="DI34" s="152">
        <v>362818.87</v>
      </c>
      <c r="DJ34" s="152">
        <v>26804.32</v>
      </c>
      <c r="DO34" s="166">
        <v>3302053</v>
      </c>
      <c r="DQ34">
        <f>_xlfn.XLOOKUP(A34,Adjustment!B:B,Adjustment!H:H,0,0)</f>
        <v>0</v>
      </c>
      <c r="DR34" s="151">
        <f t="shared" si="1"/>
        <v>2902277.24</v>
      </c>
      <c r="DS34" s="151">
        <f t="shared" si="2"/>
        <v>2839144.91</v>
      </c>
      <c r="DT34" s="151">
        <f t="shared" si="3"/>
        <v>63132.330000000075</v>
      </c>
      <c r="DU34" s="151">
        <f t="shared" si="0"/>
        <v>23691.059999999998</v>
      </c>
      <c r="DV34" s="151">
        <f t="shared" si="4"/>
        <v>9325</v>
      </c>
      <c r="DW34" s="151">
        <f t="shared" si="5"/>
        <v>14366.059999999998</v>
      </c>
    </row>
    <row r="35" spans="1:127">
      <c r="A35" s="166">
        <v>3302054</v>
      </c>
      <c r="B35" s="175" t="s">
        <v>715</v>
      </c>
      <c r="C35" s="167" t="s">
        <v>716</v>
      </c>
      <c r="D35" s="178"/>
      <c r="E35" s="17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70"/>
      <c r="R35" s="170"/>
      <c r="S35" s="170"/>
      <c r="T35" s="170"/>
      <c r="U35" s="170"/>
      <c r="V35" s="170"/>
      <c r="W35" s="171">
        <v>73643.62</v>
      </c>
      <c r="X35" s="171"/>
      <c r="Y35" s="171">
        <v>9832.51</v>
      </c>
      <c r="Z35" s="172">
        <v>1872439.32</v>
      </c>
      <c r="AA35" s="172">
        <v>0</v>
      </c>
      <c r="AB35" s="172">
        <v>153921.35</v>
      </c>
      <c r="AC35" s="172">
        <v>0</v>
      </c>
      <c r="AD35" s="172">
        <v>108256.5</v>
      </c>
      <c r="AE35" s="172">
        <v>5656.93</v>
      </c>
      <c r="AF35" s="172">
        <v>0</v>
      </c>
      <c r="AG35" s="172">
        <v>0</v>
      </c>
      <c r="AH35" s="172">
        <v>67400.59</v>
      </c>
      <c r="AI35" s="172">
        <v>143312.48000000001</v>
      </c>
      <c r="AJ35" s="172">
        <v>0</v>
      </c>
      <c r="AK35" s="172">
        <v>0</v>
      </c>
      <c r="AL35" s="172">
        <v>6079.27</v>
      </c>
      <c r="AM35" s="172">
        <v>0</v>
      </c>
      <c r="AN35" s="172">
        <v>0</v>
      </c>
      <c r="AO35" s="172">
        <v>0</v>
      </c>
      <c r="AP35" s="172">
        <v>0</v>
      </c>
      <c r="AQ35" s="172">
        <v>0</v>
      </c>
      <c r="AR35" s="172">
        <v>0</v>
      </c>
      <c r="AS35" s="172">
        <v>15871.88</v>
      </c>
      <c r="AT35" s="172">
        <v>151979</v>
      </c>
      <c r="AU35" s="172">
        <v>1007380.9</v>
      </c>
      <c r="AV35" s="172">
        <v>63497.16</v>
      </c>
      <c r="AW35" s="172">
        <v>376384.64</v>
      </c>
      <c r="AX35" s="172">
        <v>56576</v>
      </c>
      <c r="AY35" s="172">
        <v>92227.12</v>
      </c>
      <c r="AZ35" s="172">
        <v>181167.17</v>
      </c>
      <c r="BA35" s="172">
        <v>61426.46</v>
      </c>
      <c r="BB35" s="172">
        <v>310</v>
      </c>
      <c r="BC35" s="172">
        <v>3189.38</v>
      </c>
      <c r="BD35" s="172">
        <v>0</v>
      </c>
      <c r="BE35" s="172">
        <v>0</v>
      </c>
      <c r="BF35" s="172">
        <v>27508.31</v>
      </c>
      <c r="BG35" s="172">
        <v>1070</v>
      </c>
      <c r="BH35" s="172">
        <v>1735.95</v>
      </c>
      <c r="BI35" s="172">
        <v>6877.15</v>
      </c>
      <c r="BJ35" s="172">
        <v>42944</v>
      </c>
      <c r="BK35" s="172">
        <v>13818.51</v>
      </c>
      <c r="BL35" s="172">
        <v>8616.7000000000007</v>
      </c>
      <c r="BM35" s="172">
        <v>40103.099999999708</v>
      </c>
      <c r="BN35" s="172">
        <v>7863.08</v>
      </c>
      <c r="BO35" s="172">
        <v>0</v>
      </c>
      <c r="BP35" s="172">
        <v>11744.86</v>
      </c>
      <c r="BQ35" s="172">
        <v>4895</v>
      </c>
      <c r="BR35" s="172">
        <v>0</v>
      </c>
      <c r="BS35" s="172">
        <v>118601.67</v>
      </c>
      <c r="BT35" s="172">
        <v>194833.67</v>
      </c>
      <c r="BU35" s="172">
        <v>17043.25</v>
      </c>
      <c r="BV35" s="172">
        <v>60520.04</v>
      </c>
      <c r="BW35" s="172">
        <v>0</v>
      </c>
      <c r="BX35" s="172">
        <v>0</v>
      </c>
      <c r="BY35" s="172">
        <v>0</v>
      </c>
      <c r="BZ35" s="172">
        <v>0</v>
      </c>
      <c r="CA35" s="172">
        <v>0</v>
      </c>
      <c r="CB35" s="172">
        <v>8394.25</v>
      </c>
      <c r="CC35" s="172">
        <v>17887.59</v>
      </c>
      <c r="CD35" s="172">
        <v>0</v>
      </c>
      <c r="CE35" s="172">
        <v>0</v>
      </c>
      <c r="CF35" s="172">
        <v>0</v>
      </c>
      <c r="CG35" s="172">
        <v>0</v>
      </c>
      <c r="CH35" s="172">
        <v>1584.71</v>
      </c>
      <c r="CI35" s="172"/>
      <c r="CJ35" s="172">
        <v>198226.82000000018</v>
      </c>
      <c r="CK35" s="172"/>
      <c r="CL35" s="172">
        <v>34529.64</v>
      </c>
      <c r="CM35" s="172">
        <v>0</v>
      </c>
      <c r="CN35" s="172">
        <v>0</v>
      </c>
      <c r="CO35" s="172">
        <v>0</v>
      </c>
      <c r="CP35" s="177"/>
      <c r="CQ35" s="151">
        <v>198226.82000000018</v>
      </c>
      <c r="CR35" s="151">
        <v>34529.64</v>
      </c>
      <c r="CS35" s="152">
        <v>198226.82</v>
      </c>
      <c r="CT35" s="152">
        <v>34529.64</v>
      </c>
      <c r="CU35" s="152">
        <v>0</v>
      </c>
      <c r="CV35" s="151">
        <v>0</v>
      </c>
      <c r="CW35" s="151">
        <v>232756.46000000002</v>
      </c>
      <c r="CX35" s="153">
        <v>17887.59</v>
      </c>
      <c r="CY35" s="151">
        <v>17887.59</v>
      </c>
      <c r="CZ35" s="151">
        <v>0</v>
      </c>
      <c r="DA35" s="151">
        <v>-2.9103830456733704E-10</v>
      </c>
      <c r="DD35" s="151">
        <v>1.8917489796876907E-10</v>
      </c>
      <c r="DG35" s="151">
        <v>198226.82000000018</v>
      </c>
      <c r="DH35" s="151">
        <v>34529.64</v>
      </c>
      <c r="DI35" s="152">
        <v>198226.82</v>
      </c>
      <c r="DJ35" s="152">
        <v>34529.64</v>
      </c>
      <c r="DO35" s="166">
        <v>3302054</v>
      </c>
      <c r="DQ35">
        <f>_xlfn.XLOOKUP(A35,Adjustment!B:B,Adjustment!H:H,0,0)</f>
        <v>0</v>
      </c>
      <c r="DR35" s="151">
        <f t="shared" si="1"/>
        <v>2524917.3199999998</v>
      </c>
      <c r="DS35" s="151">
        <f t="shared" si="2"/>
        <v>2400334.1199999996</v>
      </c>
      <c r="DT35" s="151">
        <f t="shared" si="3"/>
        <v>124583.20000000019</v>
      </c>
      <c r="DU35" s="151">
        <f t="shared" si="0"/>
        <v>26281.84</v>
      </c>
      <c r="DV35" s="151">
        <f t="shared" si="4"/>
        <v>1584.71</v>
      </c>
      <c r="DW35" s="151">
        <f t="shared" si="5"/>
        <v>24697.13</v>
      </c>
    </row>
    <row r="36" spans="1:127">
      <c r="A36" s="166">
        <v>3302067</v>
      </c>
      <c r="B36" s="175" t="s">
        <v>720</v>
      </c>
      <c r="C36" s="167" t="s">
        <v>721</v>
      </c>
      <c r="D36" s="178"/>
      <c r="E36" s="17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70"/>
      <c r="R36" s="170"/>
      <c r="S36" s="170"/>
      <c r="T36" s="170"/>
      <c r="U36" s="170"/>
      <c r="V36" s="170"/>
      <c r="W36" s="171">
        <v>449427.74</v>
      </c>
      <c r="X36" s="171"/>
      <c r="Y36" s="171">
        <v>-13851.33</v>
      </c>
      <c r="Z36" s="172">
        <v>2245395.35</v>
      </c>
      <c r="AA36" s="172">
        <v>0</v>
      </c>
      <c r="AB36" s="172">
        <v>9450</v>
      </c>
      <c r="AC36" s="172">
        <v>0</v>
      </c>
      <c r="AD36" s="172">
        <v>302640</v>
      </c>
      <c r="AE36" s="172">
        <v>9427.7199999999993</v>
      </c>
      <c r="AF36" s="172">
        <v>0</v>
      </c>
      <c r="AG36" s="172">
        <v>0</v>
      </c>
      <c r="AH36" s="172">
        <v>34170.709999999017</v>
      </c>
      <c r="AI36" s="172">
        <v>0</v>
      </c>
      <c r="AJ36" s="172">
        <v>0</v>
      </c>
      <c r="AK36" s="172">
        <v>0</v>
      </c>
      <c r="AL36" s="172">
        <v>2055.4699999999998</v>
      </c>
      <c r="AM36" s="172">
        <v>0</v>
      </c>
      <c r="AN36" s="172">
        <v>0</v>
      </c>
      <c r="AO36" s="172">
        <v>0</v>
      </c>
      <c r="AP36" s="172">
        <v>0</v>
      </c>
      <c r="AQ36" s="172">
        <v>0</v>
      </c>
      <c r="AR36" s="172">
        <v>0</v>
      </c>
      <c r="AS36" s="172">
        <v>22009.38</v>
      </c>
      <c r="AT36" s="172">
        <v>48913</v>
      </c>
      <c r="AU36" s="172">
        <v>1250996.28</v>
      </c>
      <c r="AV36" s="172">
        <v>0</v>
      </c>
      <c r="AW36" s="172">
        <v>197011.97</v>
      </c>
      <c r="AX36" s="172">
        <v>82695.48</v>
      </c>
      <c r="AY36" s="172">
        <v>235841.03</v>
      </c>
      <c r="AZ36" s="172">
        <v>0</v>
      </c>
      <c r="BA36" s="172">
        <v>91599.21</v>
      </c>
      <c r="BB36" s="172">
        <v>60</v>
      </c>
      <c r="BC36" s="172">
        <v>9201</v>
      </c>
      <c r="BD36" s="172">
        <v>0</v>
      </c>
      <c r="BE36" s="172">
        <v>0</v>
      </c>
      <c r="BF36" s="172">
        <v>32312.5</v>
      </c>
      <c r="BG36" s="172">
        <v>2455.52</v>
      </c>
      <c r="BH36" s="172">
        <v>4912</v>
      </c>
      <c r="BI36" s="172">
        <v>6125.93</v>
      </c>
      <c r="BJ36" s="172">
        <v>95264.38</v>
      </c>
      <c r="BK36" s="172">
        <v>0</v>
      </c>
      <c r="BL36" s="172">
        <v>9112.76</v>
      </c>
      <c r="BM36" s="172">
        <v>78329.19</v>
      </c>
      <c r="BN36" s="172">
        <v>29988.32</v>
      </c>
      <c r="BO36" s="172">
        <v>15269.59</v>
      </c>
      <c r="BP36" s="172">
        <v>35872.42</v>
      </c>
      <c r="BQ36" s="172">
        <v>4895</v>
      </c>
      <c r="BR36" s="172">
        <v>7452.8</v>
      </c>
      <c r="BS36" s="172">
        <v>166198.45000000001</v>
      </c>
      <c r="BT36" s="172">
        <v>131072.49</v>
      </c>
      <c r="BU36" s="172">
        <v>2250</v>
      </c>
      <c r="BV36" s="172">
        <v>123514.16</v>
      </c>
      <c r="BW36" s="172">
        <v>0</v>
      </c>
      <c r="BX36" s="172">
        <v>0</v>
      </c>
      <c r="BY36" s="172">
        <v>36032.14</v>
      </c>
      <c r="BZ36" s="172">
        <v>0</v>
      </c>
      <c r="CA36" s="172">
        <v>0</v>
      </c>
      <c r="CB36" s="172">
        <v>8349.25</v>
      </c>
      <c r="CC36" s="172">
        <v>0</v>
      </c>
      <c r="CD36" s="172">
        <v>36032.14</v>
      </c>
      <c r="CE36" s="172">
        <v>0</v>
      </c>
      <c r="CF36" s="172">
        <v>0</v>
      </c>
      <c r="CG36" s="172">
        <v>8349.25</v>
      </c>
      <c r="CH36" s="172">
        <v>22180.81</v>
      </c>
      <c r="CI36" s="172">
        <v>0</v>
      </c>
      <c r="CJ36" s="172">
        <v>475026.74999999977</v>
      </c>
      <c r="CK36" s="172"/>
      <c r="CL36" s="172">
        <v>0</v>
      </c>
      <c r="CM36" s="172">
        <v>0</v>
      </c>
      <c r="CN36" s="172">
        <v>0</v>
      </c>
      <c r="CO36" s="172">
        <v>0</v>
      </c>
      <c r="CP36" s="177"/>
      <c r="CQ36" s="151">
        <v>475026.74999999977</v>
      </c>
      <c r="CR36" s="151">
        <v>0</v>
      </c>
      <c r="CS36" s="152">
        <v>511058.89</v>
      </c>
      <c r="CT36" s="152">
        <v>-36032.14</v>
      </c>
      <c r="CU36" s="152">
        <v>-36032.140000000247</v>
      </c>
      <c r="CV36" s="151">
        <v>-36032.14</v>
      </c>
      <c r="CW36" s="151">
        <v>475026.75</v>
      </c>
      <c r="CX36" s="153">
        <v>0</v>
      </c>
      <c r="CY36" s="151">
        <v>0</v>
      </c>
      <c r="CZ36" s="151">
        <v>11929.430000000983</v>
      </c>
      <c r="DA36" s="151">
        <v>0</v>
      </c>
      <c r="DB36" s="152">
        <v>-36032.14</v>
      </c>
      <c r="DD36" s="151">
        <v>-2.4738255888223648E-10</v>
      </c>
      <c r="DG36" s="151">
        <v>475026.74999999977</v>
      </c>
      <c r="DH36" s="151">
        <v>0</v>
      </c>
      <c r="DI36" s="152">
        <v>511058.89</v>
      </c>
      <c r="DJ36" s="152">
        <v>-36032.14</v>
      </c>
      <c r="DO36" s="166">
        <v>3302067</v>
      </c>
      <c r="DQ36">
        <f>_xlfn.XLOOKUP(A36,Adjustment!B:B,Adjustment!H:H,0,0)</f>
        <v>0</v>
      </c>
      <c r="DR36" s="151">
        <f t="shared" si="1"/>
        <v>2674061.6299999994</v>
      </c>
      <c r="DS36" s="151">
        <f t="shared" si="2"/>
        <v>2648462.6199999996</v>
      </c>
      <c r="DT36" s="151">
        <f t="shared" si="3"/>
        <v>25599.009999999776</v>
      </c>
      <c r="DU36" s="151">
        <f t="shared" si="0"/>
        <v>44381.39</v>
      </c>
      <c r="DV36" s="151">
        <f t="shared" si="4"/>
        <v>30530.06</v>
      </c>
      <c r="DW36" s="151">
        <f t="shared" si="5"/>
        <v>13851.329999999998</v>
      </c>
    </row>
    <row r="37" spans="1:127">
      <c r="A37" s="166">
        <v>3302079</v>
      </c>
      <c r="B37" s="175" t="s">
        <v>722</v>
      </c>
      <c r="C37" s="167" t="s">
        <v>723</v>
      </c>
      <c r="D37" s="178"/>
      <c r="E37" s="17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70"/>
      <c r="R37" s="170"/>
      <c r="S37" s="170"/>
      <c r="T37" s="170"/>
      <c r="U37" s="170"/>
      <c r="V37" s="170"/>
      <c r="W37" s="171"/>
      <c r="X37" s="171">
        <v>-70772.070000000007</v>
      </c>
      <c r="Y37" s="171">
        <v>-18937.71</v>
      </c>
      <c r="Z37" s="172">
        <v>1940157.01</v>
      </c>
      <c r="AA37" s="172">
        <v>0</v>
      </c>
      <c r="AB37" s="172">
        <v>103735</v>
      </c>
      <c r="AC37" s="172">
        <v>0</v>
      </c>
      <c r="AD37" s="172">
        <v>264811</v>
      </c>
      <c r="AE37" s="172">
        <v>1056.93</v>
      </c>
      <c r="AF37" s="172">
        <v>0</v>
      </c>
      <c r="AG37" s="172">
        <v>0</v>
      </c>
      <c r="AH37" s="172">
        <v>0</v>
      </c>
      <c r="AI37" s="172">
        <v>0</v>
      </c>
      <c r="AJ37" s="172">
        <v>0</v>
      </c>
      <c r="AK37" s="172">
        <v>0</v>
      </c>
      <c r="AL37" s="172">
        <v>6307.23</v>
      </c>
      <c r="AM37" s="172">
        <v>0</v>
      </c>
      <c r="AN37" s="172">
        <v>0</v>
      </c>
      <c r="AO37" s="172">
        <v>0</v>
      </c>
      <c r="AP37" s="172">
        <v>0</v>
      </c>
      <c r="AQ37" s="172">
        <v>0</v>
      </c>
      <c r="AR37" s="172">
        <v>0</v>
      </c>
      <c r="AS37" s="172">
        <v>13774.26</v>
      </c>
      <c r="AT37" s="172">
        <v>50326</v>
      </c>
      <c r="AU37" s="172">
        <v>1210225.25</v>
      </c>
      <c r="AV37" s="172">
        <v>0</v>
      </c>
      <c r="AW37" s="172">
        <v>323735.31</v>
      </c>
      <c r="AX37" s="172">
        <v>25376.18</v>
      </c>
      <c r="AY37" s="172">
        <v>217514.46</v>
      </c>
      <c r="AZ37" s="172">
        <v>0</v>
      </c>
      <c r="BA37" s="172">
        <v>26739.78</v>
      </c>
      <c r="BB37" s="172">
        <v>124.35</v>
      </c>
      <c r="BC37" s="172">
        <v>8354.98</v>
      </c>
      <c r="BD37" s="172">
        <v>0</v>
      </c>
      <c r="BE37" s="172">
        <v>0</v>
      </c>
      <c r="BF37" s="172">
        <v>1847.03</v>
      </c>
      <c r="BG37" s="172">
        <v>0</v>
      </c>
      <c r="BH37" s="172">
        <v>7003.12</v>
      </c>
      <c r="BI37" s="172">
        <v>4448.72</v>
      </c>
      <c r="BJ37" s="172">
        <v>48997.91</v>
      </c>
      <c r="BK37" s="172">
        <v>0</v>
      </c>
      <c r="BL37" s="172">
        <v>17420.43</v>
      </c>
      <c r="BM37" s="172">
        <v>41309.619999999588</v>
      </c>
      <c r="BN37" s="172">
        <v>175</v>
      </c>
      <c r="BO37" s="172">
        <v>36.06</v>
      </c>
      <c r="BP37" s="172">
        <v>41145</v>
      </c>
      <c r="BQ37" s="172">
        <v>8211</v>
      </c>
      <c r="BR37" s="172">
        <v>9720</v>
      </c>
      <c r="BS37" s="172">
        <v>132068.60999999999</v>
      </c>
      <c r="BT37" s="172">
        <v>124277.41</v>
      </c>
      <c r="BU37" s="172">
        <v>3110</v>
      </c>
      <c r="BV37" s="172">
        <v>164961.53</v>
      </c>
      <c r="BW37" s="172">
        <v>0</v>
      </c>
      <c r="BX37" s="172">
        <v>0</v>
      </c>
      <c r="BY37" s="172">
        <v>7912.71</v>
      </c>
      <c r="BZ37" s="172">
        <v>0</v>
      </c>
      <c r="CA37" s="172">
        <v>0</v>
      </c>
      <c r="CB37" s="172">
        <v>8432.5</v>
      </c>
      <c r="CC37" s="172">
        <v>2592.4999999999991</v>
      </c>
      <c r="CD37" s="172">
        <v>7912.71</v>
      </c>
      <c r="CE37" s="172">
        <v>0</v>
      </c>
      <c r="CF37" s="172">
        <v>0</v>
      </c>
      <c r="CG37" s="172">
        <v>0</v>
      </c>
      <c r="CH37" s="172">
        <v>0</v>
      </c>
      <c r="CI37" s="172"/>
      <c r="CJ37" s="172">
        <v>-115319.0999999998</v>
      </c>
      <c r="CK37" s="172"/>
      <c r="CL37" s="172">
        <v>0</v>
      </c>
      <c r="CM37" s="172">
        <v>0</v>
      </c>
      <c r="CN37" s="172">
        <v>0</v>
      </c>
      <c r="CO37" s="172">
        <v>0</v>
      </c>
      <c r="CP37" s="177"/>
      <c r="CQ37" s="151">
        <v>-115319.0999999998</v>
      </c>
      <c r="CR37" s="151">
        <v>0</v>
      </c>
      <c r="CS37" s="152">
        <v>-107406.39</v>
      </c>
      <c r="CT37" s="152">
        <v>-7912.71</v>
      </c>
      <c r="CU37" s="152">
        <v>-7912.7099999998027</v>
      </c>
      <c r="CV37" s="151">
        <v>-7912.71</v>
      </c>
      <c r="CW37" s="151">
        <v>-115319.1</v>
      </c>
      <c r="CX37" s="153">
        <v>2592.4999999999991</v>
      </c>
      <c r="CY37" s="151">
        <v>2592.4999999999991</v>
      </c>
      <c r="CZ37" s="151">
        <v>0</v>
      </c>
      <c r="DA37" s="151">
        <v>-30843.870000000417</v>
      </c>
      <c r="DB37" s="152">
        <v>-7912.71</v>
      </c>
      <c r="DD37" s="151">
        <v>1.9736035028472543E-10</v>
      </c>
      <c r="DG37" s="151">
        <v>-115319.0999999998</v>
      </c>
      <c r="DH37" s="151">
        <v>0</v>
      </c>
      <c r="DI37" s="152">
        <v>-107406.39</v>
      </c>
      <c r="DJ37" s="152">
        <v>-7912.71</v>
      </c>
      <c r="DO37" s="166">
        <v>3302079</v>
      </c>
      <c r="DQ37">
        <f>_xlfn.XLOOKUP(A37,Adjustment!B:B,Adjustment!H:H,0,0)</f>
        <v>0</v>
      </c>
      <c r="DR37" s="151">
        <f t="shared" si="1"/>
        <v>2380167.4299999997</v>
      </c>
      <c r="DS37" s="151">
        <f t="shared" si="2"/>
        <v>2424714.4599999995</v>
      </c>
      <c r="DT37" s="151">
        <f t="shared" si="3"/>
        <v>-44547.029999999795</v>
      </c>
      <c r="DU37" s="151">
        <f t="shared" si="0"/>
        <v>18937.71</v>
      </c>
      <c r="DV37" s="151">
        <f t="shared" si="4"/>
        <v>0</v>
      </c>
      <c r="DW37" s="151">
        <f t="shared" si="5"/>
        <v>18937.71</v>
      </c>
    </row>
    <row r="38" spans="1:127">
      <c r="A38" s="166">
        <v>3302087</v>
      </c>
      <c r="B38" s="175" t="s">
        <v>725</v>
      </c>
      <c r="C38" s="167" t="s">
        <v>726</v>
      </c>
      <c r="D38" s="178"/>
      <c r="E38" s="17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70"/>
      <c r="R38" s="170"/>
      <c r="S38" s="170"/>
      <c r="T38" s="170"/>
      <c r="U38" s="170"/>
      <c r="V38" s="170"/>
      <c r="W38" s="171">
        <v>169403.7</v>
      </c>
      <c r="X38" s="171"/>
      <c r="Y38" s="171">
        <v>-4965.05</v>
      </c>
      <c r="Z38" s="172">
        <v>2072024.32</v>
      </c>
      <c r="AA38" s="172">
        <v>0</v>
      </c>
      <c r="AB38" s="172">
        <v>88511.17</v>
      </c>
      <c r="AC38" s="172">
        <v>0</v>
      </c>
      <c r="AD38" s="172">
        <v>274996.5</v>
      </c>
      <c r="AE38" s="172">
        <v>9770.7900000000009</v>
      </c>
      <c r="AF38" s="172">
        <v>0</v>
      </c>
      <c r="AG38" s="172">
        <v>0</v>
      </c>
      <c r="AH38" s="172">
        <v>43527.400000000198</v>
      </c>
      <c r="AI38" s="172">
        <v>0</v>
      </c>
      <c r="AJ38" s="172">
        <v>0</v>
      </c>
      <c r="AK38" s="172">
        <v>0</v>
      </c>
      <c r="AL38" s="172">
        <v>0</v>
      </c>
      <c r="AM38" s="172">
        <v>0</v>
      </c>
      <c r="AN38" s="172">
        <v>0</v>
      </c>
      <c r="AO38" s="172">
        <v>0</v>
      </c>
      <c r="AP38" s="172">
        <v>0</v>
      </c>
      <c r="AQ38" s="172">
        <v>0</v>
      </c>
      <c r="AR38" s="172">
        <v>0</v>
      </c>
      <c r="AS38" s="172">
        <v>36524.26</v>
      </c>
      <c r="AT38" s="172">
        <v>64378</v>
      </c>
      <c r="AU38" s="172">
        <v>1203038.2</v>
      </c>
      <c r="AV38" s="172">
        <v>17739.47</v>
      </c>
      <c r="AW38" s="172">
        <v>309238.13</v>
      </c>
      <c r="AX38" s="172">
        <v>84912.04</v>
      </c>
      <c r="AY38" s="172">
        <v>167332.85</v>
      </c>
      <c r="AZ38" s="172">
        <v>0</v>
      </c>
      <c r="BA38" s="172">
        <v>84945.87</v>
      </c>
      <c r="BB38" s="172">
        <v>3556.62</v>
      </c>
      <c r="BC38" s="172">
        <v>0</v>
      </c>
      <c r="BD38" s="172">
        <v>0</v>
      </c>
      <c r="BE38" s="172">
        <v>0</v>
      </c>
      <c r="BF38" s="172">
        <v>56861.17</v>
      </c>
      <c r="BG38" s="172">
        <v>822.97</v>
      </c>
      <c r="BH38" s="172">
        <v>12541.74</v>
      </c>
      <c r="BI38" s="172">
        <v>12679.76</v>
      </c>
      <c r="BJ38" s="172">
        <v>38826</v>
      </c>
      <c r="BK38" s="172">
        <v>0</v>
      </c>
      <c r="BL38" s="172">
        <v>13160.22</v>
      </c>
      <c r="BM38" s="172">
        <v>20030.32</v>
      </c>
      <c r="BN38" s="172">
        <v>1135</v>
      </c>
      <c r="BO38" s="172">
        <v>0</v>
      </c>
      <c r="BP38" s="172">
        <v>100716.13</v>
      </c>
      <c r="BQ38" s="172">
        <v>9020</v>
      </c>
      <c r="BR38" s="172">
        <v>6097.7</v>
      </c>
      <c r="BS38" s="172">
        <v>172646.25</v>
      </c>
      <c r="BT38" s="172">
        <v>85133.64</v>
      </c>
      <c r="BU38" s="172">
        <v>0</v>
      </c>
      <c r="BV38" s="172">
        <v>100070.09</v>
      </c>
      <c r="BW38" s="172">
        <v>0</v>
      </c>
      <c r="BX38" s="172">
        <v>0</v>
      </c>
      <c r="BY38" s="172">
        <v>4965.05</v>
      </c>
      <c r="BZ38" s="172">
        <v>0</v>
      </c>
      <c r="CA38" s="172">
        <v>0</v>
      </c>
      <c r="CB38" s="172">
        <v>7841.88</v>
      </c>
      <c r="CC38" s="172">
        <v>0</v>
      </c>
      <c r="CD38" s="172">
        <v>4965.05</v>
      </c>
      <c r="CE38" s="172">
        <v>0</v>
      </c>
      <c r="CF38" s="172">
        <v>0</v>
      </c>
      <c r="CG38" s="172">
        <v>7841.88</v>
      </c>
      <c r="CH38" s="172">
        <v>0</v>
      </c>
      <c r="CI38" s="172">
        <v>0</v>
      </c>
      <c r="CJ38" s="172">
        <v>253666.92000000022</v>
      </c>
      <c r="CK38" s="172"/>
      <c r="CL38" s="172">
        <v>0</v>
      </c>
      <c r="CM38" s="172">
        <v>0</v>
      </c>
      <c r="CN38" s="172">
        <v>0</v>
      </c>
      <c r="CO38" s="172">
        <v>0</v>
      </c>
      <c r="CP38" s="177"/>
      <c r="CQ38" s="151">
        <v>253666.92000000022</v>
      </c>
      <c r="CR38" s="151">
        <v>0</v>
      </c>
      <c r="CS38" s="152">
        <v>258631.97</v>
      </c>
      <c r="CT38" s="152">
        <v>-4965.05</v>
      </c>
      <c r="CU38" s="152">
        <v>-4965.0499999997846</v>
      </c>
      <c r="CV38" s="151">
        <v>-4965.05</v>
      </c>
      <c r="CW38" s="151">
        <v>253666.92</v>
      </c>
      <c r="CX38" s="153">
        <v>0</v>
      </c>
      <c r="CY38" s="151">
        <v>0</v>
      </c>
      <c r="CZ38" s="151">
        <v>9.9999998055864125E-3</v>
      </c>
      <c r="DA38" s="151">
        <v>0</v>
      </c>
      <c r="DB38" s="152">
        <v>-4965.05</v>
      </c>
      <c r="DD38" s="151">
        <v>2.1555024432018399E-10</v>
      </c>
      <c r="DG38" s="151">
        <v>253666.92000000022</v>
      </c>
      <c r="DH38" s="151">
        <v>0</v>
      </c>
      <c r="DI38" s="152">
        <v>258631.97</v>
      </c>
      <c r="DJ38" s="152">
        <v>-4965.05</v>
      </c>
      <c r="DO38" s="166">
        <v>3302087</v>
      </c>
      <c r="DQ38">
        <f>_xlfn.XLOOKUP(A38,Adjustment!B:B,Adjustment!H:H,0,0)</f>
        <v>0</v>
      </c>
      <c r="DR38" s="151">
        <f t="shared" si="1"/>
        <v>2589732.4400000004</v>
      </c>
      <c r="DS38" s="151">
        <f t="shared" si="2"/>
        <v>2505469.2200000002</v>
      </c>
      <c r="DT38" s="151">
        <f t="shared" si="3"/>
        <v>84263.220000000205</v>
      </c>
      <c r="DU38" s="151">
        <f t="shared" si="0"/>
        <v>12806.93</v>
      </c>
      <c r="DV38" s="151">
        <f t="shared" si="4"/>
        <v>7841.88</v>
      </c>
      <c r="DW38" s="151">
        <f t="shared" si="5"/>
        <v>4965.05</v>
      </c>
    </row>
    <row r="39" spans="1:127">
      <c r="A39" s="166">
        <v>3302092</v>
      </c>
      <c r="B39" s="175" t="s">
        <v>728</v>
      </c>
      <c r="C39" s="167" t="s">
        <v>729</v>
      </c>
      <c r="D39" s="178"/>
      <c r="E39" s="17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70"/>
      <c r="R39" s="170"/>
      <c r="S39" s="170"/>
      <c r="T39" s="170"/>
      <c r="U39" s="170"/>
      <c r="V39" s="170"/>
      <c r="W39" s="171">
        <v>939919.38</v>
      </c>
      <c r="X39" s="171"/>
      <c r="Y39" s="171">
        <v>37589.550000000003</v>
      </c>
      <c r="Z39" s="172">
        <v>2248626.52</v>
      </c>
      <c r="AA39" s="172">
        <v>0</v>
      </c>
      <c r="AB39" s="172">
        <v>114147.33</v>
      </c>
      <c r="AC39" s="172">
        <v>0</v>
      </c>
      <c r="AD39" s="172">
        <v>214536.5</v>
      </c>
      <c r="AE39" s="172">
        <v>8056.93</v>
      </c>
      <c r="AF39" s="172">
        <v>0</v>
      </c>
      <c r="AG39" s="172">
        <v>0</v>
      </c>
      <c r="AH39" s="172">
        <v>278546.73</v>
      </c>
      <c r="AI39" s="172">
        <v>74366.100000000006</v>
      </c>
      <c r="AJ39" s="172">
        <v>0</v>
      </c>
      <c r="AK39" s="172">
        <v>0</v>
      </c>
      <c r="AL39" s="172">
        <v>27398.25</v>
      </c>
      <c r="AM39" s="172">
        <v>0</v>
      </c>
      <c r="AN39" s="172">
        <v>0</v>
      </c>
      <c r="AO39" s="172">
        <v>0</v>
      </c>
      <c r="AP39" s="172">
        <v>0</v>
      </c>
      <c r="AQ39" s="172">
        <v>0</v>
      </c>
      <c r="AR39" s="172">
        <v>0</v>
      </c>
      <c r="AS39" s="172">
        <v>36977.5</v>
      </c>
      <c r="AT39" s="172">
        <v>20803</v>
      </c>
      <c r="AU39" s="172">
        <v>1434975.46</v>
      </c>
      <c r="AV39" s="172">
        <v>0</v>
      </c>
      <c r="AW39" s="172">
        <v>137955.04999999999</v>
      </c>
      <c r="AX39" s="172">
        <v>71764.98</v>
      </c>
      <c r="AY39" s="172">
        <v>171171.93</v>
      </c>
      <c r="AZ39" s="172">
        <v>0</v>
      </c>
      <c r="BA39" s="172">
        <v>102816.1</v>
      </c>
      <c r="BB39" s="172">
        <v>2411.75</v>
      </c>
      <c r="BC39" s="172">
        <v>4672.82</v>
      </c>
      <c r="BD39" s="172">
        <v>0</v>
      </c>
      <c r="BE39" s="172">
        <v>0</v>
      </c>
      <c r="BF39" s="172">
        <v>156485.29999999999</v>
      </c>
      <c r="BG39" s="172">
        <v>5322.35</v>
      </c>
      <c r="BH39" s="172">
        <v>2029.84</v>
      </c>
      <c r="BI39" s="172">
        <v>6023.08</v>
      </c>
      <c r="BJ39" s="172">
        <v>161214.23000000001</v>
      </c>
      <c r="BK39" s="172">
        <v>26946.240000000002</v>
      </c>
      <c r="BL39" s="172">
        <v>6019.65</v>
      </c>
      <c r="BM39" s="172">
        <v>72475.749999999753</v>
      </c>
      <c r="BN39" s="172">
        <v>32456.880000000001</v>
      </c>
      <c r="BO39" s="172">
        <v>0</v>
      </c>
      <c r="BP39" s="172">
        <v>61306.76</v>
      </c>
      <c r="BQ39" s="172">
        <v>4895</v>
      </c>
      <c r="BR39" s="172">
        <v>5410</v>
      </c>
      <c r="BS39" s="172">
        <v>135126.91</v>
      </c>
      <c r="BT39" s="172">
        <v>98725.25</v>
      </c>
      <c r="BU39" s="172">
        <v>0</v>
      </c>
      <c r="BV39" s="172">
        <v>334635.81</v>
      </c>
      <c r="BW39" s="172">
        <v>0</v>
      </c>
      <c r="BX39" s="172">
        <v>0</v>
      </c>
      <c r="BY39" s="172">
        <v>0</v>
      </c>
      <c r="BZ39" s="172">
        <v>0</v>
      </c>
      <c r="CA39" s="172">
        <v>0</v>
      </c>
      <c r="CB39" s="172">
        <v>9422.5</v>
      </c>
      <c r="CC39" s="172">
        <v>19648.86</v>
      </c>
      <c r="CD39" s="172">
        <v>0</v>
      </c>
      <c r="CE39" s="172">
        <v>0</v>
      </c>
      <c r="CF39" s="172">
        <v>0</v>
      </c>
      <c r="CG39" s="172">
        <v>0</v>
      </c>
      <c r="CH39" s="172">
        <v>0</v>
      </c>
      <c r="CI39" s="172"/>
      <c r="CJ39" s="172">
        <v>928537.10000000021</v>
      </c>
      <c r="CK39" s="172"/>
      <c r="CL39" s="172">
        <v>66660.91</v>
      </c>
      <c r="CM39" s="172">
        <v>0</v>
      </c>
      <c r="CN39" s="172">
        <v>0</v>
      </c>
      <c r="CO39" s="172">
        <v>0</v>
      </c>
      <c r="CP39" s="177"/>
      <c r="CQ39" s="151">
        <v>928537.10000000021</v>
      </c>
      <c r="CR39" s="151">
        <v>66660.91</v>
      </c>
      <c r="CS39" s="152">
        <v>928537.1</v>
      </c>
      <c r="CT39" s="152">
        <v>66660.91</v>
      </c>
      <c r="CU39" s="152">
        <v>0</v>
      </c>
      <c r="CV39" s="151">
        <v>0</v>
      </c>
      <c r="CW39" s="151">
        <v>995198.01</v>
      </c>
      <c r="CX39" s="153">
        <v>19648.86</v>
      </c>
      <c r="CY39" s="151">
        <v>19648.86</v>
      </c>
      <c r="CZ39" s="151">
        <v>0</v>
      </c>
      <c r="DA39" s="151">
        <v>-2.0000000251457095E-2</v>
      </c>
      <c r="DD39" s="151">
        <v>2.6193447411060333E-10</v>
      </c>
      <c r="DG39" s="151">
        <v>928537.10000000021</v>
      </c>
      <c r="DH39" s="151">
        <v>66660.91</v>
      </c>
      <c r="DI39" s="152">
        <v>928537.1</v>
      </c>
      <c r="DJ39" s="152">
        <v>66660.91</v>
      </c>
      <c r="DO39" s="166">
        <v>3302092</v>
      </c>
      <c r="DQ39">
        <f>_xlfn.XLOOKUP(A39,Adjustment!B:B,Adjustment!H:H,0,0)</f>
        <v>0</v>
      </c>
      <c r="DR39" s="151">
        <f t="shared" si="1"/>
        <v>3023458.8600000003</v>
      </c>
      <c r="DS39" s="151">
        <f t="shared" si="2"/>
        <v>3034841.14</v>
      </c>
      <c r="DT39" s="151">
        <f t="shared" si="3"/>
        <v>-11382.279999999795</v>
      </c>
      <c r="DU39" s="151">
        <f t="shared" si="0"/>
        <v>29071.360000000001</v>
      </c>
      <c r="DV39" s="151">
        <f t="shared" si="4"/>
        <v>0</v>
      </c>
      <c r="DW39" s="151">
        <f t="shared" si="5"/>
        <v>29071.360000000001</v>
      </c>
    </row>
    <row r="40" spans="1:127">
      <c r="A40" s="166">
        <v>3302099</v>
      </c>
      <c r="B40" s="175" t="s">
        <v>732</v>
      </c>
      <c r="C40" s="167" t="s">
        <v>733</v>
      </c>
      <c r="D40" s="178"/>
      <c r="E40" s="17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70"/>
      <c r="R40" s="170"/>
      <c r="S40" s="170"/>
      <c r="T40" s="170"/>
      <c r="U40" s="170"/>
      <c r="V40" s="170"/>
      <c r="W40" s="171">
        <v>239167.86</v>
      </c>
      <c r="X40" s="171"/>
      <c r="Y40" s="171">
        <v>-4423.13</v>
      </c>
      <c r="Z40" s="172">
        <v>1379874.71</v>
      </c>
      <c r="AA40" s="172">
        <v>0</v>
      </c>
      <c r="AB40" s="172">
        <v>248857.41</v>
      </c>
      <c r="AC40" s="172">
        <v>0</v>
      </c>
      <c r="AD40" s="172">
        <v>184025.5</v>
      </c>
      <c r="AE40" s="172">
        <v>4113.82</v>
      </c>
      <c r="AF40" s="172">
        <v>0</v>
      </c>
      <c r="AG40" s="172">
        <v>0</v>
      </c>
      <c r="AH40" s="172">
        <v>0</v>
      </c>
      <c r="AI40" s="172">
        <v>0</v>
      </c>
      <c r="AJ40" s="172">
        <v>0</v>
      </c>
      <c r="AK40" s="172">
        <v>0</v>
      </c>
      <c r="AL40" s="172">
        <v>0</v>
      </c>
      <c r="AM40" s="172">
        <v>0</v>
      </c>
      <c r="AN40" s="172">
        <v>0</v>
      </c>
      <c r="AO40" s="172">
        <v>0</v>
      </c>
      <c r="AP40" s="172">
        <v>0</v>
      </c>
      <c r="AQ40" s="172">
        <v>0</v>
      </c>
      <c r="AR40" s="172">
        <v>0</v>
      </c>
      <c r="AS40" s="172">
        <v>12613.62</v>
      </c>
      <c r="AT40" s="172">
        <v>36325</v>
      </c>
      <c r="AU40" s="172">
        <v>945110.81</v>
      </c>
      <c r="AV40" s="172">
        <v>0</v>
      </c>
      <c r="AW40" s="172">
        <v>279182.42</v>
      </c>
      <c r="AX40" s="172">
        <v>46864.43</v>
      </c>
      <c r="AY40" s="172">
        <v>92354.68</v>
      </c>
      <c r="AZ40" s="172">
        <v>0</v>
      </c>
      <c r="BA40" s="172">
        <v>65764.850000000006</v>
      </c>
      <c r="BB40" s="172">
        <v>1002.04</v>
      </c>
      <c r="BC40" s="172">
        <v>17173</v>
      </c>
      <c r="BD40" s="172">
        <v>0</v>
      </c>
      <c r="BE40" s="172">
        <v>0</v>
      </c>
      <c r="BF40" s="172">
        <v>33977.730000000003</v>
      </c>
      <c r="BG40" s="172">
        <v>770</v>
      </c>
      <c r="BH40" s="172">
        <v>3625.3</v>
      </c>
      <c r="BI40" s="172">
        <v>4526.05</v>
      </c>
      <c r="BJ40" s="172">
        <v>46415.87</v>
      </c>
      <c r="BK40" s="172">
        <v>0</v>
      </c>
      <c r="BL40" s="172">
        <v>12640.5</v>
      </c>
      <c r="BM40" s="172">
        <v>49018.319999999905</v>
      </c>
      <c r="BN40" s="172">
        <v>15081.91</v>
      </c>
      <c r="BO40" s="172">
        <v>2107.14</v>
      </c>
      <c r="BP40" s="172">
        <v>35479.82</v>
      </c>
      <c r="BQ40" s="172">
        <v>6385.4</v>
      </c>
      <c r="BR40" s="172">
        <v>0</v>
      </c>
      <c r="BS40" s="172">
        <v>43976.959999999999</v>
      </c>
      <c r="BT40" s="172">
        <v>26595.06</v>
      </c>
      <c r="BU40" s="172">
        <v>120</v>
      </c>
      <c r="BV40" s="172">
        <v>104748.34</v>
      </c>
      <c r="BW40" s="172">
        <v>0</v>
      </c>
      <c r="BX40" s="172">
        <v>0</v>
      </c>
      <c r="BY40" s="172">
        <v>8857.23</v>
      </c>
      <c r="BZ40" s="172">
        <v>0</v>
      </c>
      <c r="CA40" s="172">
        <v>0</v>
      </c>
      <c r="CB40" s="172">
        <v>6486.25</v>
      </c>
      <c r="CC40" s="172">
        <v>14501.460000000003</v>
      </c>
      <c r="CD40" s="172">
        <v>8857.23</v>
      </c>
      <c r="CE40" s="172">
        <v>0</v>
      </c>
      <c r="CF40" s="172">
        <v>0</v>
      </c>
      <c r="CG40" s="172">
        <v>0</v>
      </c>
      <c r="CH40" s="172">
        <v>25421.81</v>
      </c>
      <c r="CI40" s="172"/>
      <c r="CJ40" s="172">
        <v>263200.06000000017</v>
      </c>
      <c r="CK40" s="172"/>
      <c r="CL40" s="172">
        <v>0</v>
      </c>
      <c r="CM40" s="172">
        <v>0</v>
      </c>
      <c r="CN40" s="172">
        <v>0</v>
      </c>
      <c r="CO40" s="172">
        <v>0</v>
      </c>
      <c r="CP40" s="177"/>
      <c r="CQ40" s="151">
        <v>263200.06000000017</v>
      </c>
      <c r="CR40" s="151">
        <v>0</v>
      </c>
      <c r="CS40" s="152">
        <v>272057.28999999998</v>
      </c>
      <c r="CT40" s="152">
        <v>-8857.23</v>
      </c>
      <c r="CU40" s="152">
        <v>-8857.2299999998068</v>
      </c>
      <c r="CV40" s="151">
        <v>-8857.23</v>
      </c>
      <c r="CW40" s="151">
        <v>263200.06</v>
      </c>
      <c r="CX40" s="153">
        <v>14501.460000000003</v>
      </c>
      <c r="CY40" s="151">
        <v>14501.460000000003</v>
      </c>
      <c r="CZ40" s="151">
        <v>0</v>
      </c>
      <c r="DA40" s="151">
        <v>-4.0000000095460564E-2</v>
      </c>
      <c r="DB40" s="152">
        <v>-8857.23</v>
      </c>
      <c r="DD40" s="151">
        <v>1.9281287677586079E-10</v>
      </c>
      <c r="DG40" s="151">
        <v>263200.06000000017</v>
      </c>
      <c r="DH40" s="151">
        <v>0</v>
      </c>
      <c r="DI40" s="152">
        <v>272057.28999999998</v>
      </c>
      <c r="DJ40" s="152">
        <v>-8857.23</v>
      </c>
      <c r="DO40" s="166">
        <v>3302099</v>
      </c>
      <c r="DQ40">
        <f>_xlfn.XLOOKUP(A40,Adjustment!B:B,Adjustment!H:H,0,0)</f>
        <v>0</v>
      </c>
      <c r="DR40" s="151">
        <f t="shared" si="1"/>
        <v>1865810.06</v>
      </c>
      <c r="DS40" s="151">
        <f t="shared" si="2"/>
        <v>1841777.8599999999</v>
      </c>
      <c r="DT40" s="151">
        <f t="shared" si="3"/>
        <v>24032.200000000186</v>
      </c>
      <c r="DU40" s="151">
        <f t="shared" si="0"/>
        <v>29844.940000000002</v>
      </c>
      <c r="DV40" s="151">
        <f t="shared" si="4"/>
        <v>25421.81</v>
      </c>
      <c r="DW40" s="151">
        <f t="shared" si="5"/>
        <v>4423.130000000001</v>
      </c>
    </row>
    <row r="41" spans="1:127">
      <c r="A41" s="166">
        <v>3302108</v>
      </c>
      <c r="B41" s="175" t="s">
        <v>734</v>
      </c>
      <c r="C41" s="167" t="s">
        <v>735</v>
      </c>
      <c r="D41" s="178"/>
      <c r="E41" s="17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70"/>
      <c r="R41" s="170"/>
      <c r="S41" s="170"/>
      <c r="T41" s="170"/>
      <c r="U41" s="170"/>
      <c r="V41" s="170"/>
      <c r="W41" s="171">
        <v>977587.16</v>
      </c>
      <c r="X41" s="171"/>
      <c r="Y41" s="171">
        <v>-117698.43</v>
      </c>
      <c r="Z41" s="172">
        <v>4626573.9400000004</v>
      </c>
      <c r="AA41" s="172">
        <v>0</v>
      </c>
      <c r="AB41" s="172">
        <v>440610.21</v>
      </c>
      <c r="AC41" s="172">
        <v>0</v>
      </c>
      <c r="AD41" s="172">
        <v>480150.5</v>
      </c>
      <c r="AE41" s="172">
        <v>3770.79</v>
      </c>
      <c r="AF41" s="172">
        <v>0</v>
      </c>
      <c r="AG41" s="172">
        <v>0</v>
      </c>
      <c r="AH41" s="172">
        <v>70581.73</v>
      </c>
      <c r="AI41" s="172">
        <v>0</v>
      </c>
      <c r="AJ41" s="172">
        <v>0</v>
      </c>
      <c r="AK41" s="172">
        <v>0</v>
      </c>
      <c r="AL41" s="172">
        <v>8989.17</v>
      </c>
      <c r="AM41" s="172">
        <v>0</v>
      </c>
      <c r="AN41" s="172">
        <v>0</v>
      </c>
      <c r="AO41" s="172">
        <v>0</v>
      </c>
      <c r="AP41" s="172">
        <v>0</v>
      </c>
      <c r="AQ41" s="172">
        <v>0</v>
      </c>
      <c r="AR41" s="172">
        <v>0</v>
      </c>
      <c r="AS41" s="172">
        <v>85202.32</v>
      </c>
      <c r="AT41" s="172">
        <v>141058</v>
      </c>
      <c r="AU41" s="172">
        <v>2398888.9900000002</v>
      </c>
      <c r="AV41" s="172">
        <v>0</v>
      </c>
      <c r="AW41" s="172">
        <v>707461.91</v>
      </c>
      <c r="AX41" s="172">
        <v>130226.29</v>
      </c>
      <c r="AY41" s="172">
        <v>418662.40000000002</v>
      </c>
      <c r="AZ41" s="172">
        <v>0</v>
      </c>
      <c r="BA41" s="172">
        <v>222565.21</v>
      </c>
      <c r="BB41" s="172">
        <v>0</v>
      </c>
      <c r="BC41" s="172">
        <v>10336.1</v>
      </c>
      <c r="BD41" s="172">
        <v>0</v>
      </c>
      <c r="BE41" s="172">
        <v>0</v>
      </c>
      <c r="BF41" s="172">
        <v>30815.25</v>
      </c>
      <c r="BG41" s="172">
        <v>18399.419999999998</v>
      </c>
      <c r="BH41" s="172">
        <v>11028.64</v>
      </c>
      <c r="BI41" s="172">
        <v>5387.07</v>
      </c>
      <c r="BJ41" s="172">
        <v>113023.37</v>
      </c>
      <c r="BK41" s="172">
        <v>0</v>
      </c>
      <c r="BL41" s="172">
        <v>31346.720000000001</v>
      </c>
      <c r="BM41" s="172">
        <v>156651.03000000044</v>
      </c>
      <c r="BN41" s="172">
        <v>18479.310000000001</v>
      </c>
      <c r="BO41" s="172">
        <v>564.94000000000005</v>
      </c>
      <c r="BP41" s="172">
        <v>158752.04999999999</v>
      </c>
      <c r="BQ41" s="172">
        <v>4895</v>
      </c>
      <c r="BR41" s="172">
        <v>10770</v>
      </c>
      <c r="BS41" s="172">
        <v>334196.42</v>
      </c>
      <c r="BT41" s="172">
        <v>364957.41</v>
      </c>
      <c r="BU41" s="172">
        <v>2705</v>
      </c>
      <c r="BV41" s="172">
        <v>584465.56000000006</v>
      </c>
      <c r="BW41" s="172">
        <v>0</v>
      </c>
      <c r="BX41" s="172">
        <v>0</v>
      </c>
      <c r="BY41" s="172">
        <v>144574.43</v>
      </c>
      <c r="BZ41" s="172">
        <v>0</v>
      </c>
      <c r="CA41" s="172">
        <v>0</v>
      </c>
      <c r="CB41" s="172">
        <v>13861.75</v>
      </c>
      <c r="CC41" s="172">
        <v>0</v>
      </c>
      <c r="CD41" s="172">
        <v>144574.43</v>
      </c>
      <c r="CE41" s="172">
        <v>0</v>
      </c>
      <c r="CF41" s="172">
        <v>0</v>
      </c>
      <c r="CG41" s="172">
        <v>13861.75</v>
      </c>
      <c r="CH41" s="172">
        <v>26876</v>
      </c>
      <c r="CI41" s="172">
        <v>0</v>
      </c>
      <c r="CJ41" s="172">
        <v>955371.2999999997</v>
      </c>
      <c r="CK41" s="172"/>
      <c r="CL41" s="172">
        <v>0</v>
      </c>
      <c r="CM41" s="172">
        <v>0</v>
      </c>
      <c r="CN41" s="172">
        <v>0</v>
      </c>
      <c r="CO41" s="172">
        <v>0</v>
      </c>
      <c r="CP41" s="177"/>
      <c r="CQ41" s="151">
        <v>955371.2999999997</v>
      </c>
      <c r="CR41" s="151">
        <v>0</v>
      </c>
      <c r="CS41" s="152">
        <v>1099945.73</v>
      </c>
      <c r="CT41" s="152">
        <v>-144574.43</v>
      </c>
      <c r="CU41" s="152">
        <v>-144574.43000000028</v>
      </c>
      <c r="CV41" s="151">
        <v>-144574.43</v>
      </c>
      <c r="CW41" s="151">
        <v>955371.3</v>
      </c>
      <c r="CX41" s="153">
        <v>0</v>
      </c>
      <c r="CY41" s="151">
        <v>0</v>
      </c>
      <c r="CZ41" s="151">
        <v>0</v>
      </c>
      <c r="DA41" s="151">
        <v>-3.9999999571591616E-2</v>
      </c>
      <c r="DB41" s="152">
        <v>-144574.43</v>
      </c>
      <c r="DD41" s="151">
        <v>-2.9103830456733704E-10</v>
      </c>
      <c r="DG41" s="151">
        <v>955371.2999999997</v>
      </c>
      <c r="DH41" s="151">
        <v>0</v>
      </c>
      <c r="DI41" s="152">
        <v>1099945.73</v>
      </c>
      <c r="DJ41" s="152">
        <v>-144574.43</v>
      </c>
      <c r="DO41" s="166">
        <v>3302108</v>
      </c>
      <c r="DQ41">
        <f>_xlfn.XLOOKUP(A41,Adjustment!B:B,Adjustment!H:H,0,0)</f>
        <v>0</v>
      </c>
      <c r="DR41" s="151">
        <f t="shared" si="1"/>
        <v>5856936.6600000011</v>
      </c>
      <c r="DS41" s="151">
        <f t="shared" si="2"/>
        <v>5879152.5200000014</v>
      </c>
      <c r="DT41" s="151">
        <f t="shared" si="3"/>
        <v>-22215.860000000335</v>
      </c>
      <c r="DU41" s="151">
        <f t="shared" si="0"/>
        <v>158436.18</v>
      </c>
      <c r="DV41" s="151">
        <f t="shared" si="4"/>
        <v>40737.75</v>
      </c>
      <c r="DW41" s="151">
        <f t="shared" si="5"/>
        <v>117698.43</v>
      </c>
    </row>
    <row r="42" spans="1:127">
      <c r="A42" s="166">
        <v>3302115</v>
      </c>
      <c r="B42" s="175" t="s">
        <v>736</v>
      </c>
      <c r="C42" s="167" t="s">
        <v>737</v>
      </c>
      <c r="D42" s="178"/>
      <c r="E42" s="17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70"/>
      <c r="R42" s="170"/>
      <c r="S42" s="170"/>
      <c r="T42" s="170"/>
      <c r="U42" s="170"/>
      <c r="V42" s="170"/>
      <c r="W42" s="171">
        <v>413435.61</v>
      </c>
      <c r="X42" s="171"/>
      <c r="Y42" s="171">
        <v>-23308.53</v>
      </c>
      <c r="Z42" s="172">
        <v>1731204.07</v>
      </c>
      <c r="AA42" s="172">
        <v>0</v>
      </c>
      <c r="AB42" s="172">
        <v>62559.5</v>
      </c>
      <c r="AC42" s="172">
        <v>0</v>
      </c>
      <c r="AD42" s="172">
        <v>235600</v>
      </c>
      <c r="AE42" s="172">
        <v>2256.9299999999998</v>
      </c>
      <c r="AF42" s="172">
        <v>0</v>
      </c>
      <c r="AG42" s="172">
        <v>0</v>
      </c>
      <c r="AH42" s="172">
        <v>31938.639999999999</v>
      </c>
      <c r="AI42" s="172">
        <v>0</v>
      </c>
      <c r="AJ42" s="172">
        <v>0</v>
      </c>
      <c r="AK42" s="172">
        <v>0</v>
      </c>
      <c r="AL42" s="172">
        <v>1661.25</v>
      </c>
      <c r="AM42" s="172">
        <v>0</v>
      </c>
      <c r="AN42" s="172">
        <v>0</v>
      </c>
      <c r="AO42" s="172">
        <v>0</v>
      </c>
      <c r="AP42" s="172">
        <v>0</v>
      </c>
      <c r="AQ42" s="172">
        <v>0</v>
      </c>
      <c r="AR42" s="172">
        <v>0</v>
      </c>
      <c r="AS42" s="172">
        <v>39430.620000000003</v>
      </c>
      <c r="AT42" s="172">
        <v>46682</v>
      </c>
      <c r="AU42" s="172">
        <v>1177340.21</v>
      </c>
      <c r="AV42" s="172">
        <v>0</v>
      </c>
      <c r="AW42" s="172">
        <v>237848.11</v>
      </c>
      <c r="AX42" s="172">
        <v>0</v>
      </c>
      <c r="AY42" s="172">
        <v>177472.63</v>
      </c>
      <c r="AZ42" s="172">
        <v>62846.25</v>
      </c>
      <c r="BA42" s="172">
        <v>100326.92</v>
      </c>
      <c r="BB42" s="172">
        <v>0</v>
      </c>
      <c r="BC42" s="172">
        <v>2885.3</v>
      </c>
      <c r="BD42" s="172">
        <v>0</v>
      </c>
      <c r="BE42" s="172">
        <v>0</v>
      </c>
      <c r="BF42" s="172">
        <v>144439.9</v>
      </c>
      <c r="BG42" s="172">
        <v>0</v>
      </c>
      <c r="BH42" s="172">
        <v>0</v>
      </c>
      <c r="BI42" s="172">
        <v>2297.4299999999998</v>
      </c>
      <c r="BJ42" s="172">
        <v>69841.649999999994</v>
      </c>
      <c r="BK42" s="172">
        <v>0</v>
      </c>
      <c r="BL42" s="172">
        <v>9728.49</v>
      </c>
      <c r="BM42" s="172">
        <v>55744.07</v>
      </c>
      <c r="BN42" s="172">
        <v>47804.9</v>
      </c>
      <c r="BO42" s="172">
        <v>24.04</v>
      </c>
      <c r="BP42" s="172">
        <v>41183.47</v>
      </c>
      <c r="BQ42" s="172">
        <v>4895</v>
      </c>
      <c r="BR42" s="172">
        <v>0</v>
      </c>
      <c r="BS42" s="172">
        <v>79927.960000000006</v>
      </c>
      <c r="BT42" s="172">
        <v>1208.48</v>
      </c>
      <c r="BU42" s="172">
        <v>1500</v>
      </c>
      <c r="BV42" s="172">
        <v>26872.16</v>
      </c>
      <c r="BW42" s="172">
        <v>0</v>
      </c>
      <c r="BX42" s="172">
        <v>0</v>
      </c>
      <c r="BY42" s="172">
        <v>23308.53</v>
      </c>
      <c r="BZ42" s="172">
        <v>0</v>
      </c>
      <c r="CA42" s="172">
        <v>0</v>
      </c>
      <c r="CB42" s="172">
        <v>7691.13</v>
      </c>
      <c r="CC42" s="172">
        <v>0</v>
      </c>
      <c r="CD42" s="172">
        <v>23308.53</v>
      </c>
      <c r="CE42" s="172">
        <v>0</v>
      </c>
      <c r="CF42" s="172">
        <v>0</v>
      </c>
      <c r="CG42" s="172">
        <v>7691.13</v>
      </c>
      <c r="CH42" s="172">
        <v>0</v>
      </c>
      <c r="CI42" s="172">
        <v>0</v>
      </c>
      <c r="CJ42" s="172">
        <v>297273.12000000023</v>
      </c>
      <c r="CK42" s="172"/>
      <c r="CL42" s="172">
        <v>0</v>
      </c>
      <c r="CM42" s="172">
        <v>0</v>
      </c>
      <c r="CN42" s="172">
        <v>0</v>
      </c>
      <c r="CO42" s="172">
        <v>0</v>
      </c>
      <c r="CP42" s="177"/>
      <c r="CQ42" s="151">
        <v>297273.12000000023</v>
      </c>
      <c r="CR42" s="151">
        <v>0</v>
      </c>
      <c r="CS42" s="152">
        <v>320581.65000000002</v>
      </c>
      <c r="CT42" s="152">
        <v>-23308.53</v>
      </c>
      <c r="CU42" s="152">
        <v>-23308.529999999795</v>
      </c>
      <c r="CV42" s="151">
        <v>-23308.53</v>
      </c>
      <c r="CW42" s="151">
        <v>297273.12</v>
      </c>
      <c r="CX42" s="153">
        <v>0</v>
      </c>
      <c r="CY42" s="151">
        <v>0</v>
      </c>
      <c r="CZ42" s="151">
        <v>0</v>
      </c>
      <c r="DA42" s="151">
        <v>0</v>
      </c>
      <c r="DB42" s="152">
        <v>-23308.53</v>
      </c>
      <c r="DD42" s="151">
        <v>2.0372681319713593E-10</v>
      </c>
      <c r="DG42" s="151">
        <v>297273.12000000023</v>
      </c>
      <c r="DH42" s="151">
        <v>0</v>
      </c>
      <c r="DI42" s="152">
        <v>320581.65000000002</v>
      </c>
      <c r="DJ42" s="152">
        <v>-23308.53</v>
      </c>
      <c r="DO42" s="166">
        <v>3302115</v>
      </c>
      <c r="DQ42">
        <f>_xlfn.XLOOKUP(A42,Adjustment!B:B,Adjustment!H:H,0,0)</f>
        <v>0</v>
      </c>
      <c r="DR42" s="151">
        <f t="shared" si="1"/>
        <v>2151333.0099999998</v>
      </c>
      <c r="DS42" s="151">
        <f t="shared" si="2"/>
        <v>2267495.4999999995</v>
      </c>
      <c r="DT42" s="151">
        <f t="shared" si="3"/>
        <v>-116162.48999999976</v>
      </c>
      <c r="DU42" s="151">
        <f t="shared" si="0"/>
        <v>30999.66</v>
      </c>
      <c r="DV42" s="151">
        <f t="shared" si="4"/>
        <v>7691.13</v>
      </c>
      <c r="DW42" s="151">
        <f t="shared" si="5"/>
        <v>23308.53</v>
      </c>
    </row>
    <row r="43" spans="1:127">
      <c r="A43" s="166">
        <v>3302133</v>
      </c>
      <c r="B43" s="175" t="s">
        <v>741</v>
      </c>
      <c r="C43" s="167" t="s">
        <v>742</v>
      </c>
      <c r="D43" s="178"/>
      <c r="E43" s="17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70"/>
      <c r="R43" s="170"/>
      <c r="S43" s="170"/>
      <c r="T43" s="170"/>
      <c r="U43" s="170"/>
      <c r="V43" s="170"/>
      <c r="W43" s="171">
        <v>452503.45</v>
      </c>
      <c r="X43" s="171"/>
      <c r="Y43" s="171">
        <v>63575.63</v>
      </c>
      <c r="Z43" s="172">
        <v>2442386.25</v>
      </c>
      <c r="AA43" s="172">
        <v>0</v>
      </c>
      <c r="AB43" s="172">
        <v>38533.75</v>
      </c>
      <c r="AC43" s="172">
        <v>0</v>
      </c>
      <c r="AD43" s="172">
        <v>268416.5</v>
      </c>
      <c r="AE43" s="172">
        <v>3000</v>
      </c>
      <c r="AF43" s="172">
        <v>0</v>
      </c>
      <c r="AG43" s="172">
        <v>0</v>
      </c>
      <c r="AH43" s="172">
        <v>111022.29</v>
      </c>
      <c r="AI43" s="172">
        <v>21348.51</v>
      </c>
      <c r="AJ43" s="172">
        <v>0</v>
      </c>
      <c r="AK43" s="172">
        <v>0</v>
      </c>
      <c r="AL43" s="172">
        <v>13036</v>
      </c>
      <c r="AM43" s="172">
        <v>0</v>
      </c>
      <c r="AN43" s="172">
        <v>0</v>
      </c>
      <c r="AO43" s="172">
        <v>0</v>
      </c>
      <c r="AP43" s="172">
        <v>0</v>
      </c>
      <c r="AQ43" s="172">
        <v>0</v>
      </c>
      <c r="AR43" s="172">
        <v>0</v>
      </c>
      <c r="AS43" s="172">
        <v>17407.88</v>
      </c>
      <c r="AT43" s="172">
        <v>70238</v>
      </c>
      <c r="AU43" s="172">
        <v>1110788.57</v>
      </c>
      <c r="AV43" s="172">
        <v>0</v>
      </c>
      <c r="AW43" s="172">
        <v>512394.33</v>
      </c>
      <c r="AX43" s="172">
        <v>0</v>
      </c>
      <c r="AY43" s="172">
        <v>78204.23</v>
      </c>
      <c r="AZ43" s="172">
        <v>66171.289999999994</v>
      </c>
      <c r="BA43" s="172">
        <v>115150.99</v>
      </c>
      <c r="BB43" s="172">
        <v>7469.6</v>
      </c>
      <c r="BC43" s="172">
        <v>6012.7</v>
      </c>
      <c r="BD43" s="172">
        <v>0</v>
      </c>
      <c r="BE43" s="172">
        <v>0</v>
      </c>
      <c r="BF43" s="172">
        <v>23175.09</v>
      </c>
      <c r="BG43" s="172">
        <v>3950</v>
      </c>
      <c r="BH43" s="172">
        <v>0</v>
      </c>
      <c r="BI43" s="172">
        <v>8177.47</v>
      </c>
      <c r="BJ43" s="172">
        <v>91442.9</v>
      </c>
      <c r="BK43" s="172">
        <v>45024</v>
      </c>
      <c r="BL43" s="172">
        <v>29795.17</v>
      </c>
      <c r="BM43" s="172">
        <v>167561.00000000012</v>
      </c>
      <c r="BN43" s="172">
        <v>12087.19</v>
      </c>
      <c r="BO43" s="172">
        <v>0</v>
      </c>
      <c r="BP43" s="172">
        <v>12873.13</v>
      </c>
      <c r="BQ43" s="172">
        <v>4895</v>
      </c>
      <c r="BR43" s="172">
        <v>0</v>
      </c>
      <c r="BS43" s="172">
        <v>69633.600000000006</v>
      </c>
      <c r="BT43" s="172">
        <v>184639.61</v>
      </c>
      <c r="BU43" s="172">
        <v>24419.5</v>
      </c>
      <c r="BV43" s="172">
        <v>82048.649999999994</v>
      </c>
      <c r="BW43" s="172">
        <v>396258.74</v>
      </c>
      <c r="BX43" s="172">
        <v>0</v>
      </c>
      <c r="BY43" s="172">
        <v>0</v>
      </c>
      <c r="BZ43" s="172">
        <v>0</v>
      </c>
      <c r="CA43" s="172">
        <v>0</v>
      </c>
      <c r="CB43" s="172">
        <v>8635</v>
      </c>
      <c r="CC43" s="172">
        <v>18164.419999999998</v>
      </c>
      <c r="CD43" s="172">
        <v>0</v>
      </c>
      <c r="CE43" s="172">
        <v>0</v>
      </c>
      <c r="CF43" s="172">
        <v>0</v>
      </c>
      <c r="CG43" s="172">
        <v>0</v>
      </c>
      <c r="CH43" s="172">
        <v>58213.75</v>
      </c>
      <c r="CI43" s="172"/>
      <c r="CJ43" s="172">
        <v>385719.86999999994</v>
      </c>
      <c r="CK43" s="172"/>
      <c r="CL43" s="172">
        <v>32161.299999999996</v>
      </c>
      <c r="CM43" s="172">
        <v>0</v>
      </c>
      <c r="CN43" s="172">
        <v>0</v>
      </c>
      <c r="CO43" s="172">
        <v>0</v>
      </c>
      <c r="CP43" s="177"/>
      <c r="CQ43" s="151">
        <v>385719.86999999994</v>
      </c>
      <c r="CR43" s="151">
        <v>32161.299999999996</v>
      </c>
      <c r="CS43" s="152">
        <v>385719.87</v>
      </c>
      <c r="CT43" s="152">
        <v>32161.3</v>
      </c>
      <c r="CU43" s="152">
        <v>0</v>
      </c>
      <c r="CV43" s="151">
        <v>0</v>
      </c>
      <c r="CW43" s="151">
        <v>417881.17</v>
      </c>
      <c r="CX43" s="153">
        <v>11215.869999999999</v>
      </c>
      <c r="CY43" s="151">
        <v>11215.869999999999</v>
      </c>
      <c r="CZ43" s="151">
        <v>0</v>
      </c>
      <c r="DA43" s="151">
        <v>-4.9999999871943146E-2</v>
      </c>
      <c r="DD43" s="151">
        <v>-6.9121597334742546E-11</v>
      </c>
      <c r="DG43" s="151">
        <v>385719.86999999994</v>
      </c>
      <c r="DH43" s="151">
        <v>32161.299999999996</v>
      </c>
      <c r="DI43" s="152">
        <v>385719.87</v>
      </c>
      <c r="DJ43" s="152">
        <v>32161.3</v>
      </c>
      <c r="DO43" s="166">
        <v>3302133</v>
      </c>
      <c r="DQ43">
        <f>_xlfn.XLOOKUP(A43,Adjustment!B:B,Adjustment!H:H,0,0)</f>
        <v>0</v>
      </c>
      <c r="DR43" s="151">
        <f t="shared" si="1"/>
        <v>2985389.1799999997</v>
      </c>
      <c r="DS43" s="151">
        <f t="shared" si="2"/>
        <v>3052172.76</v>
      </c>
      <c r="DT43" s="151">
        <f t="shared" si="3"/>
        <v>-66783.580000000075</v>
      </c>
      <c r="DU43" s="151">
        <f t="shared" si="0"/>
        <v>26799.42</v>
      </c>
      <c r="DV43" s="151">
        <f t="shared" si="4"/>
        <v>58213.75</v>
      </c>
      <c r="DW43" s="151">
        <f t="shared" si="5"/>
        <v>-31414.33</v>
      </c>
    </row>
    <row r="44" spans="1:127">
      <c r="A44" s="166">
        <v>3302142</v>
      </c>
      <c r="B44" s="175" t="s">
        <v>743</v>
      </c>
      <c r="C44" s="167" t="s">
        <v>744</v>
      </c>
      <c r="D44" s="178"/>
      <c r="E44" s="17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70"/>
      <c r="R44" s="170"/>
      <c r="S44" s="170"/>
      <c r="T44" s="170"/>
      <c r="U44" s="170"/>
      <c r="V44" s="170"/>
      <c r="W44" s="171">
        <v>1062051.99</v>
      </c>
      <c r="X44" s="171"/>
      <c r="Y44" s="171">
        <v>-66384.19</v>
      </c>
      <c r="Z44" s="172">
        <v>2577509.11</v>
      </c>
      <c r="AA44" s="172">
        <v>0</v>
      </c>
      <c r="AB44" s="172">
        <v>146915</v>
      </c>
      <c r="AC44" s="172">
        <v>0</v>
      </c>
      <c r="AD44" s="172">
        <v>305551</v>
      </c>
      <c r="AE44" s="172">
        <v>13027.72</v>
      </c>
      <c r="AF44" s="172">
        <v>0</v>
      </c>
      <c r="AG44" s="172">
        <v>0</v>
      </c>
      <c r="AH44" s="172">
        <v>169832.93</v>
      </c>
      <c r="AI44" s="172">
        <v>0</v>
      </c>
      <c r="AJ44" s="172">
        <v>0</v>
      </c>
      <c r="AK44" s="172">
        <v>0</v>
      </c>
      <c r="AL44" s="172">
        <v>12448.21</v>
      </c>
      <c r="AM44" s="172">
        <v>0</v>
      </c>
      <c r="AN44" s="172">
        <v>0</v>
      </c>
      <c r="AO44" s="172">
        <v>0</v>
      </c>
      <c r="AP44" s="172">
        <v>0</v>
      </c>
      <c r="AQ44" s="172">
        <v>0</v>
      </c>
      <c r="AR44" s="172">
        <v>0</v>
      </c>
      <c r="AS44" s="172">
        <v>51442.5</v>
      </c>
      <c r="AT44" s="172">
        <v>67948</v>
      </c>
      <c r="AU44" s="172">
        <v>1483097.85</v>
      </c>
      <c r="AV44" s="172">
        <v>2902.5</v>
      </c>
      <c r="AW44" s="172">
        <v>284811.57</v>
      </c>
      <c r="AX44" s="172">
        <v>54531.07</v>
      </c>
      <c r="AY44" s="172">
        <v>173495.41</v>
      </c>
      <c r="AZ44" s="172">
        <v>0</v>
      </c>
      <c r="BA44" s="172">
        <v>69127.929999999993</v>
      </c>
      <c r="BB44" s="172">
        <v>5358.07</v>
      </c>
      <c r="BC44" s="172">
        <v>14460.19</v>
      </c>
      <c r="BD44" s="172">
        <v>0</v>
      </c>
      <c r="BE44" s="172">
        <v>0</v>
      </c>
      <c r="BF44" s="172">
        <v>84903.89</v>
      </c>
      <c r="BG44" s="172">
        <v>5700</v>
      </c>
      <c r="BH44" s="172">
        <v>36724.6</v>
      </c>
      <c r="BI44" s="172">
        <v>0</v>
      </c>
      <c r="BJ44" s="172">
        <v>85529.17</v>
      </c>
      <c r="BK44" s="172">
        <v>0</v>
      </c>
      <c r="BL44" s="172">
        <v>2792.92</v>
      </c>
      <c r="BM44" s="172">
        <v>109152.06000000023</v>
      </c>
      <c r="BN44" s="172">
        <v>9894.4599999999991</v>
      </c>
      <c r="BO44" s="172">
        <v>0</v>
      </c>
      <c r="BP44" s="172">
        <v>92232.71</v>
      </c>
      <c r="BQ44" s="172">
        <v>4895</v>
      </c>
      <c r="BR44" s="172">
        <v>7915.2</v>
      </c>
      <c r="BS44" s="172">
        <v>166437.51999999999</v>
      </c>
      <c r="BT44" s="172">
        <v>200852.16</v>
      </c>
      <c r="BU44" s="172">
        <v>6810</v>
      </c>
      <c r="BV44" s="172">
        <v>302175.52</v>
      </c>
      <c r="BW44" s="172">
        <v>0</v>
      </c>
      <c r="BX44" s="172">
        <v>0</v>
      </c>
      <c r="BY44" s="172">
        <v>80142.19</v>
      </c>
      <c r="BZ44" s="172">
        <v>0</v>
      </c>
      <c r="CA44" s="172">
        <v>0</v>
      </c>
      <c r="CB44" s="172">
        <v>8743</v>
      </c>
      <c r="CC44" s="172">
        <v>0</v>
      </c>
      <c r="CD44" s="172">
        <v>80142.19</v>
      </c>
      <c r="CE44" s="172">
        <v>0</v>
      </c>
      <c r="CF44" s="172">
        <v>0</v>
      </c>
      <c r="CG44" s="172">
        <v>8743</v>
      </c>
      <c r="CH44" s="172">
        <v>13758</v>
      </c>
      <c r="CI44" s="172">
        <v>0</v>
      </c>
      <c r="CJ44" s="172">
        <v>1122784.47</v>
      </c>
      <c r="CK44" s="172"/>
      <c r="CL44" s="172">
        <v>0</v>
      </c>
      <c r="CM44" s="172">
        <v>0</v>
      </c>
      <c r="CN44" s="172">
        <v>0</v>
      </c>
      <c r="CO44" s="172">
        <v>0</v>
      </c>
      <c r="CP44" s="177"/>
      <c r="CQ44" s="151">
        <v>1122784.47</v>
      </c>
      <c r="CR44" s="151">
        <v>0</v>
      </c>
      <c r="CS44" s="152">
        <v>1202926.6599999999</v>
      </c>
      <c r="CT44" s="152">
        <v>-80142.19</v>
      </c>
      <c r="CU44" s="152">
        <v>-80142.189999999944</v>
      </c>
      <c r="CV44" s="151">
        <v>-80142.19</v>
      </c>
      <c r="CW44" s="151">
        <v>1122784.47</v>
      </c>
      <c r="CX44" s="153">
        <v>0</v>
      </c>
      <c r="CY44" s="151">
        <v>0</v>
      </c>
      <c r="CZ44" s="151">
        <v>0</v>
      </c>
      <c r="DA44" s="151">
        <v>-9.9999997764825821E-3</v>
      </c>
      <c r="DB44" s="152">
        <v>-80142.19</v>
      </c>
      <c r="DD44" s="151">
        <v>0</v>
      </c>
      <c r="DG44" s="151">
        <v>1122784.47</v>
      </c>
      <c r="DH44" s="151">
        <v>0</v>
      </c>
      <c r="DI44" s="152">
        <v>1202926.6599999999</v>
      </c>
      <c r="DJ44" s="152">
        <v>-80142.19</v>
      </c>
      <c r="DO44" s="166">
        <v>3302142</v>
      </c>
      <c r="DQ44">
        <f>_xlfn.XLOOKUP(A44,Adjustment!B:B,Adjustment!H:H,0,0)</f>
        <v>0</v>
      </c>
      <c r="DR44" s="151">
        <f t="shared" si="1"/>
        <v>3344674.47</v>
      </c>
      <c r="DS44" s="151">
        <f t="shared" si="2"/>
        <v>3283941.99</v>
      </c>
      <c r="DT44" s="151">
        <f t="shared" si="3"/>
        <v>60732.479999999981</v>
      </c>
      <c r="DU44" s="151">
        <f t="shared" si="0"/>
        <v>88885.19</v>
      </c>
      <c r="DV44" s="151">
        <f t="shared" si="4"/>
        <v>22501</v>
      </c>
      <c r="DW44" s="151">
        <f t="shared" si="5"/>
        <v>66384.19</v>
      </c>
    </row>
    <row r="45" spans="1:127">
      <c r="A45" s="166">
        <v>3302149</v>
      </c>
      <c r="B45" s="175" t="s">
        <v>745</v>
      </c>
      <c r="C45" s="167" t="s">
        <v>746</v>
      </c>
      <c r="D45" s="178"/>
      <c r="E45" s="17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70"/>
      <c r="R45" s="170"/>
      <c r="S45" s="170"/>
      <c r="T45" s="170"/>
      <c r="U45" s="170"/>
      <c r="V45" s="170"/>
      <c r="W45" s="171">
        <v>433730.85</v>
      </c>
      <c r="X45" s="171"/>
      <c r="Y45" s="171">
        <v>-49862.77</v>
      </c>
      <c r="Z45" s="172">
        <v>2118544.67</v>
      </c>
      <c r="AA45" s="172">
        <v>0</v>
      </c>
      <c r="AB45" s="172">
        <v>352332.16</v>
      </c>
      <c r="AC45" s="172">
        <v>0</v>
      </c>
      <c r="AD45" s="172">
        <v>258925</v>
      </c>
      <c r="AE45" s="172">
        <v>3656.93</v>
      </c>
      <c r="AF45" s="172">
        <v>0</v>
      </c>
      <c r="AG45" s="172">
        <v>0</v>
      </c>
      <c r="AH45" s="172">
        <v>28906.499999998858</v>
      </c>
      <c r="AI45" s="172">
        <v>0</v>
      </c>
      <c r="AJ45" s="172">
        <v>0</v>
      </c>
      <c r="AK45" s="172">
        <v>0</v>
      </c>
      <c r="AL45" s="172">
        <v>4585.6499999999996</v>
      </c>
      <c r="AM45" s="172">
        <v>4362.1000000000004</v>
      </c>
      <c r="AN45" s="172">
        <v>0</v>
      </c>
      <c r="AO45" s="172">
        <v>0</v>
      </c>
      <c r="AP45" s="172">
        <v>0</v>
      </c>
      <c r="AQ45" s="172">
        <v>0</v>
      </c>
      <c r="AR45" s="172">
        <v>0</v>
      </c>
      <c r="AS45" s="172">
        <v>31597.29</v>
      </c>
      <c r="AT45" s="172">
        <v>57254</v>
      </c>
      <c r="AU45" s="172">
        <v>1270469.98</v>
      </c>
      <c r="AV45" s="172">
        <v>0</v>
      </c>
      <c r="AW45" s="172">
        <v>327078.59000000003</v>
      </c>
      <c r="AX45" s="172">
        <v>49148.67</v>
      </c>
      <c r="AY45" s="172">
        <v>272568.44</v>
      </c>
      <c r="AZ45" s="172">
        <v>0</v>
      </c>
      <c r="BA45" s="172">
        <v>82685.45</v>
      </c>
      <c r="BB45" s="172">
        <v>693</v>
      </c>
      <c r="BC45" s="172">
        <v>7435.5</v>
      </c>
      <c r="BD45" s="172">
        <v>0</v>
      </c>
      <c r="BE45" s="172">
        <v>0</v>
      </c>
      <c r="BF45" s="172">
        <v>43610.48</v>
      </c>
      <c r="BG45" s="172">
        <v>1575.88</v>
      </c>
      <c r="BH45" s="172">
        <v>1562.41</v>
      </c>
      <c r="BI45" s="172">
        <v>7295.94</v>
      </c>
      <c r="BJ45" s="172">
        <v>59484.89</v>
      </c>
      <c r="BK45" s="172">
        <v>0</v>
      </c>
      <c r="BL45" s="172">
        <v>7346.08</v>
      </c>
      <c r="BM45" s="172">
        <v>153764.62</v>
      </c>
      <c r="BN45" s="172">
        <v>6141.8</v>
      </c>
      <c r="BO45" s="172">
        <v>72.12</v>
      </c>
      <c r="BP45" s="172">
        <v>37549.360000000001</v>
      </c>
      <c r="BQ45" s="172">
        <v>4895</v>
      </c>
      <c r="BR45" s="172">
        <v>2192</v>
      </c>
      <c r="BS45" s="172">
        <v>160655.98000000001</v>
      </c>
      <c r="BT45" s="172">
        <v>201148.11</v>
      </c>
      <c r="BU45" s="172">
        <v>180</v>
      </c>
      <c r="BV45" s="172">
        <v>188320.07</v>
      </c>
      <c r="BW45" s="172">
        <v>0</v>
      </c>
      <c r="BX45" s="172">
        <v>0</v>
      </c>
      <c r="BY45" s="172">
        <v>50612.77</v>
      </c>
      <c r="BZ45" s="172">
        <v>0</v>
      </c>
      <c r="CA45" s="172">
        <v>0</v>
      </c>
      <c r="CB45" s="172">
        <v>8258.1299999999992</v>
      </c>
      <c r="CC45" s="172">
        <v>0</v>
      </c>
      <c r="CD45" s="172">
        <v>50612.77</v>
      </c>
      <c r="CE45" s="172">
        <v>0</v>
      </c>
      <c r="CF45" s="172">
        <v>0</v>
      </c>
      <c r="CG45" s="172">
        <v>8258.1299999999992</v>
      </c>
      <c r="CH45" s="172">
        <v>750</v>
      </c>
      <c r="CI45" s="172">
        <v>0</v>
      </c>
      <c r="CJ45" s="172">
        <v>357408.01000000013</v>
      </c>
      <c r="CK45" s="172"/>
      <c r="CL45" s="172">
        <v>0</v>
      </c>
      <c r="CM45" s="172">
        <v>0</v>
      </c>
      <c r="CN45" s="172">
        <v>0</v>
      </c>
      <c r="CO45" s="172">
        <v>0</v>
      </c>
      <c r="CP45" s="177"/>
      <c r="CQ45" s="151">
        <v>357408.01000000013</v>
      </c>
      <c r="CR45" s="151">
        <v>0</v>
      </c>
      <c r="CS45" s="152">
        <v>408020.78</v>
      </c>
      <c r="CT45" s="152">
        <v>-50612.77</v>
      </c>
      <c r="CU45" s="152">
        <v>-50612.769999999902</v>
      </c>
      <c r="CV45" s="151">
        <v>-50612.77</v>
      </c>
      <c r="CW45" s="151">
        <v>357408.01</v>
      </c>
      <c r="CX45" s="153">
        <v>0</v>
      </c>
      <c r="CY45" s="151">
        <v>0</v>
      </c>
      <c r="CZ45" s="151">
        <v>5703.3500000011409</v>
      </c>
      <c r="DA45" s="151">
        <v>0</v>
      </c>
      <c r="DB45" s="152">
        <v>-50612.77</v>
      </c>
      <c r="DD45" s="151">
        <v>9.4587448984384537E-11</v>
      </c>
      <c r="DG45" s="151">
        <v>357408.01000000013</v>
      </c>
      <c r="DH45" s="151">
        <v>0</v>
      </c>
      <c r="DI45" s="152">
        <v>408020.78</v>
      </c>
      <c r="DJ45" s="152">
        <v>-50612.77</v>
      </c>
      <c r="DO45" s="166">
        <v>3302149</v>
      </c>
      <c r="DQ45">
        <f>_xlfn.XLOOKUP(A45,Adjustment!B:B,Adjustment!H:H,0,0)</f>
        <v>0</v>
      </c>
      <c r="DR45" s="151">
        <f t="shared" si="1"/>
        <v>2860164.2999999993</v>
      </c>
      <c r="DS45" s="151">
        <f t="shared" si="2"/>
        <v>2936487.1399999992</v>
      </c>
      <c r="DT45" s="151">
        <f t="shared" si="3"/>
        <v>-76322.839999999851</v>
      </c>
      <c r="DU45" s="151">
        <f t="shared" si="0"/>
        <v>58870.899999999994</v>
      </c>
      <c r="DV45" s="151">
        <f t="shared" si="4"/>
        <v>9008.1299999999992</v>
      </c>
      <c r="DW45" s="151">
        <f t="shared" si="5"/>
        <v>49862.77</v>
      </c>
    </row>
    <row r="46" spans="1:127">
      <c r="A46" s="166">
        <v>3302157</v>
      </c>
      <c r="B46" s="175" t="s">
        <v>749</v>
      </c>
      <c r="C46" s="167" t="s">
        <v>750</v>
      </c>
      <c r="D46" s="178"/>
      <c r="E46" s="17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70"/>
      <c r="R46" s="170"/>
      <c r="S46" s="170"/>
      <c r="T46" s="170"/>
      <c r="U46" s="170"/>
      <c r="V46" s="170"/>
      <c r="W46" s="171"/>
      <c r="X46" s="171">
        <v>-144180.46</v>
      </c>
      <c r="Y46" s="171">
        <v>-14610.41</v>
      </c>
      <c r="Z46" s="172">
        <v>1959856.99</v>
      </c>
      <c r="AA46" s="172">
        <v>0</v>
      </c>
      <c r="AB46" s="172">
        <v>8925</v>
      </c>
      <c r="AC46" s="172">
        <v>0</v>
      </c>
      <c r="AD46" s="172">
        <v>145076.5</v>
      </c>
      <c r="AE46" s="172">
        <v>5656.93</v>
      </c>
      <c r="AF46" s="172">
        <v>0</v>
      </c>
      <c r="AG46" s="172">
        <v>0</v>
      </c>
      <c r="AH46" s="172">
        <v>54364.56</v>
      </c>
      <c r="AI46" s="172">
        <v>0</v>
      </c>
      <c r="AJ46" s="172">
        <v>0</v>
      </c>
      <c r="AK46" s="172">
        <v>0</v>
      </c>
      <c r="AL46" s="172">
        <v>238.5</v>
      </c>
      <c r="AM46" s="172">
        <v>0</v>
      </c>
      <c r="AN46" s="172">
        <v>0</v>
      </c>
      <c r="AO46" s="172">
        <v>0</v>
      </c>
      <c r="AP46" s="172">
        <v>0</v>
      </c>
      <c r="AQ46" s="172">
        <v>0</v>
      </c>
      <c r="AR46" s="172">
        <v>0</v>
      </c>
      <c r="AS46" s="172">
        <v>20102.080000000002</v>
      </c>
      <c r="AT46" s="172">
        <v>85388</v>
      </c>
      <c r="AU46" s="172">
        <v>1248328.6100000001</v>
      </c>
      <c r="AV46" s="172">
        <v>0</v>
      </c>
      <c r="AW46" s="172">
        <v>195706.03</v>
      </c>
      <c r="AX46" s="172">
        <v>74385.77</v>
      </c>
      <c r="AY46" s="172">
        <v>232982.5</v>
      </c>
      <c r="AZ46" s="172">
        <v>0</v>
      </c>
      <c r="BA46" s="172">
        <v>52324.17</v>
      </c>
      <c r="BB46" s="172">
        <v>234.58</v>
      </c>
      <c r="BC46" s="172">
        <v>0</v>
      </c>
      <c r="BD46" s="172">
        <v>0</v>
      </c>
      <c r="BE46" s="172">
        <v>0</v>
      </c>
      <c r="BF46" s="172">
        <v>6991.42</v>
      </c>
      <c r="BG46" s="172">
        <v>0</v>
      </c>
      <c r="BH46" s="172">
        <v>4337.87</v>
      </c>
      <c r="BI46" s="172">
        <v>2927.07</v>
      </c>
      <c r="BJ46" s="172">
        <v>46807.75</v>
      </c>
      <c r="BK46" s="172">
        <v>0</v>
      </c>
      <c r="BL46" s="172">
        <v>11819.8</v>
      </c>
      <c r="BM46" s="172">
        <v>98810.960000000152</v>
      </c>
      <c r="BN46" s="172">
        <v>0</v>
      </c>
      <c r="BO46" s="172">
        <v>3770</v>
      </c>
      <c r="BP46" s="172">
        <v>26909.35</v>
      </c>
      <c r="BQ46" s="172">
        <v>4895</v>
      </c>
      <c r="BR46" s="172">
        <v>0</v>
      </c>
      <c r="BS46" s="172">
        <v>76682.490000000005</v>
      </c>
      <c r="BT46" s="172">
        <v>34723.620000000003</v>
      </c>
      <c r="BU46" s="172">
        <v>2895</v>
      </c>
      <c r="BV46" s="172">
        <v>124234.95</v>
      </c>
      <c r="BW46" s="172">
        <v>0</v>
      </c>
      <c r="BX46" s="172">
        <v>0</v>
      </c>
      <c r="BY46" s="172">
        <v>14610.41</v>
      </c>
      <c r="BZ46" s="172">
        <v>0</v>
      </c>
      <c r="CA46" s="172">
        <v>0</v>
      </c>
      <c r="CB46" s="172">
        <v>8677.75</v>
      </c>
      <c r="CC46" s="172">
        <v>0</v>
      </c>
      <c r="CD46" s="172">
        <v>14610.41</v>
      </c>
      <c r="CE46" s="172">
        <v>0</v>
      </c>
      <c r="CF46" s="172">
        <v>0</v>
      </c>
      <c r="CG46" s="172">
        <v>8677.75</v>
      </c>
      <c r="CH46" s="172">
        <v>0</v>
      </c>
      <c r="CI46" s="172">
        <v>0</v>
      </c>
      <c r="CJ46" s="172">
        <v>-128949.25000000049</v>
      </c>
      <c r="CK46" s="172"/>
      <c r="CL46" s="172">
        <v>0</v>
      </c>
      <c r="CM46" s="172">
        <v>0</v>
      </c>
      <c r="CN46" s="172">
        <v>0</v>
      </c>
      <c r="CO46" s="172">
        <v>0</v>
      </c>
      <c r="CP46" s="177"/>
      <c r="CQ46" s="151">
        <v>-128949.25000000049</v>
      </c>
      <c r="CR46" s="151">
        <v>0</v>
      </c>
      <c r="CS46" s="152">
        <v>-114338.84</v>
      </c>
      <c r="CT46" s="152">
        <v>-14610.41</v>
      </c>
      <c r="CU46" s="152">
        <v>-14610.410000000498</v>
      </c>
      <c r="CV46" s="151">
        <v>-14610.41</v>
      </c>
      <c r="CW46" s="151">
        <v>-128949.25</v>
      </c>
      <c r="CX46" s="153">
        <v>0</v>
      </c>
      <c r="CY46" s="151">
        <v>0</v>
      </c>
      <c r="CZ46" s="151">
        <v>0</v>
      </c>
      <c r="DA46" s="151">
        <v>-0.45999999984633178</v>
      </c>
      <c r="DB46" s="152">
        <v>-14610.41</v>
      </c>
      <c r="DD46" s="151">
        <v>-4.9840309657156467E-10</v>
      </c>
      <c r="DG46" s="151">
        <v>-128949.25000000049</v>
      </c>
      <c r="DH46" s="151">
        <v>0</v>
      </c>
      <c r="DI46" s="152">
        <v>-114338.84</v>
      </c>
      <c r="DJ46" s="152">
        <v>-14610.41</v>
      </c>
      <c r="DO46" s="166">
        <v>3302157</v>
      </c>
      <c r="DQ46">
        <f>_xlfn.XLOOKUP(A46,Adjustment!B:B,Adjustment!H:H,0,0)</f>
        <v>0</v>
      </c>
      <c r="DR46" s="151">
        <f t="shared" si="1"/>
        <v>2279608.5600000005</v>
      </c>
      <c r="DS46" s="151">
        <f t="shared" si="2"/>
        <v>2264377.350000001</v>
      </c>
      <c r="DT46" s="151">
        <f t="shared" si="3"/>
        <v>15231.209999999497</v>
      </c>
      <c r="DU46" s="151">
        <f t="shared" ref="DU46:DU72" si="6">SUM(CB46:CD46)</f>
        <v>23288.16</v>
      </c>
      <c r="DV46" s="151">
        <f t="shared" si="4"/>
        <v>8677.75</v>
      </c>
      <c r="DW46" s="151">
        <f t="shared" si="5"/>
        <v>14610.41</v>
      </c>
    </row>
    <row r="47" spans="1:127">
      <c r="A47" s="166">
        <v>3302160</v>
      </c>
      <c r="B47" s="175" t="s">
        <v>752</v>
      </c>
      <c r="C47" s="167" t="s">
        <v>753</v>
      </c>
      <c r="D47" s="178"/>
      <c r="E47" s="17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70"/>
      <c r="R47" s="170"/>
      <c r="S47" s="170"/>
      <c r="T47" s="170"/>
      <c r="U47" s="170"/>
      <c r="V47" s="170"/>
      <c r="W47" s="171">
        <v>283191.15999999997</v>
      </c>
      <c r="X47" s="171"/>
      <c r="Y47" s="171">
        <v>-5507.99</v>
      </c>
      <c r="Z47" s="172">
        <v>1905652.09</v>
      </c>
      <c r="AA47" s="172">
        <v>0</v>
      </c>
      <c r="AB47" s="172">
        <v>79368.850000000006</v>
      </c>
      <c r="AC47" s="172">
        <v>0</v>
      </c>
      <c r="AD47" s="172">
        <v>306580</v>
      </c>
      <c r="AE47" s="172">
        <v>4970.79</v>
      </c>
      <c r="AF47" s="172">
        <v>0</v>
      </c>
      <c r="AG47" s="172">
        <v>0</v>
      </c>
      <c r="AH47" s="172">
        <v>48989.29</v>
      </c>
      <c r="AI47" s="172">
        <v>0</v>
      </c>
      <c r="AJ47" s="172">
        <v>0</v>
      </c>
      <c r="AK47" s="172">
        <v>0</v>
      </c>
      <c r="AL47" s="172">
        <v>92792.45</v>
      </c>
      <c r="AM47" s="172">
        <v>0</v>
      </c>
      <c r="AN47" s="172">
        <v>0</v>
      </c>
      <c r="AO47" s="172">
        <v>0</v>
      </c>
      <c r="AP47" s="172">
        <v>0</v>
      </c>
      <c r="AQ47" s="172">
        <v>0</v>
      </c>
      <c r="AR47" s="172">
        <v>0</v>
      </c>
      <c r="AS47" s="172">
        <v>52623.88</v>
      </c>
      <c r="AT47" s="172">
        <v>19469</v>
      </c>
      <c r="AU47" s="172">
        <v>1115700.55</v>
      </c>
      <c r="AV47" s="172">
        <v>0</v>
      </c>
      <c r="AW47" s="172">
        <v>426957.2</v>
      </c>
      <c r="AX47" s="172">
        <v>37084.82</v>
      </c>
      <c r="AY47" s="172">
        <v>217343.69</v>
      </c>
      <c r="AZ47" s="172">
        <v>0</v>
      </c>
      <c r="BA47" s="172">
        <v>98841.45</v>
      </c>
      <c r="BB47" s="172">
        <v>559.35</v>
      </c>
      <c r="BC47" s="172">
        <v>7967.03</v>
      </c>
      <c r="BD47" s="172">
        <v>0</v>
      </c>
      <c r="BE47" s="172">
        <v>0</v>
      </c>
      <c r="BF47" s="172">
        <v>16324.73</v>
      </c>
      <c r="BG47" s="172">
        <v>3146.55</v>
      </c>
      <c r="BH47" s="172">
        <v>31576.51</v>
      </c>
      <c r="BI47" s="172">
        <v>2664.48</v>
      </c>
      <c r="BJ47" s="172">
        <v>33074.629999999997</v>
      </c>
      <c r="BK47" s="172">
        <v>0</v>
      </c>
      <c r="BL47" s="172">
        <v>1763.82</v>
      </c>
      <c r="BM47" s="172">
        <v>92840.560000000492</v>
      </c>
      <c r="BN47" s="172">
        <v>10759.51</v>
      </c>
      <c r="BO47" s="172">
        <v>96.16</v>
      </c>
      <c r="BP47" s="172">
        <v>97013.26</v>
      </c>
      <c r="BQ47" s="172">
        <v>10320</v>
      </c>
      <c r="BR47" s="172">
        <v>8052.2</v>
      </c>
      <c r="BS47" s="172">
        <v>56779.519999999997</v>
      </c>
      <c r="BT47" s="172">
        <v>37352.06</v>
      </c>
      <c r="BU47" s="172">
        <v>0</v>
      </c>
      <c r="BV47" s="172">
        <v>79620.94</v>
      </c>
      <c r="BW47" s="172">
        <v>0</v>
      </c>
      <c r="BX47" s="172">
        <v>0</v>
      </c>
      <c r="BY47" s="172">
        <v>15325.29</v>
      </c>
      <c r="BZ47" s="172">
        <v>0</v>
      </c>
      <c r="CA47" s="172">
        <v>0</v>
      </c>
      <c r="CB47" s="172">
        <v>7948.75</v>
      </c>
      <c r="CC47" s="172">
        <v>17061.119999999995</v>
      </c>
      <c r="CD47" s="172">
        <v>15325.29</v>
      </c>
      <c r="CE47" s="172">
        <v>0</v>
      </c>
      <c r="CF47" s="172">
        <v>0</v>
      </c>
      <c r="CG47" s="172">
        <v>0</v>
      </c>
      <c r="CH47" s="172">
        <v>34827.17</v>
      </c>
      <c r="CI47" s="172"/>
      <c r="CJ47" s="172">
        <v>392473.2</v>
      </c>
      <c r="CK47" s="172"/>
      <c r="CL47" s="172">
        <v>0</v>
      </c>
      <c r="CM47" s="172">
        <v>0</v>
      </c>
      <c r="CN47" s="172">
        <v>0</v>
      </c>
      <c r="CO47" s="172">
        <v>0</v>
      </c>
      <c r="CP47" s="177"/>
      <c r="CQ47" s="151">
        <v>392473.2</v>
      </c>
      <c r="CR47" s="151">
        <v>0</v>
      </c>
      <c r="CS47" s="152">
        <v>407798.49</v>
      </c>
      <c r="CT47" s="152">
        <v>-15325.29</v>
      </c>
      <c r="CU47" s="152">
        <v>-15325.289999999979</v>
      </c>
      <c r="CV47" s="151">
        <v>-15325.29</v>
      </c>
      <c r="CW47" s="151">
        <v>392473.2</v>
      </c>
      <c r="CX47" s="153">
        <v>17061.119999999995</v>
      </c>
      <c r="CY47" s="151">
        <v>17061.119999999995</v>
      </c>
      <c r="CZ47" s="151">
        <v>0</v>
      </c>
      <c r="DA47" s="151">
        <v>-3.9999999513383955E-2</v>
      </c>
      <c r="DB47" s="152">
        <v>-15325.29</v>
      </c>
      <c r="DD47" s="151">
        <v>2.1827872842550278E-11</v>
      </c>
      <c r="DG47" s="151">
        <v>392473.2</v>
      </c>
      <c r="DH47" s="151">
        <v>0</v>
      </c>
      <c r="DI47" s="152">
        <v>407798.49</v>
      </c>
      <c r="DJ47" s="152">
        <v>-15325.29</v>
      </c>
      <c r="DO47" s="166">
        <v>3302160</v>
      </c>
      <c r="DQ47">
        <f>_xlfn.XLOOKUP(A47,Adjustment!B:B,Adjustment!H:H,0,0)</f>
        <v>0</v>
      </c>
      <c r="DR47" s="151">
        <f t="shared" ref="DR47:DR73" si="7">SUM(Z47:AT47)</f>
        <v>2510446.3500000006</v>
      </c>
      <c r="DS47" s="151">
        <f t="shared" ref="DS47:DS73" si="8">SUM(AU47:BY47)</f>
        <v>2401164.3100000005</v>
      </c>
      <c r="DT47" s="151">
        <f t="shared" ref="DT47:DT73" si="9">DR47-DS47</f>
        <v>109282.04000000004</v>
      </c>
      <c r="DU47" s="151">
        <f t="shared" si="6"/>
        <v>40335.159999999996</v>
      </c>
      <c r="DV47" s="151">
        <f t="shared" ref="DV47:DV73" si="10">SUM(CF47:CI47)</f>
        <v>34827.17</v>
      </c>
      <c r="DW47" s="151">
        <f t="shared" ref="DW47:DW74" si="11">DU47-DV47</f>
        <v>5507.989999999998</v>
      </c>
    </row>
    <row r="48" spans="1:127">
      <c r="A48" s="166">
        <v>3302176</v>
      </c>
      <c r="B48" s="175" t="s">
        <v>757</v>
      </c>
      <c r="C48" s="167" t="s">
        <v>758</v>
      </c>
      <c r="D48" s="178"/>
      <c r="E48" s="17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70"/>
      <c r="R48" s="170"/>
      <c r="S48" s="170"/>
      <c r="T48" s="170"/>
      <c r="U48" s="170"/>
      <c r="V48" s="170"/>
      <c r="W48" s="171">
        <v>251570.23</v>
      </c>
      <c r="X48" s="171"/>
      <c r="Y48" s="171">
        <v>-45667.29</v>
      </c>
      <c r="Z48" s="172">
        <v>3720953.39</v>
      </c>
      <c r="AA48" s="172">
        <v>0</v>
      </c>
      <c r="AB48" s="172">
        <v>216707.5</v>
      </c>
      <c r="AC48" s="172">
        <v>0</v>
      </c>
      <c r="AD48" s="172">
        <v>408856.5</v>
      </c>
      <c r="AE48" s="172">
        <v>8056.93</v>
      </c>
      <c r="AF48" s="172">
        <v>0</v>
      </c>
      <c r="AG48" s="172">
        <v>0</v>
      </c>
      <c r="AH48" s="172">
        <v>274131.25999999978</v>
      </c>
      <c r="AI48" s="172">
        <v>0</v>
      </c>
      <c r="AJ48" s="172">
        <v>0</v>
      </c>
      <c r="AK48" s="172">
        <v>0</v>
      </c>
      <c r="AL48" s="172">
        <v>18948.849999999999</v>
      </c>
      <c r="AM48" s="172">
        <v>2132.0500000000002</v>
      </c>
      <c r="AN48" s="172">
        <v>0</v>
      </c>
      <c r="AO48" s="172">
        <v>0</v>
      </c>
      <c r="AP48" s="172">
        <v>0</v>
      </c>
      <c r="AQ48" s="172">
        <v>0</v>
      </c>
      <c r="AR48" s="172">
        <v>0</v>
      </c>
      <c r="AS48" s="172">
        <v>69095</v>
      </c>
      <c r="AT48" s="172">
        <v>108579</v>
      </c>
      <c r="AU48" s="172">
        <v>1698229.17</v>
      </c>
      <c r="AV48" s="172">
        <v>0</v>
      </c>
      <c r="AW48" s="172">
        <v>895563.29</v>
      </c>
      <c r="AX48" s="172">
        <v>47620.52</v>
      </c>
      <c r="AY48" s="172">
        <v>248937.8</v>
      </c>
      <c r="AZ48" s="172">
        <v>167670.15</v>
      </c>
      <c r="BA48" s="172">
        <v>92652.76</v>
      </c>
      <c r="BB48" s="172">
        <v>1836.81</v>
      </c>
      <c r="BC48" s="172">
        <v>12540.29</v>
      </c>
      <c r="BD48" s="172">
        <v>0</v>
      </c>
      <c r="BE48" s="172">
        <v>0</v>
      </c>
      <c r="BF48" s="172">
        <v>60383.44</v>
      </c>
      <c r="BG48" s="172">
        <v>0</v>
      </c>
      <c r="BH48" s="172">
        <v>11161.91</v>
      </c>
      <c r="BI48" s="172">
        <v>4339.3100000000004</v>
      </c>
      <c r="BJ48" s="172">
        <v>116818.7</v>
      </c>
      <c r="BK48" s="172">
        <v>0</v>
      </c>
      <c r="BL48" s="172">
        <v>14940.95</v>
      </c>
      <c r="BM48" s="172">
        <v>130972.83</v>
      </c>
      <c r="BN48" s="172">
        <v>50867.14</v>
      </c>
      <c r="BO48" s="172">
        <v>52775.3</v>
      </c>
      <c r="BP48" s="172">
        <v>204283.05</v>
      </c>
      <c r="BQ48" s="172">
        <v>17853</v>
      </c>
      <c r="BR48" s="172">
        <v>0</v>
      </c>
      <c r="BS48" s="172">
        <v>90203.03</v>
      </c>
      <c r="BT48" s="172">
        <v>672485.64</v>
      </c>
      <c r="BU48" s="172">
        <v>180</v>
      </c>
      <c r="BV48" s="172">
        <v>169698.59</v>
      </c>
      <c r="BW48" s="172">
        <v>0</v>
      </c>
      <c r="BX48" s="172">
        <v>0</v>
      </c>
      <c r="BY48" s="172">
        <v>10956.92</v>
      </c>
      <c r="BZ48" s="172">
        <v>0</v>
      </c>
      <c r="CA48" s="172">
        <v>0</v>
      </c>
      <c r="CB48" s="172">
        <v>11884</v>
      </c>
      <c r="CC48" s="172">
        <v>24166.370000000003</v>
      </c>
      <c r="CD48" s="172">
        <v>10956.92</v>
      </c>
      <c r="CE48" s="172">
        <v>0</v>
      </c>
      <c r="CF48" s="172">
        <v>0</v>
      </c>
      <c r="CG48" s="172">
        <v>0</v>
      </c>
      <c r="CH48" s="172">
        <v>1340</v>
      </c>
      <c r="CI48" s="172"/>
      <c r="CJ48" s="172">
        <v>306060.10999999987</v>
      </c>
      <c r="CK48" s="172"/>
      <c r="CL48" s="172">
        <v>0</v>
      </c>
      <c r="CM48" s="172">
        <v>0</v>
      </c>
      <c r="CN48" s="172">
        <v>0</v>
      </c>
      <c r="CO48" s="172">
        <v>0</v>
      </c>
      <c r="CP48" s="177"/>
      <c r="CQ48" s="151">
        <v>306060.10999999987</v>
      </c>
      <c r="CR48" s="151">
        <v>0</v>
      </c>
      <c r="CS48" s="152">
        <v>317017.03000000003</v>
      </c>
      <c r="CT48" s="152">
        <v>-10956.92</v>
      </c>
      <c r="CU48" s="152">
        <v>-10956.920000000158</v>
      </c>
      <c r="CV48" s="151">
        <v>-10956.92</v>
      </c>
      <c r="CW48" s="151">
        <v>306060.11000000004</v>
      </c>
      <c r="CX48" s="153">
        <v>24166.370000000003</v>
      </c>
      <c r="CY48" s="151">
        <v>24166.370000000003</v>
      </c>
      <c r="CZ48" s="151">
        <v>995.02000000025146</v>
      </c>
      <c r="DA48" s="151">
        <v>0</v>
      </c>
      <c r="DB48" s="152">
        <v>-10956.92</v>
      </c>
      <c r="DD48" s="151">
        <v>-1.5825207810848951E-10</v>
      </c>
      <c r="DG48" s="151">
        <v>306060.10999999987</v>
      </c>
      <c r="DH48" s="151">
        <v>0</v>
      </c>
      <c r="DI48" s="152">
        <v>317017.03000000003</v>
      </c>
      <c r="DJ48" s="152">
        <v>-10956.92</v>
      </c>
      <c r="DO48" s="166">
        <v>3302176</v>
      </c>
      <c r="DQ48">
        <f>_xlfn.XLOOKUP(A48,Adjustment!B:B,Adjustment!H:H,0,0)</f>
        <v>0</v>
      </c>
      <c r="DR48" s="151">
        <f t="shared" si="7"/>
        <v>4827460.4799999995</v>
      </c>
      <c r="DS48" s="151">
        <f t="shared" si="8"/>
        <v>4772970.5999999996</v>
      </c>
      <c r="DT48" s="151">
        <f t="shared" si="9"/>
        <v>54489.879999999888</v>
      </c>
      <c r="DU48" s="151">
        <f t="shared" si="6"/>
        <v>47007.29</v>
      </c>
      <c r="DV48" s="151">
        <f t="shared" si="10"/>
        <v>1340</v>
      </c>
      <c r="DW48" s="151">
        <f t="shared" si="11"/>
        <v>45667.29</v>
      </c>
    </row>
    <row r="49" spans="1:127">
      <c r="A49" s="166">
        <v>3302183</v>
      </c>
      <c r="B49" s="175" t="s">
        <v>760</v>
      </c>
      <c r="C49" s="167" t="s">
        <v>761</v>
      </c>
      <c r="D49" s="178"/>
      <c r="E49" s="17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70"/>
      <c r="R49" s="170"/>
      <c r="S49" s="170"/>
      <c r="T49" s="170"/>
      <c r="U49" s="170"/>
      <c r="V49" s="170"/>
      <c r="W49" s="171"/>
      <c r="X49" s="171">
        <v>-23439.37</v>
      </c>
      <c r="Y49" s="171">
        <v>-18989.46</v>
      </c>
      <c r="Z49" s="172">
        <v>2137187.81</v>
      </c>
      <c r="AA49" s="172">
        <v>0</v>
      </c>
      <c r="AB49" s="172">
        <v>87776.5</v>
      </c>
      <c r="AC49" s="172">
        <v>0</v>
      </c>
      <c r="AD49" s="172">
        <v>232072.75</v>
      </c>
      <c r="AE49" s="172">
        <v>400</v>
      </c>
      <c r="AF49" s="172">
        <v>0</v>
      </c>
      <c r="AG49" s="172">
        <v>0</v>
      </c>
      <c r="AH49" s="172">
        <v>69662.660000000498</v>
      </c>
      <c r="AI49" s="172">
        <v>0</v>
      </c>
      <c r="AJ49" s="172">
        <v>0</v>
      </c>
      <c r="AK49" s="172">
        <v>0</v>
      </c>
      <c r="AL49" s="172">
        <v>6431.48</v>
      </c>
      <c r="AM49" s="172">
        <v>0</v>
      </c>
      <c r="AN49" s="172">
        <v>0</v>
      </c>
      <c r="AO49" s="172">
        <v>0</v>
      </c>
      <c r="AP49" s="172">
        <v>0</v>
      </c>
      <c r="AQ49" s="172">
        <v>0</v>
      </c>
      <c r="AR49" s="172">
        <v>0</v>
      </c>
      <c r="AS49" s="172">
        <v>13552</v>
      </c>
      <c r="AT49" s="172">
        <v>66490</v>
      </c>
      <c r="AU49" s="172">
        <v>1137235.98</v>
      </c>
      <c r="AV49" s="172">
        <v>0</v>
      </c>
      <c r="AW49" s="172">
        <v>268331.40000000002</v>
      </c>
      <c r="AX49" s="172">
        <v>90979.47</v>
      </c>
      <c r="AY49" s="172">
        <v>242704.7</v>
      </c>
      <c r="AZ49" s="172">
        <v>0</v>
      </c>
      <c r="BA49" s="172">
        <v>71107.960000000006</v>
      </c>
      <c r="BB49" s="172">
        <v>85</v>
      </c>
      <c r="BC49" s="172">
        <v>9187.33</v>
      </c>
      <c r="BD49" s="172">
        <v>0</v>
      </c>
      <c r="BE49" s="172">
        <v>0</v>
      </c>
      <c r="BF49" s="172">
        <v>5868.1</v>
      </c>
      <c r="BG49" s="172">
        <v>0</v>
      </c>
      <c r="BH49" s="172">
        <v>0</v>
      </c>
      <c r="BI49" s="172">
        <v>5778.72</v>
      </c>
      <c r="BJ49" s="172">
        <v>69095.33</v>
      </c>
      <c r="BK49" s="172">
        <v>0</v>
      </c>
      <c r="BL49" s="172">
        <v>38001.46</v>
      </c>
      <c r="BM49" s="172">
        <v>107587.29</v>
      </c>
      <c r="BN49" s="172">
        <v>6708.56</v>
      </c>
      <c r="BO49" s="172">
        <v>33575.72</v>
      </c>
      <c r="BP49" s="172">
        <v>6579.25</v>
      </c>
      <c r="BQ49" s="172">
        <v>4895</v>
      </c>
      <c r="BR49" s="172">
        <v>0</v>
      </c>
      <c r="BS49" s="172">
        <v>145558.70000000001</v>
      </c>
      <c r="BT49" s="172">
        <v>150241.64000000001</v>
      </c>
      <c r="BU49" s="172">
        <v>0</v>
      </c>
      <c r="BV49" s="172">
        <v>89362.66</v>
      </c>
      <c r="BW49" s="172">
        <v>0</v>
      </c>
      <c r="BX49" s="172">
        <v>0</v>
      </c>
      <c r="BY49" s="172">
        <v>26770.29</v>
      </c>
      <c r="BZ49" s="172">
        <v>0</v>
      </c>
      <c r="CA49" s="172">
        <v>0</v>
      </c>
      <c r="CB49" s="172">
        <v>8646.25</v>
      </c>
      <c r="CC49" s="172">
        <v>0</v>
      </c>
      <c r="CD49" s="172">
        <v>26770.29</v>
      </c>
      <c r="CE49" s="172">
        <v>0</v>
      </c>
      <c r="CF49" s="172">
        <v>0</v>
      </c>
      <c r="CG49" s="172">
        <v>8646.25</v>
      </c>
      <c r="CH49" s="172">
        <v>7780.83</v>
      </c>
      <c r="CI49" s="172">
        <v>0</v>
      </c>
      <c r="CJ49" s="172">
        <v>80479.270000000135</v>
      </c>
      <c r="CK49" s="172"/>
      <c r="CL49" s="172">
        <v>0</v>
      </c>
      <c r="CM49" s="172">
        <v>0</v>
      </c>
      <c r="CN49" s="172">
        <v>0</v>
      </c>
      <c r="CO49" s="172">
        <v>0</v>
      </c>
      <c r="CP49" s="177"/>
      <c r="CQ49" s="151">
        <v>80479.270000000135</v>
      </c>
      <c r="CR49" s="151">
        <v>0</v>
      </c>
      <c r="CS49" s="152">
        <v>107249.56</v>
      </c>
      <c r="CT49" s="152">
        <v>-26770.29</v>
      </c>
      <c r="CU49" s="152">
        <v>-26770.289999999863</v>
      </c>
      <c r="CV49" s="151">
        <v>-26770.29</v>
      </c>
      <c r="CW49" s="151">
        <v>80479.26999999999</v>
      </c>
      <c r="CX49" s="153">
        <v>0</v>
      </c>
      <c r="CY49" s="151">
        <v>0</v>
      </c>
      <c r="CZ49" s="151">
        <v>2.9999999504070729E-2</v>
      </c>
      <c r="DA49" s="151">
        <v>0</v>
      </c>
      <c r="DB49" s="152">
        <v>-26770.29</v>
      </c>
      <c r="DD49" s="151">
        <v>1.3824319466948509E-10</v>
      </c>
      <c r="DG49" s="151">
        <v>80479.270000000135</v>
      </c>
      <c r="DH49" s="151">
        <v>0</v>
      </c>
      <c r="DI49" s="152">
        <v>107249.56</v>
      </c>
      <c r="DJ49" s="152">
        <v>-26770.29</v>
      </c>
      <c r="DO49" s="166">
        <v>3302183</v>
      </c>
      <c r="DQ49">
        <f>_xlfn.XLOOKUP(A49,Adjustment!B:B,Adjustment!H:H,0,0)</f>
        <v>0</v>
      </c>
      <c r="DR49" s="151">
        <f t="shared" si="7"/>
        <v>2613573.2000000007</v>
      </c>
      <c r="DS49" s="151">
        <f t="shared" si="8"/>
        <v>2509654.5600000005</v>
      </c>
      <c r="DT49" s="151">
        <f t="shared" si="9"/>
        <v>103918.64000000013</v>
      </c>
      <c r="DU49" s="151">
        <f t="shared" si="6"/>
        <v>35416.54</v>
      </c>
      <c r="DV49" s="151">
        <f t="shared" si="10"/>
        <v>16427.080000000002</v>
      </c>
      <c r="DW49" s="151">
        <f t="shared" si="11"/>
        <v>18989.46</v>
      </c>
    </row>
    <row r="50" spans="1:127">
      <c r="A50" s="166">
        <v>3302184</v>
      </c>
      <c r="B50" s="175" t="s">
        <v>762</v>
      </c>
      <c r="C50" s="167" t="s">
        <v>763</v>
      </c>
      <c r="D50" s="178"/>
      <c r="E50" s="17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70"/>
      <c r="R50" s="170"/>
      <c r="S50" s="170"/>
      <c r="T50" s="170"/>
      <c r="U50" s="170"/>
      <c r="V50" s="170"/>
      <c r="W50" s="171">
        <v>763080.63</v>
      </c>
      <c r="X50" s="171"/>
      <c r="Y50" s="171">
        <v>-8518.44</v>
      </c>
      <c r="Z50" s="172">
        <v>2252535.9900000002</v>
      </c>
      <c r="AA50" s="172">
        <v>0</v>
      </c>
      <c r="AB50" s="172">
        <v>72007.5</v>
      </c>
      <c r="AC50" s="172">
        <v>0</v>
      </c>
      <c r="AD50" s="172">
        <v>193516.5</v>
      </c>
      <c r="AE50" s="172">
        <v>6856.93</v>
      </c>
      <c r="AF50" s="172">
        <v>0</v>
      </c>
      <c r="AG50" s="172">
        <v>0</v>
      </c>
      <c r="AH50" s="172">
        <v>70952.199999999735</v>
      </c>
      <c r="AI50" s="172">
        <v>0</v>
      </c>
      <c r="AJ50" s="172">
        <v>0</v>
      </c>
      <c r="AK50" s="172">
        <v>0</v>
      </c>
      <c r="AL50" s="172">
        <v>10757.82</v>
      </c>
      <c r="AM50" s="172">
        <v>0</v>
      </c>
      <c r="AN50" s="172">
        <v>0</v>
      </c>
      <c r="AO50" s="172">
        <v>0</v>
      </c>
      <c r="AP50" s="172">
        <v>0</v>
      </c>
      <c r="AQ50" s="172">
        <v>0</v>
      </c>
      <c r="AR50" s="172">
        <v>0</v>
      </c>
      <c r="AS50" s="172">
        <v>32290</v>
      </c>
      <c r="AT50" s="172">
        <v>82480</v>
      </c>
      <c r="AU50" s="172">
        <v>1004906.69</v>
      </c>
      <c r="AV50" s="172">
        <v>0</v>
      </c>
      <c r="AW50" s="172">
        <v>476514.02</v>
      </c>
      <c r="AX50" s="172">
        <v>110267.68</v>
      </c>
      <c r="AY50" s="172">
        <v>147603.49</v>
      </c>
      <c r="AZ50" s="172">
        <v>0</v>
      </c>
      <c r="BA50" s="172">
        <v>153910.17000000001</v>
      </c>
      <c r="BB50" s="172">
        <v>3657.11</v>
      </c>
      <c r="BC50" s="172">
        <v>11196.02</v>
      </c>
      <c r="BD50" s="172">
        <v>0</v>
      </c>
      <c r="BE50" s="172">
        <v>0</v>
      </c>
      <c r="BF50" s="172">
        <v>9918.99</v>
      </c>
      <c r="BG50" s="172">
        <v>35592</v>
      </c>
      <c r="BH50" s="172">
        <v>4477.41</v>
      </c>
      <c r="BI50" s="172">
        <v>7563.15</v>
      </c>
      <c r="BJ50" s="172">
        <v>56684.959999999999</v>
      </c>
      <c r="BK50" s="172">
        <v>0</v>
      </c>
      <c r="BL50" s="172">
        <v>12628.21</v>
      </c>
      <c r="BM50" s="172">
        <v>135104.69</v>
      </c>
      <c r="BN50" s="172">
        <v>2200.81</v>
      </c>
      <c r="BO50" s="172">
        <v>35152.17</v>
      </c>
      <c r="BP50" s="172">
        <v>26357.89</v>
      </c>
      <c r="BQ50" s="172">
        <v>4895</v>
      </c>
      <c r="BR50" s="172">
        <v>6053.5</v>
      </c>
      <c r="BS50" s="172">
        <v>160760.48000000001</v>
      </c>
      <c r="BT50" s="172">
        <v>143254.09</v>
      </c>
      <c r="BU50" s="172">
        <v>21249</v>
      </c>
      <c r="BV50" s="172">
        <v>51548.93</v>
      </c>
      <c r="BW50" s="172">
        <v>0</v>
      </c>
      <c r="BX50" s="172">
        <v>0</v>
      </c>
      <c r="BY50" s="172">
        <v>15993.44</v>
      </c>
      <c r="BZ50" s="172">
        <v>0</v>
      </c>
      <c r="CA50" s="172">
        <v>0</v>
      </c>
      <c r="CB50" s="172">
        <v>8846.5</v>
      </c>
      <c r="CC50" s="172">
        <v>0</v>
      </c>
      <c r="CD50" s="172">
        <v>15993.44</v>
      </c>
      <c r="CE50" s="172">
        <v>0</v>
      </c>
      <c r="CF50" s="172">
        <v>0</v>
      </c>
      <c r="CG50" s="172">
        <v>8846.5</v>
      </c>
      <c r="CH50" s="172">
        <v>7475</v>
      </c>
      <c r="CI50" s="172">
        <v>0</v>
      </c>
      <c r="CJ50" s="172">
        <v>846987.67</v>
      </c>
      <c r="CK50" s="172"/>
      <c r="CL50" s="172">
        <v>0</v>
      </c>
      <c r="CM50" s="172">
        <v>0</v>
      </c>
      <c r="CN50" s="172">
        <v>0</v>
      </c>
      <c r="CO50" s="172">
        <v>0</v>
      </c>
      <c r="CP50" s="177"/>
      <c r="CQ50" s="151">
        <v>846987.67</v>
      </c>
      <c r="CR50" s="151">
        <v>0</v>
      </c>
      <c r="CS50" s="152">
        <v>862981.11</v>
      </c>
      <c r="CT50" s="152">
        <v>-15993.44</v>
      </c>
      <c r="CU50" s="152">
        <v>-15993.439999999944</v>
      </c>
      <c r="CV50" s="151">
        <v>-15993.44</v>
      </c>
      <c r="CW50" s="151">
        <v>846987.67</v>
      </c>
      <c r="CX50" s="153">
        <v>0</v>
      </c>
      <c r="CY50" s="151">
        <v>0</v>
      </c>
      <c r="CZ50" s="151">
        <v>3.0000000260770321E-2</v>
      </c>
      <c r="DA50" s="151">
        <v>0</v>
      </c>
      <c r="DB50" s="152">
        <v>-15993.44</v>
      </c>
      <c r="DD50" s="151">
        <v>5.6388671509921551E-11</v>
      </c>
      <c r="DG50" s="151">
        <v>846987.67</v>
      </c>
      <c r="DH50" s="151">
        <v>0</v>
      </c>
      <c r="DI50" s="152">
        <v>862981.11</v>
      </c>
      <c r="DJ50" s="152">
        <v>-15993.44</v>
      </c>
      <c r="DO50" s="166">
        <v>3302184</v>
      </c>
      <c r="DQ50">
        <f>_xlfn.XLOOKUP(A50,Adjustment!B:B,Adjustment!H:H,0,0)</f>
        <v>0</v>
      </c>
      <c r="DR50" s="151">
        <f t="shared" si="7"/>
        <v>2721396.94</v>
      </c>
      <c r="DS50" s="151">
        <f t="shared" si="8"/>
        <v>2637489.9</v>
      </c>
      <c r="DT50" s="151">
        <f t="shared" si="9"/>
        <v>83907.040000000037</v>
      </c>
      <c r="DU50" s="151">
        <f t="shared" si="6"/>
        <v>24839.940000000002</v>
      </c>
      <c r="DV50" s="151">
        <f t="shared" si="10"/>
        <v>16321.5</v>
      </c>
      <c r="DW50" s="151">
        <f t="shared" si="11"/>
        <v>8518.4400000000023</v>
      </c>
    </row>
    <row r="51" spans="1:127">
      <c r="A51" s="166">
        <v>3302185</v>
      </c>
      <c r="B51" s="175" t="s">
        <v>764</v>
      </c>
      <c r="C51" s="167" t="s">
        <v>765</v>
      </c>
      <c r="D51" s="178"/>
      <c r="E51" s="17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70"/>
      <c r="R51" s="170"/>
      <c r="S51" s="170"/>
      <c r="T51" s="170"/>
      <c r="U51" s="170"/>
      <c r="V51" s="170"/>
      <c r="W51" s="171">
        <v>223663.73</v>
      </c>
      <c r="X51" s="171"/>
      <c r="Y51" s="171">
        <v>-18203.740000000002</v>
      </c>
      <c r="Z51" s="172">
        <v>2230375.25</v>
      </c>
      <c r="AA51" s="172">
        <v>0</v>
      </c>
      <c r="AB51" s="172">
        <v>86569.58</v>
      </c>
      <c r="AC51" s="172">
        <v>0</v>
      </c>
      <c r="AD51" s="172">
        <v>202212.75</v>
      </c>
      <c r="AE51" s="172">
        <v>2056.9299999999998</v>
      </c>
      <c r="AF51" s="172">
        <v>0</v>
      </c>
      <c r="AG51" s="172">
        <v>0</v>
      </c>
      <c r="AH51" s="172">
        <v>737.87000000019032</v>
      </c>
      <c r="AI51" s="172">
        <v>0</v>
      </c>
      <c r="AJ51" s="172">
        <v>0</v>
      </c>
      <c r="AK51" s="172">
        <v>0</v>
      </c>
      <c r="AL51" s="172">
        <v>4969.8900000000003</v>
      </c>
      <c r="AM51" s="172">
        <v>0</v>
      </c>
      <c r="AN51" s="172">
        <v>0</v>
      </c>
      <c r="AO51" s="172">
        <v>0</v>
      </c>
      <c r="AP51" s="172">
        <v>0</v>
      </c>
      <c r="AQ51" s="172">
        <v>0</v>
      </c>
      <c r="AR51" s="172">
        <v>0</v>
      </c>
      <c r="AS51" s="172">
        <v>28498.36</v>
      </c>
      <c r="AT51" s="172">
        <v>76350</v>
      </c>
      <c r="AU51" s="172">
        <v>1177817.1299999999</v>
      </c>
      <c r="AV51" s="172">
        <v>0</v>
      </c>
      <c r="AW51" s="172">
        <v>232761</v>
      </c>
      <c r="AX51" s="172">
        <v>53996.99</v>
      </c>
      <c r="AY51" s="172">
        <v>138645.76000000001</v>
      </c>
      <c r="AZ51" s="172">
        <v>0</v>
      </c>
      <c r="BA51" s="172">
        <v>34235.58</v>
      </c>
      <c r="BB51" s="172">
        <v>1096.46</v>
      </c>
      <c r="BC51" s="172">
        <v>6248</v>
      </c>
      <c r="BD51" s="172">
        <v>0</v>
      </c>
      <c r="BE51" s="172">
        <v>0</v>
      </c>
      <c r="BF51" s="172">
        <v>11891.5</v>
      </c>
      <c r="BG51" s="172">
        <v>3028.12</v>
      </c>
      <c r="BH51" s="172">
        <v>56612.71</v>
      </c>
      <c r="BI51" s="172">
        <v>12498.49</v>
      </c>
      <c r="BJ51" s="172">
        <v>62373.55</v>
      </c>
      <c r="BK51" s="172">
        <v>0</v>
      </c>
      <c r="BL51" s="172">
        <v>0</v>
      </c>
      <c r="BM51" s="172">
        <v>164183.98000000001</v>
      </c>
      <c r="BN51" s="172">
        <v>27067.52</v>
      </c>
      <c r="BO51" s="172">
        <v>171.16</v>
      </c>
      <c r="BP51" s="172">
        <v>212901.42</v>
      </c>
      <c r="BQ51" s="172">
        <v>10320</v>
      </c>
      <c r="BR51" s="172">
        <v>0</v>
      </c>
      <c r="BS51" s="172">
        <v>185061.66</v>
      </c>
      <c r="BT51" s="172">
        <v>284412.15999999997</v>
      </c>
      <c r="BU51" s="172">
        <v>0</v>
      </c>
      <c r="BV51" s="172">
        <v>84143.44</v>
      </c>
      <c r="BW51" s="172">
        <v>0</v>
      </c>
      <c r="BX51" s="172">
        <v>0</v>
      </c>
      <c r="BY51" s="172">
        <v>0</v>
      </c>
      <c r="BZ51" s="172">
        <v>0</v>
      </c>
      <c r="CA51" s="172">
        <v>0</v>
      </c>
      <c r="CB51" s="172">
        <v>9078.25</v>
      </c>
      <c r="CC51" s="172">
        <v>19071.13</v>
      </c>
      <c r="CD51" s="172">
        <v>0</v>
      </c>
      <c r="CE51" s="172">
        <v>0</v>
      </c>
      <c r="CF51" s="172">
        <v>0</v>
      </c>
      <c r="CG51" s="172">
        <v>0</v>
      </c>
      <c r="CH51" s="172">
        <v>366</v>
      </c>
      <c r="CI51" s="172"/>
      <c r="CJ51" s="172">
        <v>95967.73000000001</v>
      </c>
      <c r="CK51" s="172"/>
      <c r="CL51" s="172">
        <v>9579.64</v>
      </c>
      <c r="CM51" s="172">
        <v>0</v>
      </c>
      <c r="CN51" s="172">
        <v>0</v>
      </c>
      <c r="CO51" s="172">
        <v>0</v>
      </c>
      <c r="CP51" s="177"/>
      <c r="CQ51" s="151">
        <v>95967.73000000001</v>
      </c>
      <c r="CR51" s="151">
        <v>9579.64</v>
      </c>
      <c r="CS51" s="152">
        <v>95967.73</v>
      </c>
      <c r="CT51" s="152">
        <v>9579.64</v>
      </c>
      <c r="CU51" s="152">
        <v>0</v>
      </c>
      <c r="CV51" s="151">
        <v>0</v>
      </c>
      <c r="CW51" s="151">
        <v>105547.37</v>
      </c>
      <c r="CX51" s="153">
        <v>19071.13</v>
      </c>
      <c r="CY51" s="151">
        <v>19071.13</v>
      </c>
      <c r="CZ51" s="151">
        <v>2.9999999809660949E-2</v>
      </c>
      <c r="DA51" s="151">
        <v>0</v>
      </c>
      <c r="DD51" s="151">
        <v>1.4551915228366852E-11</v>
      </c>
      <c r="DG51" s="151">
        <v>95967.73000000001</v>
      </c>
      <c r="DH51" s="151">
        <v>9579.64</v>
      </c>
      <c r="DI51" s="152">
        <v>95967.73</v>
      </c>
      <c r="DJ51" s="152">
        <v>9579.64</v>
      </c>
      <c r="DO51" s="166">
        <v>3302185</v>
      </c>
      <c r="DQ51">
        <f>_xlfn.XLOOKUP(A51,Adjustment!B:B,Adjustment!H:H,0,0)</f>
        <v>0</v>
      </c>
      <c r="DR51" s="151">
        <f t="shared" si="7"/>
        <v>2631770.6300000004</v>
      </c>
      <c r="DS51" s="151">
        <f t="shared" si="8"/>
        <v>2759466.6300000004</v>
      </c>
      <c r="DT51" s="151">
        <f t="shared" si="9"/>
        <v>-127696</v>
      </c>
      <c r="DU51" s="151">
        <f t="shared" si="6"/>
        <v>28149.38</v>
      </c>
      <c r="DV51" s="151">
        <f t="shared" si="10"/>
        <v>366</v>
      </c>
      <c r="DW51" s="151">
        <f t="shared" si="11"/>
        <v>27783.38</v>
      </c>
    </row>
    <row r="52" spans="1:127">
      <c r="A52" s="166">
        <v>3302191</v>
      </c>
      <c r="B52" s="175" t="s">
        <v>768</v>
      </c>
      <c r="C52" s="167" t="s">
        <v>769</v>
      </c>
      <c r="D52" s="178"/>
      <c r="E52" s="17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70"/>
      <c r="R52" s="170"/>
      <c r="S52" s="170"/>
      <c r="T52" s="170"/>
      <c r="U52" s="170"/>
      <c r="V52" s="170"/>
      <c r="W52" s="171">
        <v>187001.26</v>
      </c>
      <c r="X52" s="171"/>
      <c r="Y52" s="171">
        <v>-20513.45</v>
      </c>
      <c r="Z52" s="172">
        <v>1582731.69</v>
      </c>
      <c r="AA52" s="172">
        <v>0</v>
      </c>
      <c r="AB52" s="172">
        <v>55700</v>
      </c>
      <c r="AC52" s="172">
        <v>0</v>
      </c>
      <c r="AD52" s="172">
        <v>192376.5</v>
      </c>
      <c r="AE52" s="172">
        <v>3000</v>
      </c>
      <c r="AF52" s="172">
        <v>0</v>
      </c>
      <c r="AG52" s="172">
        <v>0</v>
      </c>
      <c r="AH52" s="172">
        <v>3299.05</v>
      </c>
      <c r="AI52" s="172">
        <v>0</v>
      </c>
      <c r="AJ52" s="172">
        <v>0</v>
      </c>
      <c r="AK52" s="172">
        <v>0</v>
      </c>
      <c r="AL52" s="172">
        <v>2632.9</v>
      </c>
      <c r="AM52" s="172">
        <v>0</v>
      </c>
      <c r="AN52" s="172">
        <v>0</v>
      </c>
      <c r="AO52" s="172">
        <v>0</v>
      </c>
      <c r="AP52" s="172">
        <v>0</v>
      </c>
      <c r="AQ52" s="172">
        <v>0</v>
      </c>
      <c r="AR52" s="172">
        <v>0</v>
      </c>
      <c r="AS52" s="172">
        <v>12951.62</v>
      </c>
      <c r="AT52" s="172">
        <v>35915</v>
      </c>
      <c r="AU52" s="172">
        <v>990640.72</v>
      </c>
      <c r="AV52" s="172">
        <v>0</v>
      </c>
      <c r="AW52" s="172">
        <v>59618.61</v>
      </c>
      <c r="AX52" s="172">
        <v>65507.48</v>
      </c>
      <c r="AY52" s="172">
        <v>182114.22</v>
      </c>
      <c r="AZ52" s="172">
        <v>0</v>
      </c>
      <c r="BA52" s="172">
        <v>35297.19</v>
      </c>
      <c r="BB52" s="172">
        <v>1574.14</v>
      </c>
      <c r="BC52" s="172">
        <v>0</v>
      </c>
      <c r="BD52" s="172">
        <v>0</v>
      </c>
      <c r="BE52" s="172">
        <v>0</v>
      </c>
      <c r="BF52" s="172">
        <v>0</v>
      </c>
      <c r="BG52" s="172">
        <v>0</v>
      </c>
      <c r="BH52" s="172">
        <v>904.5</v>
      </c>
      <c r="BI52" s="172">
        <v>0</v>
      </c>
      <c r="BJ52" s="172">
        <v>54901.93</v>
      </c>
      <c r="BK52" s="172">
        <v>0</v>
      </c>
      <c r="BL52" s="172">
        <v>0</v>
      </c>
      <c r="BM52" s="172">
        <v>10285.780000000079</v>
      </c>
      <c r="BN52" s="172">
        <v>0</v>
      </c>
      <c r="BO52" s="172">
        <v>157.12</v>
      </c>
      <c r="BP52" s="172">
        <v>491011.24</v>
      </c>
      <c r="BQ52" s="172">
        <v>4916.37</v>
      </c>
      <c r="BR52" s="172">
        <v>1315.2</v>
      </c>
      <c r="BS52" s="172">
        <v>0</v>
      </c>
      <c r="BT52" s="172">
        <v>2197</v>
      </c>
      <c r="BU52" s="172">
        <v>155</v>
      </c>
      <c r="BV52" s="172">
        <v>23991.14</v>
      </c>
      <c r="BW52" s="172">
        <v>0</v>
      </c>
      <c r="BX52" s="172">
        <v>0</v>
      </c>
      <c r="BY52" s="172">
        <v>15551.25</v>
      </c>
      <c r="BZ52" s="172">
        <v>0</v>
      </c>
      <c r="CA52" s="172">
        <v>0</v>
      </c>
      <c r="CB52" s="172">
        <v>6536.88</v>
      </c>
      <c r="CC52" s="172"/>
      <c r="CD52" s="172">
        <v>15551.25</v>
      </c>
      <c r="CE52" s="172">
        <v>0</v>
      </c>
      <c r="CF52" s="172">
        <v>0</v>
      </c>
      <c r="CG52" s="172">
        <v>0</v>
      </c>
      <c r="CH52" s="172">
        <v>70.8</v>
      </c>
      <c r="CI52" s="172">
        <v>1503.8799999999992</v>
      </c>
      <c r="CJ52" s="172">
        <v>135469.13000000012</v>
      </c>
      <c r="CK52" s="172"/>
      <c r="CL52" s="172">
        <v>0</v>
      </c>
      <c r="CM52" s="172">
        <v>0</v>
      </c>
      <c r="CN52" s="172">
        <v>0</v>
      </c>
      <c r="CO52" s="172">
        <v>0</v>
      </c>
      <c r="CP52" s="177"/>
      <c r="CQ52" s="151">
        <v>135469.13000000012</v>
      </c>
      <c r="CR52" s="151">
        <v>0</v>
      </c>
      <c r="CS52" s="152">
        <v>151020.38</v>
      </c>
      <c r="CT52" s="152">
        <v>-15551.25</v>
      </c>
      <c r="CU52" s="152">
        <v>-15551.249999999884</v>
      </c>
      <c r="CV52" s="151">
        <v>-15551.25</v>
      </c>
      <c r="CW52" s="151">
        <v>135469.13</v>
      </c>
      <c r="CX52" s="153">
        <v>-1503.8799999999992</v>
      </c>
      <c r="CY52" s="151">
        <v>-1503.8799999999992</v>
      </c>
      <c r="CZ52" s="151">
        <v>0</v>
      </c>
      <c r="DA52" s="151">
        <v>-3.9999999920837581E-2</v>
      </c>
      <c r="DB52" s="152">
        <v>-15551.25</v>
      </c>
      <c r="DD52" s="151">
        <v>1.1641532182693481E-10</v>
      </c>
      <c r="DG52" s="151">
        <v>135469.13000000012</v>
      </c>
      <c r="DH52" s="151">
        <v>0</v>
      </c>
      <c r="DI52" s="152">
        <v>151020.38</v>
      </c>
      <c r="DJ52" s="152">
        <v>-15551.25</v>
      </c>
      <c r="DO52" s="166">
        <v>3302191</v>
      </c>
      <c r="DQ52">
        <f>_xlfn.XLOOKUP(A52,Adjustment!B:B,Adjustment!H:H,0,0)</f>
        <v>0</v>
      </c>
      <c r="DR52" s="151">
        <f t="shared" si="7"/>
        <v>1888606.76</v>
      </c>
      <c r="DS52" s="151">
        <f t="shared" si="8"/>
        <v>1940138.89</v>
      </c>
      <c r="DT52" s="151">
        <f t="shared" si="9"/>
        <v>-51532.129999999888</v>
      </c>
      <c r="DU52" s="151">
        <f t="shared" si="6"/>
        <v>22088.13</v>
      </c>
      <c r="DV52" s="151">
        <f t="shared" si="10"/>
        <v>1574.6799999999992</v>
      </c>
      <c r="DW52" s="151">
        <f t="shared" si="11"/>
        <v>20513.45</v>
      </c>
    </row>
    <row r="53" spans="1:127">
      <c r="A53" s="166">
        <v>3302227</v>
      </c>
      <c r="B53" s="175" t="s">
        <v>772</v>
      </c>
      <c r="C53" s="167" t="s">
        <v>773</v>
      </c>
      <c r="D53" s="178"/>
      <c r="E53" s="17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70"/>
      <c r="R53" s="170"/>
      <c r="S53" s="170"/>
      <c r="T53" s="170"/>
      <c r="U53" s="170"/>
      <c r="V53" s="170"/>
      <c r="W53" s="171">
        <v>337587.46</v>
      </c>
      <c r="X53" s="171"/>
      <c r="Y53" s="171">
        <v>5364.8</v>
      </c>
      <c r="Z53" s="172">
        <v>2418405.94</v>
      </c>
      <c r="AA53" s="172">
        <v>0</v>
      </c>
      <c r="AB53" s="172">
        <v>146942.32</v>
      </c>
      <c r="AC53" s="172">
        <v>0</v>
      </c>
      <c r="AD53" s="172">
        <v>313856</v>
      </c>
      <c r="AE53" s="172">
        <v>7180</v>
      </c>
      <c r="AF53" s="172">
        <v>0</v>
      </c>
      <c r="AG53" s="172">
        <v>0</v>
      </c>
      <c r="AH53" s="172">
        <v>66426.740000000005</v>
      </c>
      <c r="AI53" s="172">
        <v>0</v>
      </c>
      <c r="AJ53" s="172">
        <v>0</v>
      </c>
      <c r="AK53" s="172">
        <v>0</v>
      </c>
      <c r="AL53" s="172">
        <v>21687.759999999998</v>
      </c>
      <c r="AM53" s="172">
        <v>0</v>
      </c>
      <c r="AN53" s="172">
        <v>0</v>
      </c>
      <c r="AO53" s="172">
        <v>0</v>
      </c>
      <c r="AP53" s="172">
        <v>0</v>
      </c>
      <c r="AQ53" s="172">
        <v>0</v>
      </c>
      <c r="AR53" s="172">
        <v>0</v>
      </c>
      <c r="AS53" s="172">
        <v>22301.96</v>
      </c>
      <c r="AT53" s="172">
        <v>51507</v>
      </c>
      <c r="AU53" s="172">
        <v>1428819.4</v>
      </c>
      <c r="AV53" s="172">
        <v>0</v>
      </c>
      <c r="AW53" s="172">
        <v>600671.26</v>
      </c>
      <c r="AX53" s="172">
        <v>42967.99</v>
      </c>
      <c r="AY53" s="172">
        <v>244385.36</v>
      </c>
      <c r="AZ53" s="172">
        <v>0</v>
      </c>
      <c r="BA53" s="172">
        <v>67876.710000000006</v>
      </c>
      <c r="BB53" s="172">
        <v>1020.94</v>
      </c>
      <c r="BC53" s="172">
        <v>5637</v>
      </c>
      <c r="BD53" s="172">
        <v>0</v>
      </c>
      <c r="BE53" s="172">
        <v>0</v>
      </c>
      <c r="BF53" s="172">
        <v>77679.39</v>
      </c>
      <c r="BG53" s="172">
        <v>2200</v>
      </c>
      <c r="BH53" s="172">
        <v>3430.7</v>
      </c>
      <c r="BI53" s="172">
        <v>7214.64</v>
      </c>
      <c r="BJ53" s="172">
        <v>29375.4</v>
      </c>
      <c r="BK53" s="172">
        <v>0</v>
      </c>
      <c r="BL53" s="172">
        <v>5153.7</v>
      </c>
      <c r="BM53" s="172">
        <v>41431.989999999671</v>
      </c>
      <c r="BN53" s="172">
        <v>28357.040000000001</v>
      </c>
      <c r="BO53" s="172">
        <v>540.9</v>
      </c>
      <c r="BP53" s="172">
        <v>60165.22</v>
      </c>
      <c r="BQ53" s="172">
        <v>4895</v>
      </c>
      <c r="BR53" s="172">
        <v>6160</v>
      </c>
      <c r="BS53" s="172">
        <v>175961.48</v>
      </c>
      <c r="BT53" s="172">
        <v>140401.14000000001</v>
      </c>
      <c r="BU53" s="172">
        <v>750</v>
      </c>
      <c r="BV53" s="172">
        <v>147354.82</v>
      </c>
      <c r="BW53" s="172">
        <v>0</v>
      </c>
      <c r="BX53" s="172">
        <v>0</v>
      </c>
      <c r="BY53" s="172">
        <v>0</v>
      </c>
      <c r="BZ53" s="172">
        <v>0</v>
      </c>
      <c r="CA53" s="172">
        <v>0</v>
      </c>
      <c r="CB53" s="172">
        <v>8783.5</v>
      </c>
      <c r="CC53" s="172">
        <v>0</v>
      </c>
      <c r="CD53" s="172">
        <v>0</v>
      </c>
      <c r="CE53" s="172">
        <v>0</v>
      </c>
      <c r="CF53" s="172">
        <v>0</v>
      </c>
      <c r="CG53" s="172">
        <v>8783.5</v>
      </c>
      <c r="CH53" s="172">
        <v>3937</v>
      </c>
      <c r="CI53" s="172">
        <v>0</v>
      </c>
      <c r="CJ53" s="172">
        <v>263445.09999999969</v>
      </c>
      <c r="CK53" s="172"/>
      <c r="CL53" s="172">
        <v>1427.8000000000002</v>
      </c>
      <c r="CM53" s="172">
        <v>0</v>
      </c>
      <c r="CN53" s="172">
        <v>0</v>
      </c>
      <c r="CO53" s="172">
        <v>0</v>
      </c>
      <c r="CP53" s="177"/>
      <c r="CQ53" s="151">
        <v>263445.09999999969</v>
      </c>
      <c r="CR53" s="151">
        <v>1427.8000000000002</v>
      </c>
      <c r="CS53" s="152">
        <v>263445.09999999998</v>
      </c>
      <c r="CT53" s="152">
        <v>1427.8</v>
      </c>
      <c r="CU53" s="152">
        <v>0</v>
      </c>
      <c r="CV53" s="151">
        <v>0</v>
      </c>
      <c r="CW53" s="151">
        <v>264872.89999999997</v>
      </c>
      <c r="CX53" s="153">
        <v>0</v>
      </c>
      <c r="CY53" s="151">
        <v>0</v>
      </c>
      <c r="CZ53" s="151">
        <v>0</v>
      </c>
      <c r="DA53" s="151">
        <v>-4.0000000328291208E-2</v>
      </c>
      <c r="DD53" s="151">
        <v>-3.0263436201494187E-10</v>
      </c>
      <c r="DG53" s="151">
        <v>263445.09999999969</v>
      </c>
      <c r="DH53" s="151">
        <v>1427.8000000000002</v>
      </c>
      <c r="DI53" s="152">
        <v>263445.09999999998</v>
      </c>
      <c r="DJ53" s="152">
        <v>1427.8</v>
      </c>
      <c r="DO53" s="166">
        <v>3302227</v>
      </c>
      <c r="DQ53">
        <f>_xlfn.XLOOKUP(A53,Adjustment!B:B,Adjustment!H:H,0,0)</f>
        <v>0</v>
      </c>
      <c r="DR53" s="151">
        <f t="shared" si="7"/>
        <v>3048307.7199999997</v>
      </c>
      <c r="DS53" s="151">
        <f t="shared" si="8"/>
        <v>3122450.08</v>
      </c>
      <c r="DT53" s="151">
        <f t="shared" si="9"/>
        <v>-74142.360000000335</v>
      </c>
      <c r="DU53" s="151">
        <f t="shared" si="6"/>
        <v>8783.5</v>
      </c>
      <c r="DV53" s="151">
        <f t="shared" si="10"/>
        <v>12720.5</v>
      </c>
      <c r="DW53" s="151">
        <f t="shared" si="11"/>
        <v>-3937</v>
      </c>
    </row>
    <row r="54" spans="1:127">
      <c r="A54" s="166">
        <v>3302236</v>
      </c>
      <c r="B54" s="175" t="s">
        <v>775</v>
      </c>
      <c r="C54" s="167" t="s">
        <v>776</v>
      </c>
      <c r="D54" s="178"/>
      <c r="E54" s="17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70"/>
      <c r="R54" s="170"/>
      <c r="S54" s="170"/>
      <c r="T54" s="170"/>
      <c r="U54" s="170"/>
      <c r="V54" s="170"/>
      <c r="W54" s="171">
        <v>221151.85</v>
      </c>
      <c r="X54" s="171"/>
      <c r="Y54" s="171">
        <v>8449.7000000000007</v>
      </c>
      <c r="Z54" s="172">
        <v>1266148.1499999999</v>
      </c>
      <c r="AA54" s="172">
        <v>0</v>
      </c>
      <c r="AB54" s="172">
        <v>41495</v>
      </c>
      <c r="AC54" s="172">
        <v>0</v>
      </c>
      <c r="AD54" s="172">
        <v>176011</v>
      </c>
      <c r="AE54" s="172">
        <v>1200</v>
      </c>
      <c r="AF54" s="172">
        <v>0</v>
      </c>
      <c r="AG54" s="172">
        <v>0</v>
      </c>
      <c r="AH54" s="172">
        <v>5218.38</v>
      </c>
      <c r="AI54" s="172">
        <v>13284.58</v>
      </c>
      <c r="AJ54" s="172">
        <v>0</v>
      </c>
      <c r="AK54" s="172">
        <v>0</v>
      </c>
      <c r="AL54" s="172">
        <v>16382.4</v>
      </c>
      <c r="AM54" s="172">
        <v>0</v>
      </c>
      <c r="AN54" s="172">
        <v>0</v>
      </c>
      <c r="AO54" s="172">
        <v>0</v>
      </c>
      <c r="AP54" s="172">
        <v>0</v>
      </c>
      <c r="AQ54" s="172">
        <v>0</v>
      </c>
      <c r="AR54" s="172">
        <v>0</v>
      </c>
      <c r="AS54" s="172">
        <v>30174.16</v>
      </c>
      <c r="AT54" s="172">
        <v>18213</v>
      </c>
      <c r="AU54" s="172">
        <v>793837.18</v>
      </c>
      <c r="AV54" s="172">
        <v>17374.919999999998</v>
      </c>
      <c r="AW54" s="172">
        <v>243369.05</v>
      </c>
      <c r="AX54" s="172">
        <v>70044.12</v>
      </c>
      <c r="AY54" s="172">
        <v>82032.27</v>
      </c>
      <c r="AZ54" s="172">
        <v>0</v>
      </c>
      <c r="BA54" s="172">
        <v>37318.49</v>
      </c>
      <c r="BB54" s="172">
        <v>327.14999999999998</v>
      </c>
      <c r="BC54" s="172">
        <v>1565</v>
      </c>
      <c r="BD54" s="172">
        <v>0</v>
      </c>
      <c r="BE54" s="172">
        <v>0</v>
      </c>
      <c r="BF54" s="172">
        <v>23843.7</v>
      </c>
      <c r="BG54" s="172">
        <v>2311.16</v>
      </c>
      <c r="BH54" s="172">
        <v>1589.08</v>
      </c>
      <c r="BI54" s="172">
        <v>12071.27</v>
      </c>
      <c r="BJ54" s="172">
        <v>43417.919999999998</v>
      </c>
      <c r="BK54" s="172">
        <v>15560.29</v>
      </c>
      <c r="BL54" s="172">
        <v>3967.74</v>
      </c>
      <c r="BM54" s="172">
        <v>65720.539999999804</v>
      </c>
      <c r="BN54" s="172">
        <v>0</v>
      </c>
      <c r="BO54" s="172">
        <v>0</v>
      </c>
      <c r="BP54" s="172">
        <v>19705.259999999998</v>
      </c>
      <c r="BQ54" s="172">
        <v>4895</v>
      </c>
      <c r="BR54" s="172">
        <v>0</v>
      </c>
      <c r="BS54" s="172">
        <v>85326.54</v>
      </c>
      <c r="BT54" s="172">
        <v>16016.02</v>
      </c>
      <c r="BU54" s="172">
        <v>18625.18</v>
      </c>
      <c r="BV54" s="172">
        <v>71264.960000000006</v>
      </c>
      <c r="BW54" s="172">
        <v>0</v>
      </c>
      <c r="BX54" s="172">
        <v>0</v>
      </c>
      <c r="BY54" s="172">
        <v>0</v>
      </c>
      <c r="BZ54" s="172">
        <v>0</v>
      </c>
      <c r="CA54" s="172">
        <v>0</v>
      </c>
      <c r="CB54" s="172">
        <v>6463.75</v>
      </c>
      <c r="CC54" s="172">
        <v>14453.319999999998</v>
      </c>
      <c r="CD54" s="172">
        <v>0</v>
      </c>
      <c r="CE54" s="172">
        <v>0</v>
      </c>
      <c r="CF54" s="172">
        <v>0</v>
      </c>
      <c r="CG54" s="172">
        <v>0</v>
      </c>
      <c r="CH54" s="172">
        <v>9552.2199999999993</v>
      </c>
      <c r="CI54" s="172"/>
      <c r="CJ54" s="172">
        <v>159095.68000000008</v>
      </c>
      <c r="CK54" s="172"/>
      <c r="CL54" s="172">
        <v>19814.550000000003</v>
      </c>
      <c r="CM54" s="172">
        <v>0</v>
      </c>
      <c r="CN54" s="172">
        <v>0</v>
      </c>
      <c r="CO54" s="172">
        <v>0</v>
      </c>
      <c r="CP54" s="177"/>
      <c r="CQ54" s="151">
        <v>159095.68000000008</v>
      </c>
      <c r="CR54" s="151">
        <v>19814.550000000003</v>
      </c>
      <c r="CS54" s="152">
        <v>159095.67999999999</v>
      </c>
      <c r="CT54" s="152">
        <v>19814.55</v>
      </c>
      <c r="CU54" s="152">
        <v>0</v>
      </c>
      <c r="CV54" s="151">
        <v>0</v>
      </c>
      <c r="CW54" s="151">
        <v>178910.22999999998</v>
      </c>
      <c r="CX54" s="153">
        <v>14453.319999999998</v>
      </c>
      <c r="CY54" s="151">
        <v>14453.319999999998</v>
      </c>
      <c r="CZ54" s="151">
        <v>0</v>
      </c>
      <c r="DA54" s="151">
        <v>-5.0000000192085281E-2</v>
      </c>
      <c r="DD54" s="151">
        <v>1.0550138540565968E-10</v>
      </c>
      <c r="DG54" s="151">
        <v>159095.68000000008</v>
      </c>
      <c r="DH54" s="151">
        <v>19814.550000000003</v>
      </c>
      <c r="DI54" s="152">
        <v>159095.67999999999</v>
      </c>
      <c r="DJ54" s="152">
        <v>19814.55</v>
      </c>
      <c r="DO54" s="166">
        <v>3302236</v>
      </c>
      <c r="DQ54">
        <f>_xlfn.XLOOKUP(A54,Adjustment!B:B,Adjustment!H:H,0,0)</f>
        <v>0</v>
      </c>
      <c r="DR54" s="151">
        <f t="shared" si="7"/>
        <v>1568126.6699999997</v>
      </c>
      <c r="DS54" s="151">
        <f t="shared" si="8"/>
        <v>1630182.8399999996</v>
      </c>
      <c r="DT54" s="151">
        <f t="shared" si="9"/>
        <v>-62056.169999999925</v>
      </c>
      <c r="DU54" s="151">
        <f t="shared" si="6"/>
        <v>20917.07</v>
      </c>
      <c r="DV54" s="151">
        <f t="shared" si="10"/>
        <v>9552.2199999999993</v>
      </c>
      <c r="DW54" s="151">
        <f t="shared" si="11"/>
        <v>11364.85</v>
      </c>
    </row>
    <row r="55" spans="1:127">
      <c r="A55" s="166">
        <v>3302238</v>
      </c>
      <c r="B55" s="175" t="s">
        <v>777</v>
      </c>
      <c r="C55" s="167" t="s">
        <v>778</v>
      </c>
      <c r="D55" s="178"/>
      <c r="E55" s="17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70"/>
      <c r="R55" s="170"/>
      <c r="S55" s="170"/>
      <c r="T55" s="170"/>
      <c r="U55" s="170"/>
      <c r="V55" s="170"/>
      <c r="W55" s="171">
        <v>227512.86</v>
      </c>
      <c r="X55" s="171"/>
      <c r="Y55" s="171">
        <v>16966.82</v>
      </c>
      <c r="Z55" s="172">
        <v>1036833.96</v>
      </c>
      <c r="AA55" s="172">
        <v>0</v>
      </c>
      <c r="AB55" s="172">
        <v>11025</v>
      </c>
      <c r="AC55" s="172">
        <v>0</v>
      </c>
      <c r="AD55" s="172">
        <v>104645.5</v>
      </c>
      <c r="AE55" s="172">
        <v>0</v>
      </c>
      <c r="AF55" s="172">
        <v>0</v>
      </c>
      <c r="AG55" s="172">
        <v>0</v>
      </c>
      <c r="AH55" s="172">
        <v>66657.41</v>
      </c>
      <c r="AI55" s="172">
        <v>11.49</v>
      </c>
      <c r="AJ55" s="172">
        <v>0</v>
      </c>
      <c r="AK55" s="172">
        <v>0</v>
      </c>
      <c r="AL55" s="172">
        <v>3650.24</v>
      </c>
      <c r="AM55" s="172">
        <v>0</v>
      </c>
      <c r="AN55" s="172">
        <v>0</v>
      </c>
      <c r="AO55" s="172">
        <v>0</v>
      </c>
      <c r="AP55" s="172">
        <v>0</v>
      </c>
      <c r="AQ55" s="172">
        <v>0</v>
      </c>
      <c r="AR55" s="172">
        <v>0</v>
      </c>
      <c r="AS55" s="172">
        <v>15660.12</v>
      </c>
      <c r="AT55" s="172">
        <v>59745</v>
      </c>
      <c r="AU55" s="172">
        <v>622566.99</v>
      </c>
      <c r="AV55" s="172">
        <v>20722.73</v>
      </c>
      <c r="AW55" s="172">
        <v>197919.85</v>
      </c>
      <c r="AX55" s="172">
        <v>45992.17</v>
      </c>
      <c r="AY55" s="172">
        <v>74985.789999999994</v>
      </c>
      <c r="AZ55" s="172">
        <v>15515.42</v>
      </c>
      <c r="BA55" s="172">
        <v>34945.86</v>
      </c>
      <c r="BB55" s="172">
        <v>990</v>
      </c>
      <c r="BC55" s="172">
        <v>1975</v>
      </c>
      <c r="BD55" s="172">
        <v>0</v>
      </c>
      <c r="BE55" s="172">
        <v>0</v>
      </c>
      <c r="BF55" s="172">
        <v>13692.45</v>
      </c>
      <c r="BG55" s="172">
        <v>14.98</v>
      </c>
      <c r="BH55" s="172">
        <v>2416.9</v>
      </c>
      <c r="BI55" s="172">
        <v>4568.67</v>
      </c>
      <c r="BJ55" s="172">
        <v>49015.87</v>
      </c>
      <c r="BK55" s="172">
        <v>13255.07</v>
      </c>
      <c r="BL55" s="172">
        <v>331.35</v>
      </c>
      <c r="BM55" s="172">
        <v>31636.839999999644</v>
      </c>
      <c r="BN55" s="172">
        <v>18342.759999999998</v>
      </c>
      <c r="BO55" s="172">
        <v>0</v>
      </c>
      <c r="BP55" s="172">
        <v>13735.66</v>
      </c>
      <c r="BQ55" s="172">
        <v>4895</v>
      </c>
      <c r="BR55" s="172">
        <v>0</v>
      </c>
      <c r="BS55" s="172">
        <v>35371.74</v>
      </c>
      <c r="BT55" s="172">
        <v>85211.31</v>
      </c>
      <c r="BU55" s="172">
        <v>19516.28</v>
      </c>
      <c r="BV55" s="172">
        <v>142351.10999999999</v>
      </c>
      <c r="BW55" s="172">
        <v>0</v>
      </c>
      <c r="BX55" s="172">
        <v>0</v>
      </c>
      <c r="BY55" s="172">
        <v>0</v>
      </c>
      <c r="BZ55" s="172">
        <v>0</v>
      </c>
      <c r="CA55" s="172">
        <v>0</v>
      </c>
      <c r="CB55" s="172">
        <v>6002.5</v>
      </c>
      <c r="CC55" s="172">
        <v>13522.54</v>
      </c>
      <c r="CD55" s="172">
        <v>0</v>
      </c>
      <c r="CE55" s="172">
        <v>0</v>
      </c>
      <c r="CF55" s="172">
        <v>0</v>
      </c>
      <c r="CG55" s="172">
        <v>0</v>
      </c>
      <c r="CH55" s="172">
        <v>8032.71</v>
      </c>
      <c r="CI55" s="172"/>
      <c r="CJ55" s="172">
        <v>75771.780000000144</v>
      </c>
      <c r="CK55" s="172"/>
      <c r="CL55" s="172">
        <v>28459.15</v>
      </c>
      <c r="CM55" s="172">
        <v>0</v>
      </c>
      <c r="CN55" s="172">
        <v>0</v>
      </c>
      <c r="CO55" s="172">
        <v>0</v>
      </c>
      <c r="CP55" s="177"/>
      <c r="CQ55" s="151">
        <v>75771.780000000144</v>
      </c>
      <c r="CR55" s="151">
        <v>28459.15</v>
      </c>
      <c r="CS55" s="152">
        <v>75771.78</v>
      </c>
      <c r="CT55" s="152">
        <v>28459.15</v>
      </c>
      <c r="CU55" s="152">
        <v>1.4551915228366852E-10</v>
      </c>
      <c r="CV55" s="151">
        <v>0</v>
      </c>
      <c r="CW55" s="151">
        <v>104230.93</v>
      </c>
      <c r="CX55" s="153">
        <v>13522.54</v>
      </c>
      <c r="CY55" s="151">
        <v>13522.54</v>
      </c>
      <c r="CZ55" s="151">
        <v>0</v>
      </c>
      <c r="DA55" s="151">
        <v>-4.0000000357395038E-2</v>
      </c>
      <c r="DD55" s="151">
        <v>1.3824319466948509E-10</v>
      </c>
      <c r="DG55" s="151">
        <v>75771.780000000144</v>
      </c>
      <c r="DH55" s="151">
        <v>28459.15</v>
      </c>
      <c r="DI55" s="152">
        <v>75771.78</v>
      </c>
      <c r="DJ55" s="152">
        <v>28459.15</v>
      </c>
      <c r="DO55" s="166">
        <v>3302238</v>
      </c>
      <c r="DQ55">
        <f>_xlfn.XLOOKUP(A55,Adjustment!B:B,Adjustment!H:H,0,0)</f>
        <v>0</v>
      </c>
      <c r="DR55" s="151">
        <f t="shared" si="7"/>
        <v>1298228.72</v>
      </c>
      <c r="DS55" s="151">
        <f t="shared" si="8"/>
        <v>1449969.7999999998</v>
      </c>
      <c r="DT55" s="151">
        <f t="shared" si="9"/>
        <v>-151741.07999999984</v>
      </c>
      <c r="DU55" s="151">
        <f t="shared" si="6"/>
        <v>19525.04</v>
      </c>
      <c r="DV55" s="151">
        <f t="shared" si="10"/>
        <v>8032.71</v>
      </c>
      <c r="DW55" s="151">
        <f t="shared" si="11"/>
        <v>11492.330000000002</v>
      </c>
    </row>
    <row r="56" spans="1:127">
      <c r="A56" s="166">
        <v>3302278</v>
      </c>
      <c r="B56" s="175" t="s">
        <v>785</v>
      </c>
      <c r="C56" s="167" t="s">
        <v>786</v>
      </c>
      <c r="D56" s="178"/>
      <c r="E56" s="17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70"/>
      <c r="R56" s="170"/>
      <c r="S56" s="170"/>
      <c r="T56" s="170"/>
      <c r="U56" s="170"/>
      <c r="V56" s="170"/>
      <c r="W56" s="171">
        <v>348021.13</v>
      </c>
      <c r="X56" s="171"/>
      <c r="Y56" s="171">
        <v>-25230</v>
      </c>
      <c r="Z56" s="172">
        <v>2178992.52</v>
      </c>
      <c r="AA56" s="172">
        <v>0</v>
      </c>
      <c r="AB56" s="172">
        <v>185645.9</v>
      </c>
      <c r="AC56" s="172">
        <v>0</v>
      </c>
      <c r="AD56" s="172">
        <v>320101</v>
      </c>
      <c r="AE56" s="172">
        <v>0</v>
      </c>
      <c r="AF56" s="172">
        <v>0</v>
      </c>
      <c r="AG56" s="172">
        <v>0</v>
      </c>
      <c r="AH56" s="172">
        <v>0</v>
      </c>
      <c r="AI56" s="172">
        <v>0</v>
      </c>
      <c r="AJ56" s="172">
        <v>0</v>
      </c>
      <c r="AK56" s="172">
        <v>0</v>
      </c>
      <c r="AL56" s="172">
        <v>12947.07</v>
      </c>
      <c r="AM56" s="172">
        <v>0</v>
      </c>
      <c r="AN56" s="172">
        <v>0</v>
      </c>
      <c r="AO56" s="172">
        <v>0</v>
      </c>
      <c r="AP56" s="172">
        <v>0</v>
      </c>
      <c r="AQ56" s="172">
        <v>0</v>
      </c>
      <c r="AR56" s="172">
        <v>0</v>
      </c>
      <c r="AS56" s="172">
        <v>21711.37</v>
      </c>
      <c r="AT56" s="172">
        <v>53552</v>
      </c>
      <c r="AU56" s="172">
        <v>1861959.8599999999</v>
      </c>
      <c r="AV56" s="172">
        <v>0</v>
      </c>
      <c r="AW56" s="172">
        <v>0</v>
      </c>
      <c r="AX56" s="172">
        <v>52693.17</v>
      </c>
      <c r="AY56" s="172">
        <v>198509.41</v>
      </c>
      <c r="AZ56" s="172">
        <v>0</v>
      </c>
      <c r="BA56" s="172">
        <v>52300.49</v>
      </c>
      <c r="BB56" s="172">
        <v>2069.25</v>
      </c>
      <c r="BC56" s="172">
        <v>0</v>
      </c>
      <c r="BD56" s="172">
        <v>0</v>
      </c>
      <c r="BE56" s="172">
        <v>0</v>
      </c>
      <c r="BF56" s="172">
        <v>29375.23</v>
      </c>
      <c r="BG56" s="172">
        <v>0</v>
      </c>
      <c r="BH56" s="172">
        <v>4937.3100000000004</v>
      </c>
      <c r="BI56" s="172">
        <v>0</v>
      </c>
      <c r="BJ56" s="172">
        <v>94832.4</v>
      </c>
      <c r="BK56" s="172">
        <v>0</v>
      </c>
      <c r="BL56" s="172">
        <v>8301.14</v>
      </c>
      <c r="BM56" s="172">
        <v>0</v>
      </c>
      <c r="BN56" s="172">
        <v>11.33</v>
      </c>
      <c r="BO56" s="172">
        <v>468.78</v>
      </c>
      <c r="BP56" s="172">
        <v>60128.09</v>
      </c>
      <c r="BQ56" s="172">
        <v>9020</v>
      </c>
      <c r="BR56" s="172">
        <v>5630</v>
      </c>
      <c r="BS56" s="172">
        <v>170991.29</v>
      </c>
      <c r="BT56" s="172">
        <v>36576.36</v>
      </c>
      <c r="BU56" s="172">
        <v>1620</v>
      </c>
      <c r="BV56" s="172">
        <v>147364.31</v>
      </c>
      <c r="BW56" s="172">
        <v>0</v>
      </c>
      <c r="BX56" s="172">
        <v>0</v>
      </c>
      <c r="BY56" s="172">
        <v>30967.41</v>
      </c>
      <c r="BZ56" s="172">
        <v>0</v>
      </c>
      <c r="CA56" s="172">
        <v>0</v>
      </c>
      <c r="CB56" s="172">
        <v>8511.25</v>
      </c>
      <c r="CC56" s="172">
        <v>17803.34</v>
      </c>
      <c r="CD56" s="172">
        <v>30967.41</v>
      </c>
      <c r="CE56" s="172">
        <v>0</v>
      </c>
      <c r="CF56" s="172">
        <v>0</v>
      </c>
      <c r="CG56" s="172">
        <v>0</v>
      </c>
      <c r="CH56" s="172">
        <v>32052</v>
      </c>
      <c r="CI56" s="172"/>
      <c r="CJ56" s="172">
        <v>353215.1599999998</v>
      </c>
      <c r="CK56" s="172"/>
      <c r="CL56" s="172">
        <v>0</v>
      </c>
      <c r="CM56" s="172">
        <v>0</v>
      </c>
      <c r="CN56" s="172">
        <v>0</v>
      </c>
      <c r="CO56" s="172">
        <v>0</v>
      </c>
      <c r="CP56" s="177"/>
      <c r="CQ56" s="151">
        <v>353215.1599999998</v>
      </c>
      <c r="CR56" s="151">
        <v>0</v>
      </c>
      <c r="CS56" s="152">
        <v>384182.57</v>
      </c>
      <c r="CT56" s="152">
        <v>-30967.41</v>
      </c>
      <c r="CU56" s="152">
        <v>-30967.410000000207</v>
      </c>
      <c r="CV56" s="151">
        <v>-30967.41</v>
      </c>
      <c r="CW56" s="151">
        <v>353215.16000000003</v>
      </c>
      <c r="CX56" s="153">
        <v>17803.34</v>
      </c>
      <c r="CY56" s="151">
        <v>17803.34</v>
      </c>
      <c r="CZ56" s="151">
        <v>0</v>
      </c>
      <c r="DA56" s="151">
        <v>-602755.96999999974</v>
      </c>
      <c r="DB56" s="152">
        <v>-30967.41</v>
      </c>
      <c r="DD56" s="151">
        <v>-2.0736479200422764E-10</v>
      </c>
      <c r="DG56" s="151">
        <v>353215.1599999998</v>
      </c>
      <c r="DH56" s="151">
        <v>0</v>
      </c>
      <c r="DI56" s="152">
        <v>384182.57</v>
      </c>
      <c r="DJ56" s="152">
        <v>-30967.41</v>
      </c>
      <c r="DO56" s="166">
        <v>3302278</v>
      </c>
      <c r="DQ56">
        <f>_xlfn.XLOOKUP(A56,Adjustment!B:B,Adjustment!H:H,0,0)</f>
        <v>0</v>
      </c>
      <c r="DR56" s="151">
        <f t="shared" si="7"/>
        <v>2772949.86</v>
      </c>
      <c r="DS56" s="151">
        <f t="shared" si="8"/>
        <v>2767755.83</v>
      </c>
      <c r="DT56" s="151">
        <f t="shared" si="9"/>
        <v>5194.0299999997951</v>
      </c>
      <c r="DU56" s="151">
        <f t="shared" si="6"/>
        <v>57282</v>
      </c>
      <c r="DV56" s="151">
        <f t="shared" si="10"/>
        <v>32052</v>
      </c>
      <c r="DW56" s="151">
        <f t="shared" si="11"/>
        <v>25230</v>
      </c>
    </row>
    <row r="57" spans="1:127">
      <c r="A57" s="166">
        <v>3302284</v>
      </c>
      <c r="B57" s="175" t="s">
        <v>787</v>
      </c>
      <c r="C57" s="167" t="s">
        <v>788</v>
      </c>
      <c r="D57" s="178"/>
      <c r="E57" s="17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70"/>
      <c r="R57" s="170"/>
      <c r="S57" s="170"/>
      <c r="T57" s="170"/>
      <c r="U57" s="170"/>
      <c r="V57" s="170"/>
      <c r="W57" s="171"/>
      <c r="X57" s="171">
        <v>-23271.53</v>
      </c>
      <c r="Y57" s="171">
        <v>-7912.95</v>
      </c>
      <c r="Z57" s="172">
        <v>1228377.8899999999</v>
      </c>
      <c r="AA57" s="172">
        <v>0</v>
      </c>
      <c r="AB57" s="172">
        <v>13650</v>
      </c>
      <c r="AC57" s="172">
        <v>0</v>
      </c>
      <c r="AD57" s="172">
        <v>151321.5</v>
      </c>
      <c r="AE57" s="172">
        <v>0</v>
      </c>
      <c r="AF57" s="172">
        <v>0</v>
      </c>
      <c r="AG57" s="172">
        <v>0</v>
      </c>
      <c r="AH57" s="172">
        <v>20487.77</v>
      </c>
      <c r="AI57" s="172">
        <v>0</v>
      </c>
      <c r="AJ57" s="172">
        <v>0</v>
      </c>
      <c r="AK57" s="172">
        <v>0</v>
      </c>
      <c r="AL57" s="172">
        <v>0</v>
      </c>
      <c r="AM57" s="172">
        <v>4092.08</v>
      </c>
      <c r="AN57" s="172">
        <v>0</v>
      </c>
      <c r="AO57" s="172">
        <v>0</v>
      </c>
      <c r="AP57" s="172">
        <v>0</v>
      </c>
      <c r="AQ57" s="172">
        <v>0</v>
      </c>
      <c r="AR57" s="172">
        <v>0</v>
      </c>
      <c r="AS57" s="172">
        <v>14037.38</v>
      </c>
      <c r="AT57" s="172">
        <v>35663</v>
      </c>
      <c r="AU57" s="172">
        <v>435293.8</v>
      </c>
      <c r="AV57" s="172">
        <v>3585.43</v>
      </c>
      <c r="AW57" s="172">
        <v>229175.02</v>
      </c>
      <c r="AX57" s="172">
        <v>41422.839999999997</v>
      </c>
      <c r="AY57" s="172">
        <v>86762.37</v>
      </c>
      <c r="AZ57" s="172">
        <v>0</v>
      </c>
      <c r="BA57" s="172">
        <v>27767.4</v>
      </c>
      <c r="BB57" s="172">
        <v>98.24</v>
      </c>
      <c r="BC57" s="172">
        <v>0</v>
      </c>
      <c r="BD57" s="172">
        <v>0</v>
      </c>
      <c r="BE57" s="172">
        <v>0</v>
      </c>
      <c r="BF57" s="172">
        <v>29112.69</v>
      </c>
      <c r="BG57" s="172">
        <v>1407.88</v>
      </c>
      <c r="BH57" s="172">
        <v>24859.11</v>
      </c>
      <c r="BI57" s="172">
        <v>2240.75</v>
      </c>
      <c r="BJ57" s="172">
        <v>47865.33</v>
      </c>
      <c r="BK57" s="172">
        <v>0</v>
      </c>
      <c r="BL57" s="172">
        <v>8025.54</v>
      </c>
      <c r="BM57" s="172">
        <v>41272.82</v>
      </c>
      <c r="BN57" s="172">
        <v>0</v>
      </c>
      <c r="BO57" s="172">
        <v>575</v>
      </c>
      <c r="BP57" s="172">
        <v>51836.66</v>
      </c>
      <c r="BQ57" s="172">
        <v>4935</v>
      </c>
      <c r="BR57" s="172">
        <v>5200.32</v>
      </c>
      <c r="BS57" s="172">
        <v>64520.54</v>
      </c>
      <c r="BT57" s="172">
        <v>130323.02</v>
      </c>
      <c r="BU57" s="172">
        <v>0</v>
      </c>
      <c r="BV57" s="172">
        <v>65205.07</v>
      </c>
      <c r="BW57" s="172">
        <v>0</v>
      </c>
      <c r="BX57" s="172">
        <v>0</v>
      </c>
      <c r="BY57" s="172">
        <v>8160.95</v>
      </c>
      <c r="BZ57" s="172">
        <v>0</v>
      </c>
      <c r="CA57" s="172">
        <v>0</v>
      </c>
      <c r="CB57" s="172">
        <v>6227.5</v>
      </c>
      <c r="CC57" s="172">
        <v>0</v>
      </c>
      <c r="CD57" s="172">
        <v>8160.95</v>
      </c>
      <c r="CE57" s="172">
        <v>0</v>
      </c>
      <c r="CF57" s="172">
        <v>0</v>
      </c>
      <c r="CG57" s="172">
        <v>6227.5</v>
      </c>
      <c r="CH57" s="172">
        <v>248</v>
      </c>
      <c r="CI57" s="172">
        <v>0</v>
      </c>
      <c r="CJ57" s="172">
        <v>134712.31000000008</v>
      </c>
      <c r="CK57" s="172"/>
      <c r="CL57" s="172">
        <v>0</v>
      </c>
      <c r="CM57" s="172">
        <v>0</v>
      </c>
      <c r="CN57" s="172">
        <v>0</v>
      </c>
      <c r="CO57" s="172">
        <v>0</v>
      </c>
      <c r="CP57" s="177"/>
      <c r="CQ57" s="151">
        <v>134712.31000000008</v>
      </c>
      <c r="CR57" s="151">
        <v>0</v>
      </c>
      <c r="CS57" s="152">
        <v>142873.26</v>
      </c>
      <c r="CT57" s="152">
        <v>-8160.95</v>
      </c>
      <c r="CU57" s="152">
        <v>-8160.9499999999243</v>
      </c>
      <c r="CV57" s="151">
        <v>-8160.95</v>
      </c>
      <c r="CW57" s="151">
        <v>134712.31</v>
      </c>
      <c r="CX57" s="153">
        <v>0</v>
      </c>
      <c r="CY57" s="151">
        <v>0</v>
      </c>
      <c r="CZ57" s="151">
        <v>102.47000000000116</v>
      </c>
      <c r="DA57" s="151">
        <v>0</v>
      </c>
      <c r="DB57" s="152">
        <v>-8160.95</v>
      </c>
      <c r="DD57" s="151">
        <v>7.5488060247153044E-11</v>
      </c>
      <c r="DG57" s="151">
        <v>134712.31000000008</v>
      </c>
      <c r="DH57" s="151">
        <v>0</v>
      </c>
      <c r="DI57" s="152">
        <v>142873.26</v>
      </c>
      <c r="DJ57" s="152">
        <v>-8160.95</v>
      </c>
      <c r="DO57" s="166">
        <v>3302284</v>
      </c>
      <c r="DQ57">
        <f>_xlfn.XLOOKUP(A57,Adjustment!B:B,Adjustment!H:H,0,0)</f>
        <v>0</v>
      </c>
      <c r="DR57" s="151">
        <f t="shared" si="7"/>
        <v>1467629.6199999999</v>
      </c>
      <c r="DS57" s="151">
        <f t="shared" si="8"/>
        <v>1309645.7799999998</v>
      </c>
      <c r="DT57" s="151">
        <f t="shared" si="9"/>
        <v>157983.84000000008</v>
      </c>
      <c r="DU57" s="151">
        <f t="shared" si="6"/>
        <v>14388.45</v>
      </c>
      <c r="DV57" s="151">
        <f t="shared" si="10"/>
        <v>6475.5</v>
      </c>
      <c r="DW57" s="151">
        <f t="shared" si="11"/>
        <v>7912.9500000000007</v>
      </c>
    </row>
    <row r="58" spans="1:127">
      <c r="A58" s="166">
        <v>3302293</v>
      </c>
      <c r="B58" s="175" t="s">
        <v>790</v>
      </c>
      <c r="C58" s="167" t="s">
        <v>791</v>
      </c>
      <c r="D58" s="178"/>
      <c r="E58" s="17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70"/>
      <c r="R58" s="170"/>
      <c r="S58" s="170"/>
      <c r="T58" s="170"/>
      <c r="U58" s="170"/>
      <c r="V58" s="170"/>
      <c r="W58" s="171">
        <v>896189.94</v>
      </c>
      <c r="X58" s="171"/>
      <c r="Y58" s="171">
        <v>159909.9</v>
      </c>
      <c r="Z58" s="172">
        <v>3272804.87</v>
      </c>
      <c r="AA58" s="172">
        <v>0</v>
      </c>
      <c r="AB58" s="172">
        <v>22397.200000000001</v>
      </c>
      <c r="AC58" s="172">
        <v>0</v>
      </c>
      <c r="AD58" s="172">
        <v>352445.5</v>
      </c>
      <c r="AE58" s="172">
        <v>10456.93</v>
      </c>
      <c r="AF58" s="172">
        <v>0</v>
      </c>
      <c r="AG58" s="172">
        <v>0</v>
      </c>
      <c r="AH58" s="172">
        <v>172256.85999999856</v>
      </c>
      <c r="AI58" s="172">
        <v>0</v>
      </c>
      <c r="AJ58" s="172">
        <v>0</v>
      </c>
      <c r="AK58" s="172">
        <v>0</v>
      </c>
      <c r="AL58" s="172">
        <v>0</v>
      </c>
      <c r="AM58" s="172">
        <v>0</v>
      </c>
      <c r="AN58" s="172">
        <v>0</v>
      </c>
      <c r="AO58" s="172">
        <v>0</v>
      </c>
      <c r="AP58" s="172">
        <v>0</v>
      </c>
      <c r="AQ58" s="172">
        <v>0</v>
      </c>
      <c r="AR58" s="172">
        <v>0</v>
      </c>
      <c r="AS58" s="172">
        <v>47702.38</v>
      </c>
      <c r="AT58" s="172">
        <v>84405</v>
      </c>
      <c r="AU58" s="172">
        <v>1606383.03</v>
      </c>
      <c r="AV58" s="172">
        <v>0</v>
      </c>
      <c r="AW58" s="172">
        <v>463372.51</v>
      </c>
      <c r="AX58" s="172">
        <v>141455.31</v>
      </c>
      <c r="AY58" s="172">
        <v>186025.27</v>
      </c>
      <c r="AZ58" s="172">
        <v>112223.82</v>
      </c>
      <c r="BA58" s="172">
        <v>155804.14000000001</v>
      </c>
      <c r="BB58" s="172">
        <v>99</v>
      </c>
      <c r="BC58" s="172">
        <v>15683.62</v>
      </c>
      <c r="BD58" s="172">
        <v>0</v>
      </c>
      <c r="BE58" s="172">
        <v>0</v>
      </c>
      <c r="BF58" s="172">
        <v>45195.040000000001</v>
      </c>
      <c r="BG58" s="172">
        <v>6086.46</v>
      </c>
      <c r="BH58" s="172">
        <v>8484.76</v>
      </c>
      <c r="BI58" s="172">
        <v>7219.41</v>
      </c>
      <c r="BJ58" s="172">
        <v>103862.01</v>
      </c>
      <c r="BK58" s="172">
        <v>39878.400000000001</v>
      </c>
      <c r="BL58" s="172">
        <v>2772.38</v>
      </c>
      <c r="BM58" s="172">
        <v>151780.74</v>
      </c>
      <c r="BN58" s="172">
        <v>51053.01</v>
      </c>
      <c r="BO58" s="172">
        <v>0</v>
      </c>
      <c r="BP58" s="172">
        <v>44653.53</v>
      </c>
      <c r="BQ58" s="172">
        <v>4895</v>
      </c>
      <c r="BR58" s="172">
        <v>11459.4</v>
      </c>
      <c r="BS58" s="172">
        <v>110269.28</v>
      </c>
      <c r="BT58" s="172">
        <v>243502.2</v>
      </c>
      <c r="BU58" s="172">
        <v>67794.25</v>
      </c>
      <c r="BV58" s="172">
        <v>275406.09000000003</v>
      </c>
      <c r="BW58" s="172">
        <v>0</v>
      </c>
      <c r="BX58" s="172">
        <v>0</v>
      </c>
      <c r="BY58" s="172">
        <v>0</v>
      </c>
      <c r="BZ58" s="172">
        <v>0</v>
      </c>
      <c r="CA58" s="172">
        <v>0</v>
      </c>
      <c r="CB58" s="172">
        <v>11085.25</v>
      </c>
      <c r="CC58" s="172">
        <v>23123.25</v>
      </c>
      <c r="CD58" s="172">
        <v>0</v>
      </c>
      <c r="CE58" s="172">
        <v>0</v>
      </c>
      <c r="CF58" s="172">
        <v>0</v>
      </c>
      <c r="CG58" s="172">
        <v>0</v>
      </c>
      <c r="CH58" s="172">
        <v>0</v>
      </c>
      <c r="CI58" s="172"/>
      <c r="CJ58" s="172">
        <v>1003300.02</v>
      </c>
      <c r="CK58" s="172"/>
      <c r="CL58" s="172">
        <v>194118.39999999999</v>
      </c>
      <c r="CM58" s="172">
        <v>0</v>
      </c>
      <c r="CN58" s="172">
        <v>0</v>
      </c>
      <c r="CO58" s="172">
        <v>0</v>
      </c>
      <c r="CP58" s="177"/>
      <c r="CQ58" s="151">
        <v>1003300.02</v>
      </c>
      <c r="CR58" s="151">
        <v>194118.39999999999</v>
      </c>
      <c r="CS58" s="152">
        <v>1003300.02</v>
      </c>
      <c r="CT58" s="152">
        <v>194118.39999999999</v>
      </c>
      <c r="CU58" s="152">
        <v>0</v>
      </c>
      <c r="CV58" s="151">
        <v>0</v>
      </c>
      <c r="CW58" s="151">
        <v>1197418.42</v>
      </c>
      <c r="CX58" s="153">
        <v>23123.25</v>
      </c>
      <c r="CY58" s="151">
        <v>23123.25</v>
      </c>
      <c r="CZ58" s="151">
        <v>4.0000001434236765E-2</v>
      </c>
      <c r="DA58" s="151">
        <v>0</v>
      </c>
      <c r="DD58" s="151">
        <v>0</v>
      </c>
      <c r="DG58" s="151">
        <v>1003300.02</v>
      </c>
      <c r="DH58" s="151">
        <v>194118.39999999999</v>
      </c>
      <c r="DI58" s="152">
        <v>1003300.02</v>
      </c>
      <c r="DJ58" s="152">
        <v>194118.39999999999</v>
      </c>
      <c r="DO58" s="166">
        <v>3302293</v>
      </c>
      <c r="DQ58">
        <f>_xlfn.XLOOKUP(A58,Adjustment!B:B,Adjustment!H:H,0,0)</f>
        <v>0</v>
      </c>
      <c r="DR58" s="151">
        <f t="shared" si="7"/>
        <v>3962468.7399999988</v>
      </c>
      <c r="DS58" s="151">
        <f t="shared" si="8"/>
        <v>3855358.6599999988</v>
      </c>
      <c r="DT58" s="151">
        <f t="shared" si="9"/>
        <v>107110.08000000007</v>
      </c>
      <c r="DU58" s="151">
        <f t="shared" si="6"/>
        <v>34208.5</v>
      </c>
      <c r="DV58" s="151">
        <f t="shared" si="10"/>
        <v>0</v>
      </c>
      <c r="DW58" s="151">
        <f t="shared" si="11"/>
        <v>34208.5</v>
      </c>
    </row>
    <row r="59" spans="1:127">
      <c r="A59" s="166">
        <v>3302317</v>
      </c>
      <c r="B59" s="175" t="s">
        <v>799</v>
      </c>
      <c r="C59" s="167" t="s">
        <v>800</v>
      </c>
      <c r="D59" s="178"/>
      <c r="E59" s="17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70"/>
      <c r="R59" s="170"/>
      <c r="S59" s="170"/>
      <c r="T59" s="170"/>
      <c r="U59" s="170"/>
      <c r="V59" s="170"/>
      <c r="W59" s="171">
        <v>89747.87</v>
      </c>
      <c r="X59" s="171"/>
      <c r="Y59" s="171">
        <v>-1170.28</v>
      </c>
      <c r="Z59" s="172">
        <v>1709711.3600000001</v>
      </c>
      <c r="AA59" s="172">
        <v>0</v>
      </c>
      <c r="AB59" s="172">
        <v>144953.91</v>
      </c>
      <c r="AC59" s="172">
        <v>0</v>
      </c>
      <c r="AD59" s="172">
        <v>148365.5</v>
      </c>
      <c r="AE59" s="172">
        <v>200</v>
      </c>
      <c r="AF59" s="172">
        <v>0</v>
      </c>
      <c r="AG59" s="172">
        <v>0</v>
      </c>
      <c r="AH59" s="172">
        <v>45022.45</v>
      </c>
      <c r="AI59" s="172">
        <v>0</v>
      </c>
      <c r="AJ59" s="172">
        <v>0</v>
      </c>
      <c r="AK59" s="172">
        <v>0</v>
      </c>
      <c r="AL59" s="172">
        <v>147.5</v>
      </c>
      <c r="AM59" s="172">
        <v>216.3</v>
      </c>
      <c r="AN59" s="172">
        <v>0</v>
      </c>
      <c r="AO59" s="172">
        <v>0</v>
      </c>
      <c r="AP59" s="172">
        <v>0</v>
      </c>
      <c r="AQ59" s="172">
        <v>0</v>
      </c>
      <c r="AR59" s="172">
        <v>0</v>
      </c>
      <c r="AS59" s="172">
        <v>10613.56</v>
      </c>
      <c r="AT59" s="172">
        <v>89178</v>
      </c>
      <c r="AU59" s="172">
        <v>861889.99</v>
      </c>
      <c r="AV59" s="172">
        <v>0</v>
      </c>
      <c r="AW59" s="172">
        <v>391211.21</v>
      </c>
      <c r="AX59" s="172">
        <v>64509.06</v>
      </c>
      <c r="AY59" s="172">
        <v>147001.04999999999</v>
      </c>
      <c r="AZ59" s="172">
        <v>0</v>
      </c>
      <c r="BA59" s="172">
        <v>57920.74</v>
      </c>
      <c r="BB59" s="172">
        <v>2000</v>
      </c>
      <c r="BC59" s="172">
        <v>3542</v>
      </c>
      <c r="BD59" s="172">
        <v>0</v>
      </c>
      <c r="BE59" s="172">
        <v>0</v>
      </c>
      <c r="BF59" s="172">
        <v>10893.78</v>
      </c>
      <c r="BG59" s="172">
        <v>1554.4</v>
      </c>
      <c r="BH59" s="172">
        <v>4831.08</v>
      </c>
      <c r="BI59" s="172">
        <v>12564.08</v>
      </c>
      <c r="BJ59" s="172">
        <v>80895.100000000006</v>
      </c>
      <c r="BK59" s="172">
        <v>0</v>
      </c>
      <c r="BL59" s="172">
        <v>1346.49</v>
      </c>
      <c r="BM59" s="172">
        <v>35359.730000000003</v>
      </c>
      <c r="BN59" s="172">
        <v>0</v>
      </c>
      <c r="BO59" s="172">
        <v>552.91999999999996</v>
      </c>
      <c r="BP59" s="172">
        <v>58663.96</v>
      </c>
      <c r="BQ59" s="172">
        <v>4895</v>
      </c>
      <c r="BR59" s="172">
        <v>770</v>
      </c>
      <c r="BS59" s="172">
        <v>123336.76</v>
      </c>
      <c r="BT59" s="172">
        <v>228169.56</v>
      </c>
      <c r="BU59" s="172">
        <v>0</v>
      </c>
      <c r="BV59" s="172">
        <v>57622.69</v>
      </c>
      <c r="BW59" s="172">
        <v>0</v>
      </c>
      <c r="BX59" s="172">
        <v>0</v>
      </c>
      <c r="BY59" s="172">
        <v>0</v>
      </c>
      <c r="BZ59" s="172">
        <v>0</v>
      </c>
      <c r="CA59" s="172">
        <v>0</v>
      </c>
      <c r="CB59" s="172">
        <v>7591</v>
      </c>
      <c r="CC59" s="172">
        <v>16266.739999999998</v>
      </c>
      <c r="CD59" s="172">
        <v>0</v>
      </c>
      <c r="CE59" s="172">
        <v>0</v>
      </c>
      <c r="CF59" s="172">
        <v>0</v>
      </c>
      <c r="CG59" s="172">
        <v>0</v>
      </c>
      <c r="CH59" s="172">
        <v>9557.91</v>
      </c>
      <c r="CI59" s="172"/>
      <c r="CJ59" s="172">
        <v>88626.849999999977</v>
      </c>
      <c r="CK59" s="172"/>
      <c r="CL59" s="172">
        <v>13129.549999999997</v>
      </c>
      <c r="CM59" s="172">
        <v>0</v>
      </c>
      <c r="CN59" s="172">
        <v>0</v>
      </c>
      <c r="CO59" s="172">
        <v>0</v>
      </c>
      <c r="CP59" s="177"/>
      <c r="CQ59" s="151">
        <v>88626.849999999977</v>
      </c>
      <c r="CR59" s="151">
        <v>13129.549999999997</v>
      </c>
      <c r="CS59" s="152">
        <v>88626.85</v>
      </c>
      <c r="CT59" s="152">
        <v>13129.55</v>
      </c>
      <c r="CU59" s="152">
        <v>0</v>
      </c>
      <c r="CV59" s="151">
        <v>0</v>
      </c>
      <c r="CW59" s="151">
        <v>101756.40000000001</v>
      </c>
      <c r="CX59" s="153">
        <v>16266.739999999998</v>
      </c>
      <c r="CY59" s="151">
        <v>16266.739999999998</v>
      </c>
      <c r="CZ59" s="151">
        <v>0</v>
      </c>
      <c r="DA59" s="151">
        <v>0</v>
      </c>
      <c r="DD59" s="151">
        <v>-2.5465851649641991E-11</v>
      </c>
      <c r="DG59" s="151">
        <v>88626.849999999977</v>
      </c>
      <c r="DH59" s="151">
        <v>13129.549999999997</v>
      </c>
      <c r="DI59" s="152">
        <v>88626.85</v>
      </c>
      <c r="DJ59" s="152">
        <v>13129.55</v>
      </c>
      <c r="DO59" s="166">
        <v>3302317</v>
      </c>
      <c r="DQ59">
        <f>_xlfn.XLOOKUP(A59,Adjustment!B:B,Adjustment!H:H,0,0)</f>
        <v>0</v>
      </c>
      <c r="DR59" s="151">
        <f t="shared" si="7"/>
        <v>2148408.58</v>
      </c>
      <c r="DS59" s="151">
        <f t="shared" si="8"/>
        <v>2149529.6000000001</v>
      </c>
      <c r="DT59" s="151">
        <f t="shared" si="9"/>
        <v>-1121.0200000000186</v>
      </c>
      <c r="DU59" s="151">
        <f t="shared" si="6"/>
        <v>23857.739999999998</v>
      </c>
      <c r="DV59" s="151">
        <f t="shared" si="10"/>
        <v>9557.91</v>
      </c>
      <c r="DW59" s="151">
        <f t="shared" si="11"/>
        <v>14299.829999999998</v>
      </c>
    </row>
    <row r="60" spans="1:127">
      <c r="A60" s="166">
        <v>3302406</v>
      </c>
      <c r="B60" s="175" t="s">
        <v>804</v>
      </c>
      <c r="C60" s="167" t="s">
        <v>805</v>
      </c>
      <c r="D60" s="178"/>
      <c r="E60" s="17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70"/>
      <c r="R60" s="170"/>
      <c r="S60" s="170"/>
      <c r="T60" s="170"/>
      <c r="U60" s="170"/>
      <c r="V60" s="170"/>
      <c r="W60" s="171">
        <v>280296.32000000001</v>
      </c>
      <c r="X60" s="171"/>
      <c r="Y60" s="171">
        <v>-74347.41</v>
      </c>
      <c r="Z60" s="172">
        <v>1197041.29</v>
      </c>
      <c r="AA60" s="172">
        <v>0</v>
      </c>
      <c r="AB60" s="172">
        <v>33632</v>
      </c>
      <c r="AC60" s="172">
        <v>0</v>
      </c>
      <c r="AD60" s="172">
        <v>153851</v>
      </c>
      <c r="AE60" s="172">
        <v>1056.98</v>
      </c>
      <c r="AF60" s="172">
        <v>0</v>
      </c>
      <c r="AG60" s="172">
        <v>0</v>
      </c>
      <c r="AH60" s="172">
        <v>0</v>
      </c>
      <c r="AI60" s="172">
        <v>0</v>
      </c>
      <c r="AJ60" s="172">
        <v>0</v>
      </c>
      <c r="AK60" s="172">
        <v>0</v>
      </c>
      <c r="AL60" s="172">
        <v>49470.53</v>
      </c>
      <c r="AM60" s="172">
        <v>0</v>
      </c>
      <c r="AN60" s="172">
        <v>0</v>
      </c>
      <c r="AO60" s="172">
        <v>0</v>
      </c>
      <c r="AP60" s="172">
        <v>0</v>
      </c>
      <c r="AQ60" s="172">
        <v>0</v>
      </c>
      <c r="AR60" s="172">
        <v>0</v>
      </c>
      <c r="AS60" s="172">
        <v>25366.880000000001</v>
      </c>
      <c r="AT60" s="172">
        <v>36468</v>
      </c>
      <c r="AU60" s="172">
        <v>74206.939999999769</v>
      </c>
      <c r="AV60" s="172">
        <v>0</v>
      </c>
      <c r="AW60" s="172">
        <v>0</v>
      </c>
      <c r="AX60" s="172">
        <v>0</v>
      </c>
      <c r="AY60" s="172">
        <v>0</v>
      </c>
      <c r="AZ60" s="172">
        <v>0</v>
      </c>
      <c r="BA60" s="172">
        <v>0</v>
      </c>
      <c r="BB60" s="172">
        <v>0</v>
      </c>
      <c r="BC60" s="172">
        <v>0</v>
      </c>
      <c r="BD60" s="172">
        <v>0</v>
      </c>
      <c r="BE60" s="172">
        <v>0</v>
      </c>
      <c r="BF60" s="172">
        <v>220</v>
      </c>
      <c r="BG60" s="172">
        <v>1452.9</v>
      </c>
      <c r="BH60" s="172">
        <v>0</v>
      </c>
      <c r="BI60" s="172">
        <v>0</v>
      </c>
      <c r="BJ60" s="172">
        <v>36005.93</v>
      </c>
      <c r="BK60" s="172">
        <v>0</v>
      </c>
      <c r="BL60" s="172">
        <v>1811.94</v>
      </c>
      <c r="BM60" s="172">
        <v>4172.8599999999997</v>
      </c>
      <c r="BN60" s="172">
        <v>0</v>
      </c>
      <c r="BO60" s="172">
        <v>0</v>
      </c>
      <c r="BP60" s="172">
        <v>1424097.86</v>
      </c>
      <c r="BQ60" s="172">
        <v>4895</v>
      </c>
      <c r="BR60" s="172">
        <v>0</v>
      </c>
      <c r="BS60" s="172">
        <v>5374.96</v>
      </c>
      <c r="BT60" s="172">
        <v>0</v>
      </c>
      <c r="BU60" s="172">
        <v>2250</v>
      </c>
      <c r="BV60" s="172">
        <v>4926.08</v>
      </c>
      <c r="BW60" s="172">
        <v>0</v>
      </c>
      <c r="BX60" s="172">
        <v>0</v>
      </c>
      <c r="BY60" s="172">
        <v>53911.24</v>
      </c>
      <c r="BZ60" s="172">
        <v>0</v>
      </c>
      <c r="CA60" s="172">
        <v>0</v>
      </c>
      <c r="CB60" s="172">
        <v>6283.75</v>
      </c>
      <c r="CC60" s="172">
        <v>14152.420000000006</v>
      </c>
      <c r="CD60" s="172">
        <v>53911.24</v>
      </c>
      <c r="CE60" s="172">
        <v>0</v>
      </c>
      <c r="CF60" s="172">
        <v>0</v>
      </c>
      <c r="CG60" s="172">
        <v>0</v>
      </c>
      <c r="CH60" s="172">
        <v>0</v>
      </c>
      <c r="CI60" s="172"/>
      <c r="CJ60" s="172">
        <v>163857.28999999998</v>
      </c>
      <c r="CK60" s="172"/>
      <c r="CL60" s="172">
        <v>0</v>
      </c>
      <c r="CM60" s="172">
        <v>0</v>
      </c>
      <c r="CN60" s="172">
        <v>0</v>
      </c>
      <c r="CO60" s="172">
        <v>0</v>
      </c>
      <c r="CP60" s="177"/>
      <c r="CQ60" s="151">
        <v>163857.28999999998</v>
      </c>
      <c r="CR60" s="151">
        <v>0</v>
      </c>
      <c r="CS60" s="152">
        <v>217768.53</v>
      </c>
      <c r="CT60" s="152">
        <v>-53911.24</v>
      </c>
      <c r="CU60" s="152">
        <v>-53911.24000000002</v>
      </c>
      <c r="CV60" s="151">
        <v>-53911.24</v>
      </c>
      <c r="CW60" s="151">
        <v>163857.29</v>
      </c>
      <c r="CX60" s="153">
        <v>14152.420000000006</v>
      </c>
      <c r="CY60" s="151">
        <v>14152.420000000006</v>
      </c>
      <c r="CZ60" s="151">
        <v>2.9999999766005203E-2</v>
      </c>
      <c r="DA60" s="151">
        <v>0</v>
      </c>
      <c r="DB60" s="152">
        <v>-53911.24</v>
      </c>
      <c r="DD60" s="151">
        <v>0</v>
      </c>
      <c r="DG60" s="151">
        <v>163857.28999999998</v>
      </c>
      <c r="DH60" s="151">
        <v>0</v>
      </c>
      <c r="DI60" s="152">
        <v>217768.53</v>
      </c>
      <c r="DJ60" s="152">
        <v>-53911.24</v>
      </c>
      <c r="DO60" s="166">
        <v>3302406</v>
      </c>
      <c r="DQ60">
        <f>_xlfn.XLOOKUP(A60,Adjustment!B:B,Adjustment!H:H,0,0)</f>
        <v>0</v>
      </c>
      <c r="DR60" s="151">
        <f t="shared" si="7"/>
        <v>1496886.68</v>
      </c>
      <c r="DS60" s="151">
        <f t="shared" si="8"/>
        <v>1613325.71</v>
      </c>
      <c r="DT60" s="151">
        <f t="shared" si="9"/>
        <v>-116439.03000000003</v>
      </c>
      <c r="DU60" s="151">
        <f t="shared" si="6"/>
        <v>74347.41</v>
      </c>
      <c r="DV60" s="151">
        <f t="shared" si="10"/>
        <v>0</v>
      </c>
      <c r="DW60" s="151">
        <f t="shared" si="11"/>
        <v>74347.41</v>
      </c>
    </row>
    <row r="61" spans="1:127">
      <c r="A61" s="166">
        <v>3302412</v>
      </c>
      <c r="B61" s="175" t="s">
        <v>806</v>
      </c>
      <c r="C61" s="167" t="s">
        <v>807</v>
      </c>
      <c r="D61" s="178"/>
      <c r="E61" s="17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70"/>
      <c r="R61" s="170"/>
      <c r="S61" s="170"/>
      <c r="T61" s="170"/>
      <c r="U61" s="170"/>
      <c r="V61" s="170"/>
      <c r="W61" s="171">
        <v>465046.82</v>
      </c>
      <c r="X61" s="171"/>
      <c r="Y61" s="171">
        <v>34391.61</v>
      </c>
      <c r="Z61" s="172">
        <v>1983636.16</v>
      </c>
      <c r="AA61" s="172">
        <v>0</v>
      </c>
      <c r="AB61" s="172">
        <v>46111.4</v>
      </c>
      <c r="AC61" s="172">
        <v>0</v>
      </c>
      <c r="AD61" s="172">
        <v>142525.5</v>
      </c>
      <c r="AE61" s="172">
        <v>9113.86</v>
      </c>
      <c r="AF61" s="172">
        <v>0</v>
      </c>
      <c r="AG61" s="172">
        <v>0</v>
      </c>
      <c r="AH61" s="172">
        <v>387371.79999999987</v>
      </c>
      <c r="AI61" s="172">
        <v>0</v>
      </c>
      <c r="AJ61" s="172">
        <v>0</v>
      </c>
      <c r="AK61" s="172">
        <v>0</v>
      </c>
      <c r="AL61" s="172">
        <v>24007.99</v>
      </c>
      <c r="AM61" s="172">
        <v>0</v>
      </c>
      <c r="AN61" s="172">
        <v>0</v>
      </c>
      <c r="AO61" s="172">
        <v>0</v>
      </c>
      <c r="AP61" s="172">
        <v>0</v>
      </c>
      <c r="AQ61" s="172">
        <v>0</v>
      </c>
      <c r="AR61" s="172">
        <v>0</v>
      </c>
      <c r="AS61" s="172">
        <v>17556.04</v>
      </c>
      <c r="AT61" s="172">
        <v>83087</v>
      </c>
      <c r="AU61" s="172">
        <v>1353002.14</v>
      </c>
      <c r="AV61" s="172">
        <v>0</v>
      </c>
      <c r="AW61" s="172">
        <v>168640.08</v>
      </c>
      <c r="AX61" s="172">
        <v>76718.8</v>
      </c>
      <c r="AY61" s="172">
        <v>111069.32</v>
      </c>
      <c r="AZ61" s="172">
        <v>0</v>
      </c>
      <c r="BA61" s="172">
        <v>85453.81</v>
      </c>
      <c r="BB61" s="172">
        <v>3120.81</v>
      </c>
      <c r="BC61" s="172">
        <v>5246.45</v>
      </c>
      <c r="BD61" s="172">
        <v>0</v>
      </c>
      <c r="BE61" s="172">
        <v>0</v>
      </c>
      <c r="BF61" s="172">
        <v>57781.43</v>
      </c>
      <c r="BG61" s="172">
        <v>2095</v>
      </c>
      <c r="BH61" s="172">
        <v>7031.89</v>
      </c>
      <c r="BI61" s="172">
        <v>6838.41</v>
      </c>
      <c r="BJ61" s="172">
        <v>53331.32</v>
      </c>
      <c r="BK61" s="172">
        <v>31130.880000000001</v>
      </c>
      <c r="BL61" s="172">
        <v>1873.01</v>
      </c>
      <c r="BM61" s="172">
        <v>42071.14</v>
      </c>
      <c r="BN61" s="172">
        <v>6323.52</v>
      </c>
      <c r="BO61" s="172">
        <v>1059.48</v>
      </c>
      <c r="BP61" s="172">
        <v>125982.49</v>
      </c>
      <c r="BQ61" s="172">
        <v>4895</v>
      </c>
      <c r="BR61" s="172">
        <v>1456.05</v>
      </c>
      <c r="BS61" s="172">
        <v>84790.62</v>
      </c>
      <c r="BT61" s="172">
        <v>152326.46</v>
      </c>
      <c r="BU61" s="172">
        <v>24662.880000000001</v>
      </c>
      <c r="BV61" s="172">
        <v>182208.24</v>
      </c>
      <c r="BW61" s="172">
        <v>0</v>
      </c>
      <c r="BX61" s="172">
        <v>0</v>
      </c>
      <c r="BY61" s="172">
        <v>0</v>
      </c>
      <c r="BZ61" s="172">
        <v>0</v>
      </c>
      <c r="CA61" s="172">
        <v>0</v>
      </c>
      <c r="CB61" s="172">
        <v>8747.5</v>
      </c>
      <c r="CC61" s="172">
        <v>18405.14</v>
      </c>
      <c r="CD61" s="172">
        <v>0</v>
      </c>
      <c r="CE61" s="172">
        <v>0</v>
      </c>
      <c r="CF61" s="172">
        <v>0</v>
      </c>
      <c r="CG61" s="172">
        <v>0</v>
      </c>
      <c r="CH61" s="172">
        <v>0</v>
      </c>
      <c r="CI61" s="172"/>
      <c r="CJ61" s="172">
        <v>569347.34000000008</v>
      </c>
      <c r="CK61" s="172"/>
      <c r="CL61" s="172">
        <v>61544.25</v>
      </c>
      <c r="CM61" s="172">
        <v>0</v>
      </c>
      <c r="CN61" s="172">
        <v>0</v>
      </c>
      <c r="CO61" s="172">
        <v>0</v>
      </c>
      <c r="CP61" s="177"/>
      <c r="CQ61" s="151">
        <v>569347.34000000008</v>
      </c>
      <c r="CR61" s="151">
        <v>61544.25</v>
      </c>
      <c r="CS61" s="152">
        <v>569347.34</v>
      </c>
      <c r="CT61" s="152">
        <v>61544.25</v>
      </c>
      <c r="CU61" s="152">
        <v>0</v>
      </c>
      <c r="CV61" s="151">
        <v>0</v>
      </c>
      <c r="CW61" s="151">
        <v>630891.59</v>
      </c>
      <c r="CX61" s="153">
        <v>18405.14</v>
      </c>
      <c r="CY61" s="151">
        <v>18405.14</v>
      </c>
      <c r="CZ61" s="151">
        <v>2.0000000135041773E-2</v>
      </c>
      <c r="DA61" s="151">
        <v>0</v>
      </c>
      <c r="DD61" s="151">
        <v>1.1641532182693481E-10</v>
      </c>
      <c r="DG61" s="151">
        <v>569347.34000000008</v>
      </c>
      <c r="DH61" s="151">
        <v>61544.25</v>
      </c>
      <c r="DI61" s="152">
        <v>569347.34</v>
      </c>
      <c r="DJ61" s="152">
        <v>61544.25</v>
      </c>
      <c r="DO61" s="166">
        <v>3302412</v>
      </c>
      <c r="DQ61">
        <f>_xlfn.XLOOKUP(A61,Adjustment!B:B,Adjustment!H:H,0,0)</f>
        <v>0</v>
      </c>
      <c r="DR61" s="151">
        <f t="shared" si="7"/>
        <v>2693409.7499999995</v>
      </c>
      <c r="DS61" s="151">
        <f t="shared" si="8"/>
        <v>2589109.2299999995</v>
      </c>
      <c r="DT61" s="151">
        <f t="shared" si="9"/>
        <v>104300.52000000002</v>
      </c>
      <c r="DU61" s="151">
        <f t="shared" si="6"/>
        <v>27152.639999999999</v>
      </c>
      <c r="DV61" s="151">
        <f t="shared" si="10"/>
        <v>0</v>
      </c>
      <c r="DW61" s="151">
        <f t="shared" si="11"/>
        <v>27152.639999999999</v>
      </c>
    </row>
    <row r="62" spans="1:127">
      <c r="A62" s="166">
        <v>3302425</v>
      </c>
      <c r="B62" s="175" t="s">
        <v>810</v>
      </c>
      <c r="C62" s="167" t="s">
        <v>811</v>
      </c>
      <c r="D62" s="178"/>
      <c r="E62" s="17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70"/>
      <c r="R62" s="170"/>
      <c r="S62" s="170"/>
      <c r="T62" s="170"/>
      <c r="U62" s="170"/>
      <c r="V62" s="170"/>
      <c r="W62" s="171"/>
      <c r="X62" s="171">
        <v>-196845.94</v>
      </c>
      <c r="Y62" s="171">
        <v>-41598.5</v>
      </c>
      <c r="Z62" s="172">
        <v>1030849.8</v>
      </c>
      <c r="AA62" s="172">
        <v>0</v>
      </c>
      <c r="AB62" s="172">
        <v>32550</v>
      </c>
      <c r="AC62" s="172">
        <v>0</v>
      </c>
      <c r="AD62" s="172">
        <v>50480</v>
      </c>
      <c r="AE62" s="172">
        <v>0</v>
      </c>
      <c r="AF62" s="172">
        <v>0</v>
      </c>
      <c r="AG62" s="172">
        <v>0</v>
      </c>
      <c r="AH62" s="172">
        <v>74180.019999999597</v>
      </c>
      <c r="AI62" s="172">
        <v>0</v>
      </c>
      <c r="AJ62" s="172">
        <v>0</v>
      </c>
      <c r="AK62" s="172">
        <v>0</v>
      </c>
      <c r="AL62" s="172">
        <v>13309.4</v>
      </c>
      <c r="AM62" s="172">
        <v>0</v>
      </c>
      <c r="AN62" s="172">
        <v>0</v>
      </c>
      <c r="AO62" s="172">
        <v>0</v>
      </c>
      <c r="AP62" s="172">
        <v>0</v>
      </c>
      <c r="AQ62" s="172">
        <v>0</v>
      </c>
      <c r="AR62" s="172">
        <v>0</v>
      </c>
      <c r="AS62" s="172">
        <v>7829.72</v>
      </c>
      <c r="AT62" s="172">
        <v>58789</v>
      </c>
      <c r="AU62" s="172">
        <v>663586.81999999995</v>
      </c>
      <c r="AV62" s="172">
        <v>0</v>
      </c>
      <c r="AW62" s="172">
        <v>208722.59</v>
      </c>
      <c r="AX62" s="172">
        <v>45478.94</v>
      </c>
      <c r="AY62" s="172">
        <v>63295.56</v>
      </c>
      <c r="AZ62" s="172">
        <v>0</v>
      </c>
      <c r="BA62" s="172">
        <v>52067.57</v>
      </c>
      <c r="BB62" s="172">
        <v>70.2</v>
      </c>
      <c r="BC62" s="172">
        <v>3393.74</v>
      </c>
      <c r="BD62" s="172">
        <v>0</v>
      </c>
      <c r="BE62" s="172">
        <v>0</v>
      </c>
      <c r="BF62" s="172">
        <v>44048.12</v>
      </c>
      <c r="BG62" s="172">
        <v>10953.42</v>
      </c>
      <c r="BH62" s="172">
        <v>30171.16</v>
      </c>
      <c r="BI62" s="172">
        <v>2841.24</v>
      </c>
      <c r="BJ62" s="172">
        <v>43577.18</v>
      </c>
      <c r="BK62" s="172">
        <v>0</v>
      </c>
      <c r="BL62" s="172">
        <v>6356.97</v>
      </c>
      <c r="BM62" s="172">
        <v>65472.84</v>
      </c>
      <c r="BN62" s="172">
        <v>4022.26</v>
      </c>
      <c r="BO62" s="172">
        <v>57419.24</v>
      </c>
      <c r="BP62" s="172">
        <v>15466.94</v>
      </c>
      <c r="BQ62" s="172">
        <v>4895</v>
      </c>
      <c r="BR62" s="172">
        <v>0</v>
      </c>
      <c r="BS62" s="172">
        <v>71766.19</v>
      </c>
      <c r="BT62" s="172">
        <v>1592</v>
      </c>
      <c r="BU62" s="172">
        <v>3648</v>
      </c>
      <c r="BV62" s="172">
        <v>36904.86</v>
      </c>
      <c r="BW62" s="172">
        <v>0</v>
      </c>
      <c r="BX62" s="172">
        <v>0</v>
      </c>
      <c r="BY62" s="172">
        <v>5598.5</v>
      </c>
      <c r="BZ62" s="172">
        <v>0</v>
      </c>
      <c r="CA62" s="172">
        <v>0</v>
      </c>
      <c r="CB62" s="172">
        <v>6351.25</v>
      </c>
      <c r="CC62" s="172">
        <v>29648.75</v>
      </c>
      <c r="CD62" s="172">
        <v>5598.5</v>
      </c>
      <c r="CE62" s="172">
        <v>0</v>
      </c>
      <c r="CF62" s="172">
        <v>0</v>
      </c>
      <c r="CG62" s="172">
        <v>0</v>
      </c>
      <c r="CH62" s="172">
        <v>0</v>
      </c>
      <c r="CI62" s="172"/>
      <c r="CJ62" s="172">
        <v>-370207.34000000014</v>
      </c>
      <c r="CK62" s="172"/>
      <c r="CL62" s="172">
        <v>0</v>
      </c>
      <c r="CM62" s="172">
        <v>0</v>
      </c>
      <c r="CN62" s="172">
        <v>0</v>
      </c>
      <c r="CO62" s="172">
        <v>0</v>
      </c>
      <c r="CP62" s="177"/>
      <c r="CQ62" s="151">
        <v>-370207.34000000014</v>
      </c>
      <c r="CR62" s="151">
        <v>0</v>
      </c>
      <c r="CS62" s="152">
        <v>-364608.84</v>
      </c>
      <c r="CT62" s="152">
        <v>-5598.5</v>
      </c>
      <c r="CU62" s="152">
        <v>-5598.5000000001164</v>
      </c>
      <c r="CV62" s="151">
        <v>-5598.5</v>
      </c>
      <c r="CW62" s="151">
        <v>-370207.34</v>
      </c>
      <c r="CX62" s="153">
        <v>29648.75</v>
      </c>
      <c r="CY62" s="151">
        <v>29648.75</v>
      </c>
      <c r="CZ62" s="151">
        <v>19.060000000405125</v>
      </c>
      <c r="DA62" s="151">
        <v>0</v>
      </c>
      <c r="DB62" s="152">
        <v>-5598.5</v>
      </c>
      <c r="DD62" s="151">
        <v>-1.1641532182693481E-10</v>
      </c>
      <c r="DG62" s="151">
        <v>-370207.34000000014</v>
      </c>
      <c r="DH62" s="151">
        <v>0</v>
      </c>
      <c r="DI62" s="152">
        <v>-364608.84</v>
      </c>
      <c r="DJ62" s="152">
        <v>-5598.5</v>
      </c>
      <c r="DO62" s="166">
        <v>3302425</v>
      </c>
      <c r="DQ62">
        <f>_xlfn.XLOOKUP(A62,Adjustment!B:B,Adjustment!H:H,0,0)</f>
        <v>0</v>
      </c>
      <c r="DR62" s="151">
        <f t="shared" si="7"/>
        <v>1267987.9399999995</v>
      </c>
      <c r="DS62" s="151">
        <f t="shared" si="8"/>
        <v>1441349.3399999996</v>
      </c>
      <c r="DT62" s="151">
        <f t="shared" si="9"/>
        <v>-173361.40000000014</v>
      </c>
      <c r="DU62" s="151">
        <f t="shared" si="6"/>
        <v>41598.5</v>
      </c>
      <c r="DV62" s="151">
        <f t="shared" si="10"/>
        <v>0</v>
      </c>
      <c r="DW62" s="151">
        <f t="shared" si="11"/>
        <v>41598.5</v>
      </c>
    </row>
    <row r="63" spans="1:127">
      <c r="A63" s="166">
        <v>3302435</v>
      </c>
      <c r="B63" s="175" t="s">
        <v>812</v>
      </c>
      <c r="C63" s="167" t="s">
        <v>813</v>
      </c>
      <c r="D63" s="178"/>
      <c r="E63" s="17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70"/>
      <c r="R63" s="170"/>
      <c r="S63" s="170"/>
      <c r="T63" s="170"/>
      <c r="U63" s="170"/>
      <c r="V63" s="170"/>
      <c r="W63" s="171">
        <v>455303.04</v>
      </c>
      <c r="X63" s="171"/>
      <c r="Y63" s="171">
        <v>-14483.81</v>
      </c>
      <c r="Z63" s="172">
        <v>2443835.66</v>
      </c>
      <c r="AA63" s="172">
        <v>0</v>
      </c>
      <c r="AB63" s="172">
        <v>125181.38</v>
      </c>
      <c r="AC63" s="172">
        <v>0</v>
      </c>
      <c r="AD63" s="172">
        <v>324465</v>
      </c>
      <c r="AE63" s="172">
        <v>2000</v>
      </c>
      <c r="AF63" s="172">
        <v>0</v>
      </c>
      <c r="AG63" s="172">
        <v>0</v>
      </c>
      <c r="AH63" s="172">
        <v>7531.05</v>
      </c>
      <c r="AI63" s="172">
        <v>0</v>
      </c>
      <c r="AJ63" s="172">
        <v>0</v>
      </c>
      <c r="AK63" s="172">
        <v>0</v>
      </c>
      <c r="AL63" s="172">
        <v>0</v>
      </c>
      <c r="AM63" s="172">
        <v>0</v>
      </c>
      <c r="AN63" s="172">
        <v>0</v>
      </c>
      <c r="AO63" s="172">
        <v>0</v>
      </c>
      <c r="AP63" s="172">
        <v>0</v>
      </c>
      <c r="AQ63" s="172">
        <v>0</v>
      </c>
      <c r="AR63" s="172">
        <v>0</v>
      </c>
      <c r="AS63" s="172">
        <v>19535.009999999998</v>
      </c>
      <c r="AT63" s="172">
        <v>57913</v>
      </c>
      <c r="AU63" s="172">
        <v>1112073.05</v>
      </c>
      <c r="AV63" s="172">
        <v>0</v>
      </c>
      <c r="AW63" s="172">
        <v>506716.73</v>
      </c>
      <c r="AX63" s="172">
        <v>107275.15</v>
      </c>
      <c r="AY63" s="172">
        <v>212641.82</v>
      </c>
      <c r="AZ63" s="172">
        <v>66755.240000000005</v>
      </c>
      <c r="BA63" s="172">
        <v>97053.64</v>
      </c>
      <c r="BB63" s="172">
        <v>0</v>
      </c>
      <c r="BC63" s="172">
        <v>1494.16</v>
      </c>
      <c r="BD63" s="172">
        <v>0</v>
      </c>
      <c r="BE63" s="172">
        <v>0</v>
      </c>
      <c r="BF63" s="172">
        <v>25673.79</v>
      </c>
      <c r="BG63" s="172">
        <v>1210.27</v>
      </c>
      <c r="BH63" s="172">
        <v>10461.19</v>
      </c>
      <c r="BI63" s="172">
        <v>20951.560000000001</v>
      </c>
      <c r="BJ63" s="172">
        <v>115858.78</v>
      </c>
      <c r="BK63" s="172">
        <v>0</v>
      </c>
      <c r="BL63" s="172">
        <v>4977.6000000000004</v>
      </c>
      <c r="BM63" s="172">
        <v>110612.59999999963</v>
      </c>
      <c r="BN63" s="172">
        <v>22536.71</v>
      </c>
      <c r="BO63" s="172">
        <v>5090.38</v>
      </c>
      <c r="BP63" s="172">
        <v>58548.65</v>
      </c>
      <c r="BQ63" s="172">
        <v>9020</v>
      </c>
      <c r="BR63" s="172">
        <v>9442.7000000000007</v>
      </c>
      <c r="BS63" s="172">
        <v>61136.47</v>
      </c>
      <c r="BT63" s="172">
        <v>396437.86</v>
      </c>
      <c r="BU63" s="172">
        <v>750</v>
      </c>
      <c r="BV63" s="172">
        <v>156099.69</v>
      </c>
      <c r="BW63" s="172">
        <v>0</v>
      </c>
      <c r="BX63" s="172">
        <v>0</v>
      </c>
      <c r="BY63" s="172">
        <v>21598.080000000002</v>
      </c>
      <c r="BZ63" s="172">
        <v>0</v>
      </c>
      <c r="CA63" s="172">
        <v>0</v>
      </c>
      <c r="CB63" s="172">
        <v>8698</v>
      </c>
      <c r="CC63" s="172">
        <v>18555.589999999997</v>
      </c>
      <c r="CD63" s="172">
        <v>21598.080000000002</v>
      </c>
      <c r="CE63" s="172">
        <v>0</v>
      </c>
      <c r="CF63" s="172">
        <v>0</v>
      </c>
      <c r="CG63" s="172">
        <v>0</v>
      </c>
      <c r="CH63" s="172">
        <v>34367.86</v>
      </c>
      <c r="CI63" s="172"/>
      <c r="CJ63" s="172">
        <v>301348.01999999996</v>
      </c>
      <c r="CK63" s="172"/>
      <c r="CL63" s="172">
        <v>0</v>
      </c>
      <c r="CM63" s="172">
        <v>0</v>
      </c>
      <c r="CN63" s="172">
        <v>0</v>
      </c>
      <c r="CO63" s="172">
        <v>0</v>
      </c>
      <c r="CP63" s="177"/>
      <c r="CQ63" s="151">
        <v>301348.01999999996</v>
      </c>
      <c r="CR63" s="151">
        <v>0</v>
      </c>
      <c r="CS63" s="152">
        <v>322946.09999999998</v>
      </c>
      <c r="CT63" s="152">
        <v>-21598.080000000002</v>
      </c>
      <c r="CU63" s="152">
        <v>-21598.080000000016</v>
      </c>
      <c r="CV63" s="151">
        <v>-21598.080000000002</v>
      </c>
      <c r="CW63" s="151">
        <v>301348.01999999996</v>
      </c>
      <c r="CX63" s="153">
        <v>18555.589999999997</v>
      </c>
      <c r="CY63" s="151">
        <v>18555.589999999997</v>
      </c>
      <c r="CZ63" s="151">
        <v>0</v>
      </c>
      <c r="DA63" s="151">
        <v>-1399.9600000003702</v>
      </c>
      <c r="DB63" s="152">
        <v>-21598.080000000002</v>
      </c>
      <c r="DD63" s="151">
        <v>0</v>
      </c>
      <c r="DG63" s="151">
        <v>301348.01999999996</v>
      </c>
      <c r="DH63" s="151">
        <v>0</v>
      </c>
      <c r="DI63" s="152">
        <v>322946.09999999998</v>
      </c>
      <c r="DJ63" s="152">
        <v>-21598.080000000002</v>
      </c>
      <c r="DO63" s="166">
        <v>3302435</v>
      </c>
      <c r="DQ63">
        <f>_xlfn.XLOOKUP(A63,Adjustment!B:B,Adjustment!H:H,0,0)</f>
        <v>0</v>
      </c>
      <c r="DR63" s="151">
        <f t="shared" si="7"/>
        <v>2980461.0999999996</v>
      </c>
      <c r="DS63" s="151">
        <f t="shared" si="8"/>
        <v>3134416.1199999996</v>
      </c>
      <c r="DT63" s="151">
        <f t="shared" si="9"/>
        <v>-153955.02000000002</v>
      </c>
      <c r="DU63" s="151">
        <f t="shared" si="6"/>
        <v>48851.67</v>
      </c>
      <c r="DV63" s="151">
        <f t="shared" si="10"/>
        <v>34367.86</v>
      </c>
      <c r="DW63" s="151">
        <f t="shared" si="11"/>
        <v>14483.809999999998</v>
      </c>
    </row>
    <row r="64" spans="1:127">
      <c r="A64" s="166">
        <v>3302441</v>
      </c>
      <c r="B64" s="175" t="s">
        <v>814</v>
      </c>
      <c r="C64" s="167" t="s">
        <v>815</v>
      </c>
      <c r="D64" s="178"/>
      <c r="E64" s="17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70"/>
      <c r="R64" s="170"/>
      <c r="S64" s="170"/>
      <c r="T64" s="170"/>
      <c r="U64" s="170"/>
      <c r="V64" s="170"/>
      <c r="W64" s="171">
        <v>490734</v>
      </c>
      <c r="X64" s="171"/>
      <c r="Y64" s="171">
        <v>-4857.1000000000004</v>
      </c>
      <c r="Z64" s="172">
        <v>2024975.18</v>
      </c>
      <c r="AA64" s="172">
        <v>0</v>
      </c>
      <c r="AB64" s="172">
        <v>25200</v>
      </c>
      <c r="AC64" s="172">
        <v>0</v>
      </c>
      <c r="AD64" s="172">
        <v>308461</v>
      </c>
      <c r="AE64" s="172">
        <v>1200</v>
      </c>
      <c r="AF64" s="172">
        <v>1200</v>
      </c>
      <c r="AG64" s="172">
        <v>0</v>
      </c>
      <c r="AH64" s="172">
        <v>157368.05000000013</v>
      </c>
      <c r="AI64" s="172">
        <v>0</v>
      </c>
      <c r="AJ64" s="172">
        <v>0</v>
      </c>
      <c r="AK64" s="172">
        <v>0</v>
      </c>
      <c r="AL64" s="172">
        <v>30416.49</v>
      </c>
      <c r="AM64" s="172">
        <v>0</v>
      </c>
      <c r="AN64" s="172">
        <v>0</v>
      </c>
      <c r="AO64" s="172">
        <v>0</v>
      </c>
      <c r="AP64" s="172">
        <v>0</v>
      </c>
      <c r="AQ64" s="172">
        <v>0</v>
      </c>
      <c r="AR64" s="172">
        <v>0</v>
      </c>
      <c r="AS64" s="172">
        <v>29965.599999999999</v>
      </c>
      <c r="AT64" s="172">
        <v>36698</v>
      </c>
      <c r="AU64" s="172">
        <v>1201035.1299999999</v>
      </c>
      <c r="AV64" s="172">
        <v>0</v>
      </c>
      <c r="AW64" s="172">
        <v>416465.75</v>
      </c>
      <c r="AX64" s="172">
        <v>49082.76</v>
      </c>
      <c r="AY64" s="172">
        <v>194814.68</v>
      </c>
      <c r="AZ64" s="172">
        <v>0</v>
      </c>
      <c r="BA64" s="172">
        <v>160457.43</v>
      </c>
      <c r="BB64" s="172">
        <v>1326.57</v>
      </c>
      <c r="BC64" s="172">
        <v>7514.51</v>
      </c>
      <c r="BD64" s="172">
        <v>0</v>
      </c>
      <c r="BE64" s="172">
        <v>0</v>
      </c>
      <c r="BF64" s="172">
        <v>56454.5</v>
      </c>
      <c r="BG64" s="172">
        <v>3115</v>
      </c>
      <c r="BH64" s="172">
        <v>3131.62</v>
      </c>
      <c r="BI64" s="172">
        <v>4870.01</v>
      </c>
      <c r="BJ64" s="172">
        <v>101641.25</v>
      </c>
      <c r="BK64" s="172">
        <v>0</v>
      </c>
      <c r="BL64" s="172">
        <v>21620.62</v>
      </c>
      <c r="BM64" s="172">
        <v>131321.81</v>
      </c>
      <c r="BN64" s="172">
        <v>1018.99</v>
      </c>
      <c r="BO64" s="172">
        <v>7433.19</v>
      </c>
      <c r="BP64" s="172">
        <v>109430.03</v>
      </c>
      <c r="BQ64" s="172">
        <v>4895</v>
      </c>
      <c r="BR64" s="172">
        <v>0</v>
      </c>
      <c r="BS64" s="172">
        <v>75511.14</v>
      </c>
      <c r="BT64" s="172">
        <v>115134.49</v>
      </c>
      <c r="BU64" s="172">
        <v>0</v>
      </c>
      <c r="BV64" s="172">
        <v>62725.11</v>
      </c>
      <c r="BW64" s="172">
        <v>0</v>
      </c>
      <c r="BX64" s="172">
        <v>0</v>
      </c>
      <c r="BY64" s="172">
        <v>4857.1000000000004</v>
      </c>
      <c r="BZ64" s="172">
        <v>0</v>
      </c>
      <c r="CA64" s="172">
        <v>0</v>
      </c>
      <c r="CB64" s="172">
        <v>8178.25</v>
      </c>
      <c r="CC64" s="172">
        <v>0</v>
      </c>
      <c r="CD64" s="172">
        <v>4857.1000000000004</v>
      </c>
      <c r="CE64" s="172">
        <v>0</v>
      </c>
      <c r="CF64" s="172">
        <v>0</v>
      </c>
      <c r="CG64" s="172">
        <v>8178.25</v>
      </c>
      <c r="CH64" s="172">
        <v>0</v>
      </c>
      <c r="CI64" s="172">
        <v>0</v>
      </c>
      <c r="CJ64" s="172">
        <v>372361.62999999989</v>
      </c>
      <c r="CK64" s="172"/>
      <c r="CL64" s="172">
        <v>0</v>
      </c>
      <c r="CM64" s="172">
        <v>0</v>
      </c>
      <c r="CN64" s="172">
        <v>0</v>
      </c>
      <c r="CO64" s="172">
        <v>0</v>
      </c>
      <c r="CP64" s="177"/>
      <c r="CQ64" s="151">
        <v>372361.62999999989</v>
      </c>
      <c r="CR64" s="151">
        <v>0</v>
      </c>
      <c r="CS64" s="152">
        <v>377218.73</v>
      </c>
      <c r="CT64" s="152">
        <v>-4857.1000000000004</v>
      </c>
      <c r="CU64" s="152">
        <v>-4857.1000000000931</v>
      </c>
      <c r="CV64" s="151">
        <v>-4857.1000000000004</v>
      </c>
      <c r="CW64" s="151">
        <v>372361.63</v>
      </c>
      <c r="CX64" s="153">
        <v>0</v>
      </c>
      <c r="CY64" s="151">
        <v>0</v>
      </c>
      <c r="CZ64" s="151">
        <v>3461.1099999998696</v>
      </c>
      <c r="DA64" s="151">
        <v>0</v>
      </c>
      <c r="DB64" s="152">
        <v>-4857.1000000000004</v>
      </c>
      <c r="DD64" s="151">
        <v>-9.276845958083868E-11</v>
      </c>
      <c r="DG64" s="151">
        <v>372361.62999999989</v>
      </c>
      <c r="DH64" s="151">
        <v>0</v>
      </c>
      <c r="DI64" s="152">
        <v>377218.73</v>
      </c>
      <c r="DJ64" s="152">
        <v>-4857.1000000000004</v>
      </c>
      <c r="DO64" s="166">
        <v>3302441</v>
      </c>
      <c r="DQ64">
        <f>_xlfn.XLOOKUP(A64,Adjustment!B:B,Adjustment!H:H,0,0)</f>
        <v>0</v>
      </c>
      <c r="DR64" s="151">
        <f t="shared" si="7"/>
        <v>2615484.3200000003</v>
      </c>
      <c r="DS64" s="151">
        <f t="shared" si="8"/>
        <v>2733856.6900000004</v>
      </c>
      <c r="DT64" s="151">
        <f t="shared" si="9"/>
        <v>-118372.37000000011</v>
      </c>
      <c r="DU64" s="151">
        <f t="shared" si="6"/>
        <v>13035.35</v>
      </c>
      <c r="DV64" s="151">
        <f t="shared" si="10"/>
        <v>8178.25</v>
      </c>
      <c r="DW64" s="151">
        <f t="shared" si="11"/>
        <v>4857.1000000000004</v>
      </c>
    </row>
    <row r="65" spans="1:127">
      <c r="A65" s="166">
        <v>3302464</v>
      </c>
      <c r="B65" s="175" t="s">
        <v>821</v>
      </c>
      <c r="C65" s="167" t="s">
        <v>822</v>
      </c>
      <c r="D65" s="178"/>
      <c r="E65" s="17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70"/>
      <c r="R65" s="170"/>
      <c r="S65" s="170"/>
      <c r="T65" s="170"/>
      <c r="U65" s="170"/>
      <c r="V65" s="170"/>
      <c r="W65" s="171"/>
      <c r="X65" s="171">
        <v>-240626.4</v>
      </c>
      <c r="Y65" s="171">
        <v>-359.46</v>
      </c>
      <c r="Z65" s="172">
        <v>1887104.24</v>
      </c>
      <c r="AA65" s="172">
        <v>0</v>
      </c>
      <c r="AB65" s="172">
        <v>26435</v>
      </c>
      <c r="AC65" s="172">
        <v>0</v>
      </c>
      <c r="AD65" s="172">
        <v>42511</v>
      </c>
      <c r="AE65" s="172">
        <v>3113.86</v>
      </c>
      <c r="AF65" s="172">
        <v>0</v>
      </c>
      <c r="AG65" s="172">
        <v>0</v>
      </c>
      <c r="AH65" s="172">
        <v>328384.94</v>
      </c>
      <c r="AI65" s="172">
        <v>0</v>
      </c>
      <c r="AJ65" s="172">
        <v>0</v>
      </c>
      <c r="AK65" s="172">
        <v>0</v>
      </c>
      <c r="AL65" s="172">
        <v>106413.53</v>
      </c>
      <c r="AM65" s="172">
        <v>0</v>
      </c>
      <c r="AN65" s="172">
        <v>0</v>
      </c>
      <c r="AO65" s="172">
        <v>0</v>
      </c>
      <c r="AP65" s="172">
        <v>0</v>
      </c>
      <c r="AQ65" s="172">
        <v>0</v>
      </c>
      <c r="AR65" s="172">
        <v>0</v>
      </c>
      <c r="AS65" s="172">
        <v>6761.26</v>
      </c>
      <c r="AT65" s="172">
        <v>88762</v>
      </c>
      <c r="AU65" s="172">
        <v>1261663.1200000001</v>
      </c>
      <c r="AV65" s="172">
        <v>0</v>
      </c>
      <c r="AW65" s="172">
        <v>341178.91</v>
      </c>
      <c r="AX65" s="172">
        <v>43195.76</v>
      </c>
      <c r="AY65" s="172">
        <v>191109.39</v>
      </c>
      <c r="AZ65" s="172">
        <v>6435.33</v>
      </c>
      <c r="BA65" s="172">
        <v>46475.64</v>
      </c>
      <c r="BB65" s="172">
        <v>7759.18</v>
      </c>
      <c r="BC65" s="172">
        <v>0</v>
      </c>
      <c r="BD65" s="172">
        <v>0</v>
      </c>
      <c r="BE65" s="172">
        <v>0</v>
      </c>
      <c r="BF65" s="172">
        <v>15593.4</v>
      </c>
      <c r="BG65" s="172">
        <v>2216.04</v>
      </c>
      <c r="BH65" s="172">
        <v>11849.29</v>
      </c>
      <c r="BI65" s="172">
        <v>16134.5</v>
      </c>
      <c r="BJ65" s="172">
        <v>98922.08</v>
      </c>
      <c r="BK65" s="172">
        <v>0</v>
      </c>
      <c r="BL65" s="172">
        <v>0</v>
      </c>
      <c r="BM65" s="172">
        <v>120222.36999999946</v>
      </c>
      <c r="BN65" s="172">
        <v>0</v>
      </c>
      <c r="BO65" s="172">
        <v>418.45</v>
      </c>
      <c r="BP65" s="172">
        <v>58733.65</v>
      </c>
      <c r="BQ65" s="172">
        <v>9020</v>
      </c>
      <c r="BR65" s="172">
        <v>500</v>
      </c>
      <c r="BS65" s="172">
        <v>165775.44</v>
      </c>
      <c r="BT65" s="172">
        <v>37943</v>
      </c>
      <c r="BU65" s="172">
        <v>980</v>
      </c>
      <c r="BV65" s="172">
        <v>186030.19</v>
      </c>
      <c r="BW65" s="172">
        <v>0</v>
      </c>
      <c r="BX65" s="172">
        <v>0</v>
      </c>
      <c r="BY65" s="172">
        <v>0</v>
      </c>
      <c r="BZ65" s="172">
        <v>0</v>
      </c>
      <c r="CA65" s="172">
        <v>0</v>
      </c>
      <c r="CB65" s="172">
        <v>8747.5</v>
      </c>
      <c r="CC65" s="172">
        <v>18445.259999999998</v>
      </c>
      <c r="CD65" s="172">
        <v>0</v>
      </c>
      <c r="CE65" s="172">
        <v>0</v>
      </c>
      <c r="CF65" s="172">
        <v>0</v>
      </c>
      <c r="CG65" s="172">
        <v>0</v>
      </c>
      <c r="CH65" s="172">
        <v>15984.92</v>
      </c>
      <c r="CI65" s="172"/>
      <c r="CJ65" s="172">
        <v>-373296.31000000017</v>
      </c>
      <c r="CK65" s="172"/>
      <c r="CL65" s="172">
        <v>10848.38</v>
      </c>
      <c r="CM65" s="172">
        <v>0</v>
      </c>
      <c r="CN65" s="172">
        <v>0</v>
      </c>
      <c r="CO65" s="172">
        <v>0</v>
      </c>
      <c r="CP65" s="177"/>
      <c r="CQ65" s="151">
        <v>-373296.31000000017</v>
      </c>
      <c r="CR65" s="151">
        <v>10848.38</v>
      </c>
      <c r="CS65" s="152">
        <v>-373296.31</v>
      </c>
      <c r="CT65" s="152">
        <v>10848.38</v>
      </c>
      <c r="CU65" s="152">
        <v>0</v>
      </c>
      <c r="CV65" s="151">
        <v>0</v>
      </c>
      <c r="CW65" s="151">
        <v>-362447.93</v>
      </c>
      <c r="CX65" s="153">
        <v>18445.259999999998</v>
      </c>
      <c r="CY65" s="151">
        <v>18445.259999999998</v>
      </c>
      <c r="CZ65" s="151">
        <v>0</v>
      </c>
      <c r="DA65" s="151">
        <v>-0.40000000054715201</v>
      </c>
      <c r="DD65" s="151">
        <v>-1.6916601452976465E-10</v>
      </c>
      <c r="DG65" s="151">
        <v>-373296.31000000017</v>
      </c>
      <c r="DH65" s="151">
        <v>10848.38</v>
      </c>
      <c r="DI65" s="152">
        <v>-373296.31</v>
      </c>
      <c r="DJ65" s="152">
        <v>10848.38</v>
      </c>
      <c r="DO65" s="166">
        <v>3302464</v>
      </c>
      <c r="DQ65">
        <f>_xlfn.XLOOKUP(A65,Adjustment!B:B,Adjustment!H:H,0,0)</f>
        <v>0</v>
      </c>
      <c r="DR65" s="151">
        <f t="shared" si="7"/>
        <v>2489485.8299999996</v>
      </c>
      <c r="DS65" s="151">
        <f t="shared" si="8"/>
        <v>2622155.7399999998</v>
      </c>
      <c r="DT65" s="151">
        <f t="shared" si="9"/>
        <v>-132669.91000000015</v>
      </c>
      <c r="DU65" s="151">
        <f t="shared" si="6"/>
        <v>27192.76</v>
      </c>
      <c r="DV65" s="151">
        <f t="shared" si="10"/>
        <v>15984.92</v>
      </c>
      <c r="DW65" s="151">
        <f t="shared" si="11"/>
        <v>11207.839999999998</v>
      </c>
    </row>
    <row r="66" spans="1:127">
      <c r="A66" s="166">
        <v>3302465</v>
      </c>
      <c r="B66" s="175" t="s">
        <v>823</v>
      </c>
      <c r="C66" s="167" t="s">
        <v>824</v>
      </c>
      <c r="D66" s="178"/>
      <c r="E66" s="17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70"/>
      <c r="R66" s="170"/>
      <c r="S66" s="170"/>
      <c r="T66" s="170"/>
      <c r="U66" s="170"/>
      <c r="V66" s="170"/>
      <c r="W66" s="171">
        <v>92421.92</v>
      </c>
      <c r="X66" s="171"/>
      <c r="Y66" s="171">
        <v>3194.13</v>
      </c>
      <c r="Z66" s="172">
        <v>2506086.9700000002</v>
      </c>
      <c r="AA66" s="172">
        <v>0</v>
      </c>
      <c r="AB66" s="172">
        <v>57317.01</v>
      </c>
      <c r="AC66" s="172">
        <v>0</v>
      </c>
      <c r="AD66" s="172">
        <v>175296.5</v>
      </c>
      <c r="AE66" s="172">
        <v>1200</v>
      </c>
      <c r="AF66" s="172">
        <v>0</v>
      </c>
      <c r="AG66" s="172">
        <v>0</v>
      </c>
      <c r="AH66" s="172">
        <v>110.52</v>
      </c>
      <c r="AI66" s="172">
        <v>0</v>
      </c>
      <c r="AJ66" s="172">
        <v>0</v>
      </c>
      <c r="AK66" s="172">
        <v>0</v>
      </c>
      <c r="AL66" s="172">
        <v>16630.04</v>
      </c>
      <c r="AM66" s="172">
        <v>65821.990000000005</v>
      </c>
      <c r="AN66" s="172">
        <v>0</v>
      </c>
      <c r="AO66" s="172">
        <v>0</v>
      </c>
      <c r="AP66" s="172">
        <v>0</v>
      </c>
      <c r="AQ66" s="172">
        <v>0</v>
      </c>
      <c r="AR66" s="172">
        <v>0</v>
      </c>
      <c r="AS66" s="172">
        <v>27245</v>
      </c>
      <c r="AT66" s="172">
        <v>80609</v>
      </c>
      <c r="AU66" s="172">
        <v>1275531.31</v>
      </c>
      <c r="AV66" s="172">
        <v>0</v>
      </c>
      <c r="AW66" s="172">
        <v>400420.42</v>
      </c>
      <c r="AX66" s="172">
        <v>0</v>
      </c>
      <c r="AY66" s="172">
        <v>109658.01</v>
      </c>
      <c r="AZ66" s="172">
        <v>0</v>
      </c>
      <c r="BA66" s="172">
        <v>119176.09</v>
      </c>
      <c r="BB66" s="172">
        <v>0</v>
      </c>
      <c r="BC66" s="172">
        <v>2290.71</v>
      </c>
      <c r="BD66" s="172">
        <v>0</v>
      </c>
      <c r="BE66" s="172">
        <v>0</v>
      </c>
      <c r="BF66" s="172">
        <v>604822.11</v>
      </c>
      <c r="BG66" s="172">
        <v>0</v>
      </c>
      <c r="BH66" s="172">
        <v>0</v>
      </c>
      <c r="BI66" s="172">
        <v>1006.09</v>
      </c>
      <c r="BJ66" s="172">
        <v>69209.679999999993</v>
      </c>
      <c r="BK66" s="172">
        <v>0</v>
      </c>
      <c r="BL66" s="172">
        <v>0</v>
      </c>
      <c r="BM66" s="172">
        <v>48886.440000000723</v>
      </c>
      <c r="BN66" s="172">
        <v>24255.96</v>
      </c>
      <c r="BO66" s="172">
        <v>0</v>
      </c>
      <c r="BP66" s="172">
        <v>15441</v>
      </c>
      <c r="BQ66" s="172">
        <v>9020</v>
      </c>
      <c r="BR66" s="172">
        <v>2411.1999999999998</v>
      </c>
      <c r="BS66" s="172">
        <v>75058.759999999995</v>
      </c>
      <c r="BT66" s="172">
        <v>45025.36</v>
      </c>
      <c r="BU66" s="172">
        <v>0</v>
      </c>
      <c r="BV66" s="172">
        <v>34329.230000000003</v>
      </c>
      <c r="BW66" s="172">
        <v>0</v>
      </c>
      <c r="BX66" s="172">
        <v>0</v>
      </c>
      <c r="BY66" s="172">
        <v>0</v>
      </c>
      <c r="BZ66" s="172">
        <v>0</v>
      </c>
      <c r="CA66" s="172">
        <v>0</v>
      </c>
      <c r="CB66" s="172">
        <v>8974.75</v>
      </c>
      <c r="CC66" s="172">
        <v>18786.28</v>
      </c>
      <c r="CD66" s="172">
        <v>0</v>
      </c>
      <c r="CE66" s="172">
        <v>0</v>
      </c>
      <c r="CF66" s="172">
        <v>0</v>
      </c>
      <c r="CG66" s="172">
        <v>0</v>
      </c>
      <c r="CH66" s="172">
        <v>3966.47</v>
      </c>
      <c r="CI66" s="172"/>
      <c r="CJ66" s="172">
        <v>186196.57999999967</v>
      </c>
      <c r="CK66" s="172"/>
      <c r="CL66" s="172">
        <v>26988.69</v>
      </c>
      <c r="CM66" s="172">
        <v>0</v>
      </c>
      <c r="CN66" s="172">
        <v>0</v>
      </c>
      <c r="CO66" s="172">
        <v>0</v>
      </c>
      <c r="CP66" s="177"/>
      <c r="CQ66" s="151">
        <v>186196.57999999967</v>
      </c>
      <c r="CR66" s="151">
        <v>26988.69</v>
      </c>
      <c r="CS66" s="152">
        <v>186196.58</v>
      </c>
      <c r="CT66" s="152">
        <v>26988.69</v>
      </c>
      <c r="CU66" s="152">
        <v>-3.2014213502407074E-10</v>
      </c>
      <c r="CV66" s="151">
        <v>0</v>
      </c>
      <c r="CW66" s="151">
        <v>213185.27</v>
      </c>
      <c r="CX66" s="153">
        <v>18786.28</v>
      </c>
      <c r="CY66" s="151">
        <v>18786.28</v>
      </c>
      <c r="CZ66" s="151">
        <v>0</v>
      </c>
      <c r="DA66" s="151">
        <v>-11705.879999999277</v>
      </c>
      <c r="DD66" s="151">
        <v>-3.1650415621697903E-10</v>
      </c>
      <c r="DG66" s="151">
        <v>186196.57999999967</v>
      </c>
      <c r="DH66" s="151">
        <v>26988.69</v>
      </c>
      <c r="DI66" s="152">
        <v>186196.58</v>
      </c>
      <c r="DJ66" s="152">
        <v>26988.69</v>
      </c>
      <c r="DO66" s="166">
        <v>3302465</v>
      </c>
      <c r="DQ66">
        <f>_xlfn.XLOOKUP(A66,Adjustment!B:B,Adjustment!H:H,0,0)</f>
        <v>0</v>
      </c>
      <c r="DR66" s="151">
        <f t="shared" si="7"/>
        <v>2930317.0300000003</v>
      </c>
      <c r="DS66" s="151">
        <f t="shared" si="8"/>
        <v>2836542.3700000006</v>
      </c>
      <c r="DT66" s="151">
        <f t="shared" si="9"/>
        <v>93774.659999999683</v>
      </c>
      <c r="DU66" s="151">
        <f t="shared" si="6"/>
        <v>27761.03</v>
      </c>
      <c r="DV66" s="151">
        <f t="shared" si="10"/>
        <v>3966.47</v>
      </c>
      <c r="DW66" s="151">
        <f t="shared" si="11"/>
        <v>23794.559999999998</v>
      </c>
    </row>
    <row r="67" spans="1:127">
      <c r="A67" s="166">
        <v>3302469</v>
      </c>
      <c r="B67" s="175" t="s">
        <v>826</v>
      </c>
      <c r="C67" s="167" t="s">
        <v>827</v>
      </c>
      <c r="D67" s="178"/>
      <c r="E67" s="17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70"/>
      <c r="R67" s="170"/>
      <c r="S67" s="170"/>
      <c r="T67" s="170"/>
      <c r="U67" s="170"/>
      <c r="V67" s="170"/>
      <c r="W67" s="171">
        <v>559861.16</v>
      </c>
      <c r="X67" s="171"/>
      <c r="Y67" s="171">
        <v>-13408.41</v>
      </c>
      <c r="Z67" s="172">
        <v>1701288.11</v>
      </c>
      <c r="AA67" s="172">
        <v>0</v>
      </c>
      <c r="AB67" s="172">
        <v>52786.25</v>
      </c>
      <c r="AC67" s="172">
        <v>0</v>
      </c>
      <c r="AD67" s="172">
        <v>205045.5</v>
      </c>
      <c r="AE67" s="172">
        <v>3656.93</v>
      </c>
      <c r="AF67" s="172">
        <v>0</v>
      </c>
      <c r="AG67" s="172">
        <v>0</v>
      </c>
      <c r="AH67" s="172">
        <v>209110.52</v>
      </c>
      <c r="AI67" s="172">
        <v>0</v>
      </c>
      <c r="AJ67" s="172">
        <v>0</v>
      </c>
      <c r="AK67" s="172">
        <v>0</v>
      </c>
      <c r="AL67" s="172">
        <v>39219.17</v>
      </c>
      <c r="AM67" s="172">
        <v>116.5</v>
      </c>
      <c r="AN67" s="172">
        <v>0</v>
      </c>
      <c r="AO67" s="172">
        <v>0</v>
      </c>
      <c r="AP67" s="172">
        <v>0</v>
      </c>
      <c r="AQ67" s="172">
        <v>0</v>
      </c>
      <c r="AR67" s="172">
        <v>0</v>
      </c>
      <c r="AS67" s="172">
        <v>21885.88</v>
      </c>
      <c r="AT67" s="172">
        <v>56506</v>
      </c>
      <c r="AU67" s="172">
        <v>1115971.82</v>
      </c>
      <c r="AV67" s="172">
        <v>0</v>
      </c>
      <c r="AW67" s="172">
        <v>264662.12</v>
      </c>
      <c r="AX67" s="172">
        <v>70338.039999999994</v>
      </c>
      <c r="AY67" s="172">
        <v>275756.95</v>
      </c>
      <c r="AZ67" s="172">
        <v>47639.06</v>
      </c>
      <c r="BA67" s="172">
        <v>69231.199999999997</v>
      </c>
      <c r="BB67" s="172">
        <v>77.88</v>
      </c>
      <c r="BC67" s="172">
        <v>28373</v>
      </c>
      <c r="BD67" s="172">
        <v>0</v>
      </c>
      <c r="BE67" s="172">
        <v>0</v>
      </c>
      <c r="BF67" s="172">
        <v>5506.17</v>
      </c>
      <c r="BG67" s="172">
        <v>8582.16</v>
      </c>
      <c r="BH67" s="172">
        <v>3666.88</v>
      </c>
      <c r="BI67" s="172">
        <v>14117.33</v>
      </c>
      <c r="BJ67" s="172">
        <v>122080.25</v>
      </c>
      <c r="BK67" s="172">
        <v>0</v>
      </c>
      <c r="BL67" s="172">
        <v>6418.59</v>
      </c>
      <c r="BM67" s="172">
        <v>70521.619999999908</v>
      </c>
      <c r="BN67" s="172">
        <v>1267.96</v>
      </c>
      <c r="BO67" s="172">
        <v>0</v>
      </c>
      <c r="BP67" s="172">
        <v>36055.39</v>
      </c>
      <c r="BQ67" s="172">
        <v>4895</v>
      </c>
      <c r="BR67" s="172">
        <v>0</v>
      </c>
      <c r="BS67" s="172">
        <v>37941.35</v>
      </c>
      <c r="BT67" s="172">
        <v>59064.98</v>
      </c>
      <c r="BU67" s="172">
        <v>10339.39</v>
      </c>
      <c r="BV67" s="172">
        <v>141269.09</v>
      </c>
      <c r="BW67" s="172">
        <v>0</v>
      </c>
      <c r="BX67" s="172">
        <v>0</v>
      </c>
      <c r="BY67" s="172">
        <v>42513.2</v>
      </c>
      <c r="BZ67" s="172">
        <v>0</v>
      </c>
      <c r="CA67" s="172">
        <v>0</v>
      </c>
      <c r="CB67" s="172">
        <v>7723.75</v>
      </c>
      <c r="CC67" s="172">
        <v>0</v>
      </c>
      <c r="CD67" s="172">
        <v>42513.2</v>
      </c>
      <c r="CE67" s="172">
        <v>0</v>
      </c>
      <c r="CF67" s="172">
        <v>0</v>
      </c>
      <c r="CG67" s="172">
        <v>7723.75</v>
      </c>
      <c r="CH67" s="172">
        <v>29104.79</v>
      </c>
      <c r="CI67" s="172">
        <v>0</v>
      </c>
      <c r="CJ67" s="172">
        <v>413186.58999999973</v>
      </c>
      <c r="CK67" s="172"/>
      <c r="CL67" s="172">
        <v>0</v>
      </c>
      <c r="CM67" s="172">
        <v>0</v>
      </c>
      <c r="CN67" s="172">
        <v>0</v>
      </c>
      <c r="CO67" s="172">
        <v>0</v>
      </c>
      <c r="CP67" s="177"/>
      <c r="CQ67" s="151">
        <v>413186.58999999973</v>
      </c>
      <c r="CR67" s="151">
        <v>0</v>
      </c>
      <c r="CS67" s="152">
        <v>455699.79</v>
      </c>
      <c r="CT67" s="152">
        <v>-42513.2</v>
      </c>
      <c r="CU67" s="152">
        <v>-42513.200000000244</v>
      </c>
      <c r="CV67" s="151">
        <v>-42513.2</v>
      </c>
      <c r="CW67" s="151">
        <v>413186.58999999997</v>
      </c>
      <c r="CX67" s="153">
        <v>0</v>
      </c>
      <c r="CY67" s="151">
        <v>0</v>
      </c>
      <c r="CZ67" s="151">
        <v>0</v>
      </c>
      <c r="DA67" s="151">
        <v>-4.0000000095460564E-2</v>
      </c>
      <c r="DB67" s="152">
        <v>-42513.2</v>
      </c>
      <c r="DD67" s="151">
        <v>-2.4738255888223648E-10</v>
      </c>
      <c r="DG67" s="151">
        <v>413186.58999999973</v>
      </c>
      <c r="DH67" s="151">
        <v>0</v>
      </c>
      <c r="DI67" s="152">
        <v>455699.79</v>
      </c>
      <c r="DJ67" s="152">
        <v>-42513.2</v>
      </c>
      <c r="DO67" s="166">
        <v>3302469</v>
      </c>
      <c r="DQ67">
        <f>_xlfn.XLOOKUP(A67,Adjustment!B:B,Adjustment!H:H,0,0)</f>
        <v>0</v>
      </c>
      <c r="DR67" s="151">
        <f t="shared" si="7"/>
        <v>2289614.86</v>
      </c>
      <c r="DS67" s="151">
        <f t="shared" si="8"/>
        <v>2436289.4300000002</v>
      </c>
      <c r="DT67" s="151">
        <f t="shared" si="9"/>
        <v>-146674.5700000003</v>
      </c>
      <c r="DU67" s="151">
        <f t="shared" si="6"/>
        <v>50236.95</v>
      </c>
      <c r="DV67" s="151">
        <f t="shared" si="10"/>
        <v>36828.54</v>
      </c>
      <c r="DW67" s="151">
        <f t="shared" si="11"/>
        <v>13408.409999999996</v>
      </c>
    </row>
    <row r="68" spans="1:127">
      <c r="A68" s="166">
        <v>3302474</v>
      </c>
      <c r="B68" s="175" t="s">
        <v>828</v>
      </c>
      <c r="C68" s="167" t="s">
        <v>829</v>
      </c>
      <c r="D68" s="178"/>
      <c r="E68" s="17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70"/>
      <c r="R68" s="170"/>
      <c r="S68" s="170"/>
      <c r="T68" s="170"/>
      <c r="U68" s="170"/>
      <c r="V68" s="170"/>
      <c r="W68" s="171">
        <v>23680.48</v>
      </c>
      <c r="X68" s="171"/>
      <c r="Y68" s="171">
        <v>-22359.14</v>
      </c>
      <c r="Z68" s="172">
        <v>1982958.82</v>
      </c>
      <c r="AA68" s="172">
        <v>0</v>
      </c>
      <c r="AB68" s="172">
        <v>21603.75</v>
      </c>
      <c r="AC68" s="172">
        <v>0</v>
      </c>
      <c r="AD68" s="172">
        <v>182191</v>
      </c>
      <c r="AE68" s="172">
        <v>3713.86</v>
      </c>
      <c r="AF68" s="172">
        <v>0</v>
      </c>
      <c r="AG68" s="172">
        <v>0</v>
      </c>
      <c r="AH68" s="172">
        <v>110621.58999999973</v>
      </c>
      <c r="AI68" s="172">
        <v>0</v>
      </c>
      <c r="AJ68" s="172">
        <v>0</v>
      </c>
      <c r="AK68" s="172">
        <v>0</v>
      </c>
      <c r="AL68" s="172">
        <v>25107</v>
      </c>
      <c r="AM68" s="172">
        <v>0</v>
      </c>
      <c r="AN68" s="172">
        <v>0</v>
      </c>
      <c r="AO68" s="172">
        <v>0</v>
      </c>
      <c r="AP68" s="172">
        <v>0</v>
      </c>
      <c r="AQ68" s="172">
        <v>0</v>
      </c>
      <c r="AR68" s="172">
        <v>0</v>
      </c>
      <c r="AS68" s="172">
        <v>18101.18</v>
      </c>
      <c r="AT68" s="172">
        <v>74569</v>
      </c>
      <c r="AU68" s="172">
        <v>1236019.75</v>
      </c>
      <c r="AV68" s="172">
        <v>0</v>
      </c>
      <c r="AW68" s="172">
        <v>309374.32</v>
      </c>
      <c r="AX68" s="172">
        <v>40730.36</v>
      </c>
      <c r="AY68" s="172">
        <v>147151.60999999999</v>
      </c>
      <c r="AZ68" s="172">
        <v>0</v>
      </c>
      <c r="BA68" s="172">
        <v>63401.08</v>
      </c>
      <c r="BB68" s="172">
        <v>0</v>
      </c>
      <c r="BC68" s="172">
        <v>0</v>
      </c>
      <c r="BD68" s="172">
        <v>0</v>
      </c>
      <c r="BE68" s="172">
        <v>0</v>
      </c>
      <c r="BF68" s="172">
        <v>9088.2199999999993</v>
      </c>
      <c r="BG68" s="172">
        <v>690</v>
      </c>
      <c r="BH68" s="172">
        <v>55807.39</v>
      </c>
      <c r="BI68" s="172">
        <v>7774.34</v>
      </c>
      <c r="BJ68" s="172">
        <v>68684</v>
      </c>
      <c r="BK68" s="172">
        <v>0</v>
      </c>
      <c r="BL68" s="172">
        <v>5993.22</v>
      </c>
      <c r="BM68" s="172">
        <v>68372.149999999994</v>
      </c>
      <c r="BN68" s="172">
        <v>2957.62</v>
      </c>
      <c r="BO68" s="172">
        <v>84.14</v>
      </c>
      <c r="BP68" s="172">
        <v>21438.32</v>
      </c>
      <c r="BQ68" s="172">
        <v>4895</v>
      </c>
      <c r="BR68" s="172">
        <v>1404</v>
      </c>
      <c r="BS68" s="172">
        <v>157873.51</v>
      </c>
      <c r="BT68" s="172">
        <v>112394.14</v>
      </c>
      <c r="BU68" s="172">
        <v>0</v>
      </c>
      <c r="BV68" s="172">
        <v>175169.24</v>
      </c>
      <c r="BW68" s="172">
        <v>0</v>
      </c>
      <c r="BX68" s="172">
        <v>0</v>
      </c>
      <c r="BY68" s="172">
        <v>29796.87</v>
      </c>
      <c r="BZ68" s="172">
        <v>0</v>
      </c>
      <c r="CA68" s="172">
        <v>0</v>
      </c>
      <c r="CB68" s="172">
        <v>8713.75</v>
      </c>
      <c r="CC68" s="172">
        <v>0</v>
      </c>
      <c r="CD68" s="172">
        <v>29796.87</v>
      </c>
      <c r="CE68" s="172">
        <v>0</v>
      </c>
      <c r="CF68" s="172">
        <v>0</v>
      </c>
      <c r="CG68" s="172">
        <v>8713.75</v>
      </c>
      <c r="CH68" s="172">
        <v>7437.73</v>
      </c>
      <c r="CI68" s="172">
        <v>0</v>
      </c>
      <c r="CJ68" s="172">
        <v>-76552.600000000079</v>
      </c>
      <c r="CK68" s="172"/>
      <c r="CL68" s="172">
        <v>0</v>
      </c>
      <c r="CM68" s="172">
        <v>0</v>
      </c>
      <c r="CN68" s="172">
        <v>0</v>
      </c>
      <c r="CO68" s="172">
        <v>0</v>
      </c>
      <c r="CP68" s="177"/>
      <c r="CQ68" s="151">
        <v>-76552.600000000079</v>
      </c>
      <c r="CR68" s="151">
        <v>0</v>
      </c>
      <c r="CS68" s="152">
        <v>-46755.73</v>
      </c>
      <c r="CT68" s="152">
        <v>-29796.87</v>
      </c>
      <c r="CU68" s="152">
        <v>-29796.870000000075</v>
      </c>
      <c r="CV68" s="151">
        <v>-29796.87</v>
      </c>
      <c r="CW68" s="151">
        <v>-76552.600000000006</v>
      </c>
      <c r="CX68" s="153">
        <v>0</v>
      </c>
      <c r="CY68" s="151">
        <v>0</v>
      </c>
      <c r="CZ68" s="151">
        <v>1.0000000278523657E-2</v>
      </c>
      <c r="DA68" s="151">
        <v>0</v>
      </c>
      <c r="DB68" s="152">
        <v>-29796.87</v>
      </c>
      <c r="DD68" s="151">
        <v>-7.6397554948925972E-11</v>
      </c>
      <c r="DG68" s="151">
        <v>-76552.600000000079</v>
      </c>
      <c r="DH68" s="151">
        <v>0</v>
      </c>
      <c r="DI68" s="152">
        <v>-46755.73</v>
      </c>
      <c r="DJ68" s="152">
        <v>-29796.87</v>
      </c>
      <c r="DO68" s="166">
        <v>3302474</v>
      </c>
      <c r="DQ68">
        <f>_xlfn.XLOOKUP(A68,Adjustment!B:B,Adjustment!H:H,0,0)</f>
        <v>0</v>
      </c>
      <c r="DR68" s="151">
        <f t="shared" si="7"/>
        <v>2418866.2000000002</v>
      </c>
      <c r="DS68" s="151">
        <f t="shared" si="8"/>
        <v>2519099.2800000003</v>
      </c>
      <c r="DT68" s="151">
        <f t="shared" si="9"/>
        <v>-100233.08000000007</v>
      </c>
      <c r="DU68" s="151">
        <f t="shared" si="6"/>
        <v>38510.619999999995</v>
      </c>
      <c r="DV68" s="151">
        <f t="shared" si="10"/>
        <v>16151.48</v>
      </c>
      <c r="DW68" s="151">
        <f t="shared" si="11"/>
        <v>22359.139999999996</v>
      </c>
    </row>
    <row r="69" spans="1:127">
      <c r="A69" s="166">
        <v>3302478</v>
      </c>
      <c r="B69" s="175" t="s">
        <v>831</v>
      </c>
      <c r="C69" s="167" t="s">
        <v>832</v>
      </c>
      <c r="D69" s="178"/>
      <c r="E69" s="17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70"/>
      <c r="R69" s="170"/>
      <c r="S69" s="170"/>
      <c r="T69" s="170"/>
      <c r="U69" s="170"/>
      <c r="V69" s="170"/>
      <c r="W69" s="171">
        <v>289749.61</v>
      </c>
      <c r="X69" s="171"/>
      <c r="Y69" s="171">
        <v>-16392.88</v>
      </c>
      <c r="Z69" s="172">
        <v>2084610.6</v>
      </c>
      <c r="AA69" s="172">
        <v>0</v>
      </c>
      <c r="AB69" s="172">
        <v>38497</v>
      </c>
      <c r="AC69" s="172">
        <v>0</v>
      </c>
      <c r="AD69" s="172">
        <v>51620</v>
      </c>
      <c r="AE69" s="172">
        <v>6713.86</v>
      </c>
      <c r="AF69" s="172">
        <v>0</v>
      </c>
      <c r="AG69" s="172">
        <v>0</v>
      </c>
      <c r="AH69" s="172">
        <v>166107.03</v>
      </c>
      <c r="AI69" s="172">
        <v>0</v>
      </c>
      <c r="AJ69" s="172">
        <v>0</v>
      </c>
      <c r="AK69" s="172">
        <v>0</v>
      </c>
      <c r="AL69" s="172">
        <v>24515</v>
      </c>
      <c r="AM69" s="172">
        <v>0</v>
      </c>
      <c r="AN69" s="172">
        <v>0</v>
      </c>
      <c r="AO69" s="172">
        <v>0</v>
      </c>
      <c r="AP69" s="172">
        <v>0</v>
      </c>
      <c r="AQ69" s="172">
        <v>0</v>
      </c>
      <c r="AR69" s="172">
        <v>0</v>
      </c>
      <c r="AS69" s="172">
        <v>3087.26</v>
      </c>
      <c r="AT69" s="172">
        <v>101540</v>
      </c>
      <c r="AU69" s="172">
        <v>1156550.33</v>
      </c>
      <c r="AV69" s="172">
        <v>12403</v>
      </c>
      <c r="AW69" s="172">
        <v>303234.75</v>
      </c>
      <c r="AX69" s="172">
        <v>53306.81</v>
      </c>
      <c r="AY69" s="172">
        <v>187196.25</v>
      </c>
      <c r="AZ69" s="172">
        <v>0</v>
      </c>
      <c r="BA69" s="172">
        <v>76311.98</v>
      </c>
      <c r="BB69" s="172">
        <v>100.48</v>
      </c>
      <c r="BC69" s="172">
        <v>11043.92</v>
      </c>
      <c r="BD69" s="172">
        <v>0</v>
      </c>
      <c r="BE69" s="172">
        <v>0</v>
      </c>
      <c r="BF69" s="172">
        <v>5758.52</v>
      </c>
      <c r="BG69" s="172">
        <v>13346.19</v>
      </c>
      <c r="BH69" s="172">
        <v>48156.54</v>
      </c>
      <c r="BI69" s="172">
        <v>28158.01</v>
      </c>
      <c r="BJ69" s="172">
        <v>86554.83</v>
      </c>
      <c r="BK69" s="172">
        <v>0</v>
      </c>
      <c r="BL69" s="172">
        <v>12227.11</v>
      </c>
      <c r="BM69" s="172">
        <v>49900.289999999797</v>
      </c>
      <c r="BN69" s="172">
        <v>13912.16</v>
      </c>
      <c r="BO69" s="172">
        <v>0</v>
      </c>
      <c r="BP69" s="172">
        <v>51762.09</v>
      </c>
      <c r="BQ69" s="172">
        <v>8684</v>
      </c>
      <c r="BR69" s="172">
        <v>0</v>
      </c>
      <c r="BS69" s="172">
        <v>144356.04999999999</v>
      </c>
      <c r="BT69" s="172">
        <v>118191.3</v>
      </c>
      <c r="BU69" s="172">
        <v>240</v>
      </c>
      <c r="BV69" s="172">
        <v>79271</v>
      </c>
      <c r="BW69" s="172">
        <v>0</v>
      </c>
      <c r="BX69" s="172">
        <v>0</v>
      </c>
      <c r="BY69" s="172">
        <v>0</v>
      </c>
      <c r="BZ69" s="172">
        <v>0</v>
      </c>
      <c r="CA69" s="172">
        <v>0</v>
      </c>
      <c r="CB69" s="172">
        <v>9103</v>
      </c>
      <c r="CC69" s="172">
        <v>19031.010000000002</v>
      </c>
      <c r="CD69" s="172">
        <v>0</v>
      </c>
      <c r="CE69" s="172">
        <v>0</v>
      </c>
      <c r="CF69" s="172">
        <v>0</v>
      </c>
      <c r="CG69" s="172">
        <v>0</v>
      </c>
      <c r="CH69" s="172">
        <v>7485.17</v>
      </c>
      <c r="CI69" s="172"/>
      <c r="CJ69" s="172">
        <v>305774.75000000012</v>
      </c>
      <c r="CK69" s="172"/>
      <c r="CL69" s="172">
        <v>4255.9600000000028</v>
      </c>
      <c r="CM69" s="172">
        <v>0</v>
      </c>
      <c r="CN69" s="172">
        <v>0</v>
      </c>
      <c r="CO69" s="172">
        <v>0</v>
      </c>
      <c r="CP69" s="177"/>
      <c r="CQ69" s="151">
        <v>305774.75000000012</v>
      </c>
      <c r="CR69" s="151">
        <v>4255.9600000000028</v>
      </c>
      <c r="CS69" s="152">
        <v>305774.75</v>
      </c>
      <c r="CT69" s="152">
        <v>4255.96</v>
      </c>
      <c r="CU69" s="152">
        <v>0</v>
      </c>
      <c r="CV69" s="151">
        <v>0</v>
      </c>
      <c r="CW69" s="151">
        <v>310030.71000000002</v>
      </c>
      <c r="CX69" s="153">
        <v>19031.010000000002</v>
      </c>
      <c r="CY69" s="151">
        <v>19031.010000000002</v>
      </c>
      <c r="CZ69" s="151">
        <v>0</v>
      </c>
      <c r="DA69" s="151">
        <v>-2283.0900000002002</v>
      </c>
      <c r="DD69" s="151">
        <v>1.3733369996771216E-10</v>
      </c>
      <c r="DG69" s="151">
        <v>305774.75000000012</v>
      </c>
      <c r="DH69" s="151">
        <v>4255.9600000000028</v>
      </c>
      <c r="DI69" s="152">
        <v>305774.75</v>
      </c>
      <c r="DJ69" s="152">
        <v>4255.96</v>
      </c>
      <c r="DO69" s="166">
        <v>3302478</v>
      </c>
      <c r="DQ69">
        <f>_xlfn.XLOOKUP(A69,Adjustment!B:B,Adjustment!H:H,0,0)</f>
        <v>0</v>
      </c>
      <c r="DR69" s="151">
        <f t="shared" si="7"/>
        <v>2476690.7499999995</v>
      </c>
      <c r="DS69" s="151">
        <f t="shared" si="8"/>
        <v>2460665.6099999994</v>
      </c>
      <c r="DT69" s="151">
        <f t="shared" si="9"/>
        <v>16025.14000000013</v>
      </c>
      <c r="DU69" s="151">
        <f t="shared" si="6"/>
        <v>28134.010000000002</v>
      </c>
      <c r="DV69" s="151">
        <f t="shared" si="10"/>
        <v>7485.17</v>
      </c>
      <c r="DW69" s="151">
        <f t="shared" si="11"/>
        <v>20648.840000000004</v>
      </c>
    </row>
    <row r="70" spans="1:127">
      <c r="A70" s="166">
        <v>3302479</v>
      </c>
      <c r="B70" s="175" t="s">
        <v>833</v>
      </c>
      <c r="C70" s="167" t="s">
        <v>834</v>
      </c>
      <c r="D70" s="178"/>
      <c r="E70" s="17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70"/>
      <c r="R70" s="170"/>
      <c r="S70" s="170"/>
      <c r="T70" s="170"/>
      <c r="U70" s="170"/>
      <c r="V70" s="170"/>
      <c r="W70" s="171">
        <v>791690.8</v>
      </c>
      <c r="X70" s="171"/>
      <c r="Y70" s="171">
        <v>-2254.19</v>
      </c>
      <c r="Z70" s="172">
        <v>3911187.36</v>
      </c>
      <c r="AA70" s="172">
        <v>0</v>
      </c>
      <c r="AB70" s="172">
        <v>292449.90000000002</v>
      </c>
      <c r="AC70" s="172">
        <v>0</v>
      </c>
      <c r="AD70" s="172">
        <v>427770.5</v>
      </c>
      <c r="AE70" s="172">
        <v>10113.86</v>
      </c>
      <c r="AF70" s="172">
        <v>0</v>
      </c>
      <c r="AG70" s="172">
        <v>0</v>
      </c>
      <c r="AH70" s="172">
        <v>0</v>
      </c>
      <c r="AI70" s="172">
        <v>0</v>
      </c>
      <c r="AJ70" s="172">
        <v>0</v>
      </c>
      <c r="AK70" s="172">
        <v>0</v>
      </c>
      <c r="AL70" s="172">
        <v>1877.16</v>
      </c>
      <c r="AM70" s="172">
        <v>0</v>
      </c>
      <c r="AN70" s="172">
        <v>0</v>
      </c>
      <c r="AO70" s="172">
        <v>0</v>
      </c>
      <c r="AP70" s="172">
        <v>0</v>
      </c>
      <c r="AQ70" s="172">
        <v>0</v>
      </c>
      <c r="AR70" s="172">
        <v>0</v>
      </c>
      <c r="AS70" s="172">
        <v>29782.12</v>
      </c>
      <c r="AT70" s="172">
        <v>87377</v>
      </c>
      <c r="AU70" s="172">
        <v>2001054.08</v>
      </c>
      <c r="AV70" s="172">
        <v>0</v>
      </c>
      <c r="AW70" s="172">
        <v>826176.72</v>
      </c>
      <c r="AX70" s="172">
        <v>38241.68</v>
      </c>
      <c r="AY70" s="172">
        <v>449071.11</v>
      </c>
      <c r="AZ70" s="172">
        <v>0</v>
      </c>
      <c r="BA70" s="172">
        <v>188045.5</v>
      </c>
      <c r="BB70" s="172">
        <v>257.64999999999998</v>
      </c>
      <c r="BC70" s="172">
        <v>10083.74</v>
      </c>
      <c r="BD70" s="172">
        <v>0</v>
      </c>
      <c r="BE70" s="172">
        <v>0</v>
      </c>
      <c r="BF70" s="172">
        <v>40353.67</v>
      </c>
      <c r="BG70" s="172">
        <v>2296</v>
      </c>
      <c r="BH70" s="172">
        <v>69403.7</v>
      </c>
      <c r="BI70" s="172">
        <v>26755.53</v>
      </c>
      <c r="BJ70" s="172">
        <v>159105.29</v>
      </c>
      <c r="BK70" s="172">
        <v>4446.6899999999996</v>
      </c>
      <c r="BL70" s="172">
        <v>12271.84</v>
      </c>
      <c r="BM70" s="172">
        <v>266523.06000000041</v>
      </c>
      <c r="BN70" s="172">
        <v>29871.439999999999</v>
      </c>
      <c r="BO70" s="172">
        <v>51560.15</v>
      </c>
      <c r="BP70" s="172">
        <v>41004.43</v>
      </c>
      <c r="BQ70" s="172">
        <v>21649.33</v>
      </c>
      <c r="BR70" s="172">
        <v>10220.4</v>
      </c>
      <c r="BS70" s="172">
        <v>317632.78999999998</v>
      </c>
      <c r="BT70" s="172">
        <v>170332.17</v>
      </c>
      <c r="BU70" s="172">
        <v>1620</v>
      </c>
      <c r="BV70" s="172">
        <v>351347.14</v>
      </c>
      <c r="BW70" s="172">
        <v>0</v>
      </c>
      <c r="BX70" s="172">
        <v>0</v>
      </c>
      <c r="BY70" s="172">
        <v>0</v>
      </c>
      <c r="BZ70" s="172">
        <v>0</v>
      </c>
      <c r="CA70" s="172">
        <v>0</v>
      </c>
      <c r="CB70" s="172">
        <v>12122.5</v>
      </c>
      <c r="CC70" s="172">
        <v>24362.960000000003</v>
      </c>
      <c r="CD70" s="172">
        <v>0</v>
      </c>
      <c r="CE70" s="172">
        <v>0</v>
      </c>
      <c r="CF70" s="172">
        <v>0</v>
      </c>
      <c r="CG70" s="172">
        <v>0</v>
      </c>
      <c r="CH70" s="172">
        <v>12170.12</v>
      </c>
      <c r="CI70" s="172"/>
      <c r="CJ70" s="172">
        <v>462924.59000000008</v>
      </c>
      <c r="CK70" s="172"/>
      <c r="CL70" s="172">
        <v>22061.150000000005</v>
      </c>
      <c r="CM70" s="172">
        <v>0</v>
      </c>
      <c r="CN70" s="172">
        <v>0</v>
      </c>
      <c r="CO70" s="172">
        <v>0</v>
      </c>
      <c r="CP70" s="177"/>
      <c r="CQ70" s="151">
        <v>462924.59000000008</v>
      </c>
      <c r="CR70" s="151">
        <v>22061.150000000005</v>
      </c>
      <c r="CS70" s="152">
        <v>462924.59</v>
      </c>
      <c r="CT70" s="152">
        <v>22061.15</v>
      </c>
      <c r="CU70" s="152">
        <v>0</v>
      </c>
      <c r="CV70" s="151">
        <v>0</v>
      </c>
      <c r="CW70" s="151">
        <v>484985.74000000005</v>
      </c>
      <c r="CX70" s="153">
        <v>24362.960000000003</v>
      </c>
      <c r="CY70" s="151">
        <v>24362.960000000003</v>
      </c>
      <c r="CZ70" s="151">
        <v>0</v>
      </c>
      <c r="DA70" s="151">
        <v>-59156.389999999607</v>
      </c>
      <c r="DD70" s="151">
        <v>8.0035533756017685E-11</v>
      </c>
      <c r="DG70" s="151">
        <v>462924.59000000008</v>
      </c>
      <c r="DH70" s="151">
        <v>22061.150000000005</v>
      </c>
      <c r="DI70" s="152">
        <v>462924.59</v>
      </c>
      <c r="DJ70" s="152">
        <v>22061.15</v>
      </c>
      <c r="DO70" s="166">
        <v>3302479</v>
      </c>
      <c r="DQ70">
        <f>_xlfn.XLOOKUP(A70,Adjustment!B:B,Adjustment!H:H,0,0)</f>
        <v>0</v>
      </c>
      <c r="DR70" s="151">
        <f t="shared" si="7"/>
        <v>4760557.9000000004</v>
      </c>
      <c r="DS70" s="151">
        <f t="shared" si="8"/>
        <v>5089324.1100000003</v>
      </c>
      <c r="DT70" s="151">
        <f t="shared" si="9"/>
        <v>-328766.20999999996</v>
      </c>
      <c r="DU70" s="151">
        <f t="shared" si="6"/>
        <v>36485.460000000006</v>
      </c>
      <c r="DV70" s="151">
        <f t="shared" si="10"/>
        <v>12170.12</v>
      </c>
      <c r="DW70" s="151">
        <f t="shared" si="11"/>
        <v>24315.340000000004</v>
      </c>
    </row>
    <row r="71" spans="1:127">
      <c r="A71" s="166">
        <v>3302482</v>
      </c>
      <c r="B71" s="175" t="s">
        <v>835</v>
      </c>
      <c r="C71" s="167" t="s">
        <v>836</v>
      </c>
      <c r="D71" s="178"/>
      <c r="E71" s="17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70"/>
      <c r="R71" s="170"/>
      <c r="S71" s="170"/>
      <c r="T71" s="170"/>
      <c r="U71" s="170"/>
      <c r="V71" s="170"/>
      <c r="W71" s="171">
        <v>37532.269999999997</v>
      </c>
      <c r="X71" s="171"/>
      <c r="Y71" s="171">
        <v>-44747.9</v>
      </c>
      <c r="Z71" s="172">
        <v>2378618.7599999998</v>
      </c>
      <c r="AA71" s="172">
        <v>0</v>
      </c>
      <c r="AB71" s="172">
        <v>38775.83</v>
      </c>
      <c r="AC71" s="172">
        <v>0</v>
      </c>
      <c r="AD71" s="172">
        <v>277145.5</v>
      </c>
      <c r="AE71" s="172">
        <v>400</v>
      </c>
      <c r="AF71" s="172">
        <v>0</v>
      </c>
      <c r="AG71" s="172">
        <v>0</v>
      </c>
      <c r="AH71" s="172">
        <v>54884.65</v>
      </c>
      <c r="AI71" s="172">
        <v>0</v>
      </c>
      <c r="AJ71" s="172">
        <v>0</v>
      </c>
      <c r="AK71" s="172">
        <v>0</v>
      </c>
      <c r="AL71" s="172">
        <v>28849.4</v>
      </c>
      <c r="AM71" s="172">
        <v>0</v>
      </c>
      <c r="AN71" s="172">
        <v>0</v>
      </c>
      <c r="AO71" s="172">
        <v>0</v>
      </c>
      <c r="AP71" s="172">
        <v>0</v>
      </c>
      <c r="AQ71" s="172">
        <v>0</v>
      </c>
      <c r="AR71" s="172">
        <v>0</v>
      </c>
      <c r="AS71" s="172">
        <v>16049.26</v>
      </c>
      <c r="AT71" s="172">
        <v>63326</v>
      </c>
      <c r="AU71" s="172">
        <v>1172080.69</v>
      </c>
      <c r="AV71" s="172">
        <v>0</v>
      </c>
      <c r="AW71" s="172">
        <v>648364.44999999995</v>
      </c>
      <c r="AX71" s="172">
        <v>87995.37</v>
      </c>
      <c r="AY71" s="172">
        <v>313325.71000000002</v>
      </c>
      <c r="AZ71" s="172">
        <v>0</v>
      </c>
      <c r="BA71" s="172">
        <v>67854.55</v>
      </c>
      <c r="BB71" s="172">
        <v>0</v>
      </c>
      <c r="BC71" s="172">
        <v>695</v>
      </c>
      <c r="BD71" s="172">
        <v>0</v>
      </c>
      <c r="BE71" s="172">
        <v>0</v>
      </c>
      <c r="BF71" s="172">
        <v>17981.310000000001</v>
      </c>
      <c r="BG71" s="172">
        <v>14370.69</v>
      </c>
      <c r="BH71" s="172">
        <v>0</v>
      </c>
      <c r="BI71" s="172">
        <v>0</v>
      </c>
      <c r="BJ71" s="172">
        <v>90803.520000000004</v>
      </c>
      <c r="BK71" s="172">
        <v>0</v>
      </c>
      <c r="BL71" s="172">
        <v>15846.33</v>
      </c>
      <c r="BM71" s="172">
        <v>49102.879999999641</v>
      </c>
      <c r="BN71" s="172">
        <v>8347.6</v>
      </c>
      <c r="BO71" s="172">
        <v>0</v>
      </c>
      <c r="BP71" s="172">
        <v>37813.199999999997</v>
      </c>
      <c r="BQ71" s="172">
        <v>9020</v>
      </c>
      <c r="BR71" s="172">
        <v>3756</v>
      </c>
      <c r="BS71" s="172">
        <v>163714.43</v>
      </c>
      <c r="BT71" s="172">
        <v>141772.67000000001</v>
      </c>
      <c r="BU71" s="172">
        <v>0</v>
      </c>
      <c r="BV71" s="172">
        <v>66134.13</v>
      </c>
      <c r="BW71" s="172">
        <v>0</v>
      </c>
      <c r="BX71" s="172">
        <v>0</v>
      </c>
      <c r="BY71" s="172">
        <v>54884.65</v>
      </c>
      <c r="BZ71" s="172">
        <v>0</v>
      </c>
      <c r="CA71" s="172">
        <v>0</v>
      </c>
      <c r="CB71" s="172">
        <v>8844.25</v>
      </c>
      <c r="CC71" s="172">
        <v>18866.519999999997</v>
      </c>
      <c r="CD71" s="172">
        <v>54884.65</v>
      </c>
      <c r="CE71" s="172">
        <v>0</v>
      </c>
      <c r="CF71" s="172">
        <v>0</v>
      </c>
      <c r="CG71" s="172">
        <v>0</v>
      </c>
      <c r="CH71" s="172">
        <v>37847.519999999997</v>
      </c>
      <c r="CI71" s="172"/>
      <c r="CJ71" s="172">
        <v>-68281.509999999806</v>
      </c>
      <c r="CK71" s="172"/>
      <c r="CL71" s="172">
        <v>0</v>
      </c>
      <c r="CM71" s="172">
        <v>0</v>
      </c>
      <c r="CN71" s="172">
        <v>0</v>
      </c>
      <c r="CO71" s="172">
        <v>0</v>
      </c>
      <c r="CP71" s="177"/>
      <c r="CQ71" s="151">
        <v>-68281.509999999806</v>
      </c>
      <c r="CR71" s="151">
        <v>0</v>
      </c>
      <c r="CS71" s="152">
        <v>-13396.86</v>
      </c>
      <c r="CT71" s="152">
        <v>-54884.65</v>
      </c>
      <c r="CU71" s="152">
        <v>-54884.649999999805</v>
      </c>
      <c r="CV71" s="151">
        <v>-54884.65</v>
      </c>
      <c r="CW71" s="151">
        <v>-68281.510000000009</v>
      </c>
      <c r="CX71" s="153">
        <v>18866.519999999997</v>
      </c>
      <c r="CY71" s="151">
        <v>18866.519999999997</v>
      </c>
      <c r="CZ71" s="151">
        <v>0</v>
      </c>
      <c r="DA71" s="151">
        <v>-3.5652192309498787E-10</v>
      </c>
      <c r="DB71" s="152">
        <v>-54884.65</v>
      </c>
      <c r="DD71" s="151">
        <v>1.964508555829525E-10</v>
      </c>
      <c r="DG71" s="151">
        <v>-68281.509999999806</v>
      </c>
      <c r="DH71" s="151">
        <v>0</v>
      </c>
      <c r="DI71" s="152">
        <v>-13396.86</v>
      </c>
      <c r="DJ71" s="152">
        <v>-54884.65</v>
      </c>
      <c r="DO71" s="166">
        <v>3302482</v>
      </c>
      <c r="DQ71">
        <f>_xlfn.XLOOKUP(A71,Adjustment!B:B,Adjustment!H:H,0,0)</f>
        <v>0</v>
      </c>
      <c r="DR71" s="151">
        <f t="shared" si="7"/>
        <v>2858049.3999999994</v>
      </c>
      <c r="DS71" s="151">
        <f t="shared" si="8"/>
        <v>2963863.1799999992</v>
      </c>
      <c r="DT71" s="151">
        <f t="shared" si="9"/>
        <v>-105813.7799999998</v>
      </c>
      <c r="DU71" s="151">
        <f t="shared" si="6"/>
        <v>82595.42</v>
      </c>
      <c r="DV71" s="151">
        <f t="shared" si="10"/>
        <v>37847.519999999997</v>
      </c>
      <c r="DW71" s="151">
        <f t="shared" si="11"/>
        <v>44747.9</v>
      </c>
    </row>
    <row r="72" spans="1:127">
      <c r="A72" s="166">
        <v>3303002</v>
      </c>
      <c r="B72" s="175" t="s">
        <v>838</v>
      </c>
      <c r="C72" s="167" t="s">
        <v>839</v>
      </c>
      <c r="D72" s="178"/>
      <c r="E72" s="17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70"/>
      <c r="R72" s="170"/>
      <c r="S72" s="170"/>
      <c r="T72" s="170"/>
      <c r="U72" s="170"/>
      <c r="V72" s="170"/>
      <c r="W72" s="171">
        <v>423015.37</v>
      </c>
      <c r="X72" s="171"/>
      <c r="Y72" s="171">
        <v>12894.48</v>
      </c>
      <c r="Z72" s="172">
        <v>1331141.6200000001</v>
      </c>
      <c r="AA72" s="172">
        <v>0</v>
      </c>
      <c r="AB72" s="172">
        <v>31510</v>
      </c>
      <c r="AC72" s="172">
        <v>0</v>
      </c>
      <c r="AD72" s="172">
        <v>136771</v>
      </c>
      <c r="AE72" s="172">
        <v>3256.93</v>
      </c>
      <c r="AF72" s="172">
        <v>0</v>
      </c>
      <c r="AG72" s="172">
        <v>0</v>
      </c>
      <c r="AH72" s="172">
        <v>16855.060000000001</v>
      </c>
      <c r="AI72" s="172">
        <v>4394.84</v>
      </c>
      <c r="AJ72" s="172">
        <v>0</v>
      </c>
      <c r="AK72" s="172">
        <v>0</v>
      </c>
      <c r="AL72" s="172">
        <v>1380.59</v>
      </c>
      <c r="AM72" s="172">
        <v>0</v>
      </c>
      <c r="AN72" s="172">
        <v>0</v>
      </c>
      <c r="AO72" s="172">
        <v>0</v>
      </c>
      <c r="AP72" s="172">
        <v>0</v>
      </c>
      <c r="AQ72" s="172">
        <v>0</v>
      </c>
      <c r="AR72" s="172">
        <v>0</v>
      </c>
      <c r="AS72" s="172">
        <v>22663.759999999998</v>
      </c>
      <c r="AT72" s="172">
        <v>32562</v>
      </c>
      <c r="AU72" s="172">
        <v>606609.6</v>
      </c>
      <c r="AV72" s="172">
        <v>0</v>
      </c>
      <c r="AW72" s="172">
        <v>195869.41</v>
      </c>
      <c r="AX72" s="172">
        <v>36012.67</v>
      </c>
      <c r="AY72" s="172">
        <v>105416.76</v>
      </c>
      <c r="AZ72" s="172">
        <v>0</v>
      </c>
      <c r="BA72" s="172">
        <v>49898.38</v>
      </c>
      <c r="BB72" s="172">
        <v>5050.8599999999997</v>
      </c>
      <c r="BC72" s="172">
        <v>8279.4</v>
      </c>
      <c r="BD72" s="172">
        <v>0</v>
      </c>
      <c r="BE72" s="172">
        <v>0</v>
      </c>
      <c r="BF72" s="172">
        <v>77340.59</v>
      </c>
      <c r="BG72" s="172">
        <v>715</v>
      </c>
      <c r="BH72" s="172">
        <v>23262.15</v>
      </c>
      <c r="BI72" s="172">
        <v>2674.46</v>
      </c>
      <c r="BJ72" s="172">
        <v>45892.86</v>
      </c>
      <c r="BK72" s="172">
        <v>14543.36</v>
      </c>
      <c r="BL72" s="172">
        <v>9004.94</v>
      </c>
      <c r="BM72" s="172">
        <v>69246.060000000114</v>
      </c>
      <c r="BN72" s="172">
        <v>860.5</v>
      </c>
      <c r="BO72" s="172">
        <v>0</v>
      </c>
      <c r="BP72" s="172">
        <v>26441.74</v>
      </c>
      <c r="BQ72" s="172">
        <v>4895</v>
      </c>
      <c r="BR72" s="172">
        <v>2502</v>
      </c>
      <c r="BS72" s="172">
        <v>99061.41</v>
      </c>
      <c r="BT72" s="172">
        <v>245980.65</v>
      </c>
      <c r="BU72" s="172">
        <v>7251</v>
      </c>
      <c r="BV72" s="172">
        <v>116872.85</v>
      </c>
      <c r="BW72" s="172">
        <v>0</v>
      </c>
      <c r="BX72" s="172">
        <v>0</v>
      </c>
      <c r="BY72" s="172">
        <v>0</v>
      </c>
      <c r="BZ72" s="172">
        <v>0</v>
      </c>
      <c r="CA72" s="172">
        <v>0</v>
      </c>
      <c r="CB72" s="172">
        <v>6484</v>
      </c>
      <c r="CC72" s="172">
        <v>14340.98</v>
      </c>
      <c r="CD72" s="172">
        <v>0</v>
      </c>
      <c r="CE72" s="172">
        <v>0</v>
      </c>
      <c r="CF72" s="172">
        <v>0</v>
      </c>
      <c r="CG72" s="172">
        <v>0</v>
      </c>
      <c r="CH72" s="172">
        <v>0</v>
      </c>
      <c r="CI72" s="172"/>
      <c r="CJ72" s="172">
        <v>249869.52000000014</v>
      </c>
      <c r="CK72" s="172"/>
      <c r="CL72" s="172">
        <v>33719.46</v>
      </c>
      <c r="CM72" s="172">
        <v>0</v>
      </c>
      <c r="CN72" s="172">
        <v>0</v>
      </c>
      <c r="CO72" s="172">
        <v>0</v>
      </c>
      <c r="CP72" s="177"/>
      <c r="CQ72" s="151">
        <v>249869.52000000014</v>
      </c>
      <c r="CR72" s="151">
        <v>33719.46</v>
      </c>
      <c r="CS72" s="152">
        <v>249869.52</v>
      </c>
      <c r="CT72" s="152">
        <v>33719.46</v>
      </c>
      <c r="CU72" s="152">
        <v>0</v>
      </c>
      <c r="CV72" s="151">
        <v>0</v>
      </c>
      <c r="CW72" s="151">
        <v>283588.98</v>
      </c>
      <c r="CX72" s="153">
        <v>14340.98</v>
      </c>
      <c r="CY72" s="151">
        <v>14340.98</v>
      </c>
      <c r="CZ72" s="151">
        <v>0</v>
      </c>
      <c r="DA72" s="151">
        <v>-2.9999999882420525E-2</v>
      </c>
      <c r="DD72" s="151">
        <v>1.673470251262188E-10</v>
      </c>
      <c r="DG72" s="151">
        <v>249869.52000000014</v>
      </c>
      <c r="DH72" s="151">
        <v>33719.46</v>
      </c>
      <c r="DI72" s="152">
        <v>249869.52</v>
      </c>
      <c r="DJ72" s="152">
        <v>33719.46</v>
      </c>
      <c r="DO72" s="166">
        <v>3303002</v>
      </c>
      <c r="DQ72">
        <f>_xlfn.XLOOKUP(A72,Adjustment!B:B,Adjustment!H:H,0,0)</f>
        <v>0</v>
      </c>
      <c r="DR72" s="151">
        <f t="shared" si="7"/>
        <v>1580535.8000000003</v>
      </c>
      <c r="DS72" s="151">
        <f t="shared" si="8"/>
        <v>1753681.6500000001</v>
      </c>
      <c r="DT72" s="151">
        <f t="shared" si="9"/>
        <v>-173145.84999999986</v>
      </c>
      <c r="DU72" s="151">
        <f t="shared" si="6"/>
        <v>20824.98</v>
      </c>
      <c r="DV72" s="151">
        <f t="shared" si="10"/>
        <v>0</v>
      </c>
      <c r="DW72" s="151">
        <f t="shared" si="11"/>
        <v>20824.98</v>
      </c>
    </row>
    <row r="73" spans="1:127">
      <c r="A73" s="166">
        <v>3303003</v>
      </c>
      <c r="B73" s="175" t="s">
        <v>840</v>
      </c>
      <c r="C73" s="167" t="s">
        <v>841</v>
      </c>
      <c r="D73" s="178"/>
      <c r="E73" s="17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70"/>
      <c r="R73" s="170"/>
      <c r="S73" s="170"/>
      <c r="T73" s="170"/>
      <c r="U73" s="170"/>
      <c r="V73" s="170"/>
      <c r="W73" s="171">
        <v>113994.64</v>
      </c>
      <c r="X73" s="171"/>
      <c r="Y73" s="171">
        <v>-28412.5</v>
      </c>
      <c r="Z73" s="172">
        <v>988776.45</v>
      </c>
      <c r="AA73" s="172">
        <v>0</v>
      </c>
      <c r="AB73" s="172">
        <v>24675</v>
      </c>
      <c r="AC73" s="172">
        <v>0</v>
      </c>
      <c r="AD73" s="172">
        <v>40225.5</v>
      </c>
      <c r="AE73" s="172">
        <v>856.93</v>
      </c>
      <c r="AF73" s="172">
        <v>0</v>
      </c>
      <c r="AG73" s="172">
        <v>0</v>
      </c>
      <c r="AH73" s="172">
        <v>83860.789999999892</v>
      </c>
      <c r="AI73" s="172">
        <v>0</v>
      </c>
      <c r="AJ73" s="172">
        <v>0</v>
      </c>
      <c r="AK73" s="172">
        <v>0</v>
      </c>
      <c r="AL73" s="172">
        <v>141933.23000000001</v>
      </c>
      <c r="AM73" s="172">
        <v>0</v>
      </c>
      <c r="AN73" s="172">
        <v>0</v>
      </c>
      <c r="AO73" s="172">
        <v>0</v>
      </c>
      <c r="AP73" s="172">
        <v>0</v>
      </c>
      <c r="AQ73" s="172">
        <v>0</v>
      </c>
      <c r="AR73" s="172">
        <v>0</v>
      </c>
      <c r="AS73" s="172">
        <v>2227.88</v>
      </c>
      <c r="AT73" s="172">
        <v>52852</v>
      </c>
      <c r="AU73" s="172">
        <v>558185.4</v>
      </c>
      <c r="AV73" s="172">
        <v>0</v>
      </c>
      <c r="AW73" s="172">
        <v>141270.29999999999</v>
      </c>
      <c r="AX73" s="172">
        <v>40760.32</v>
      </c>
      <c r="AY73" s="172">
        <v>71973.08</v>
      </c>
      <c r="AZ73" s="172">
        <v>0</v>
      </c>
      <c r="BA73" s="172">
        <v>35107.879999999997</v>
      </c>
      <c r="BB73" s="172">
        <v>3806.95</v>
      </c>
      <c r="BC73" s="172">
        <v>5317</v>
      </c>
      <c r="BD73" s="172">
        <v>0</v>
      </c>
      <c r="BE73" s="172">
        <v>0</v>
      </c>
      <c r="BF73" s="172">
        <v>19020.53</v>
      </c>
      <c r="BG73" s="172">
        <v>2299.98</v>
      </c>
      <c r="BH73" s="172">
        <v>3228.56</v>
      </c>
      <c r="BI73" s="172">
        <v>859.82</v>
      </c>
      <c r="BJ73" s="172">
        <v>14343.93</v>
      </c>
      <c r="BK73" s="172">
        <v>0</v>
      </c>
      <c r="BL73" s="172">
        <v>12248.01</v>
      </c>
      <c r="BM73" s="172">
        <v>35567.480000000003</v>
      </c>
      <c r="BN73" s="172">
        <v>8903.99</v>
      </c>
      <c r="BO73" s="172">
        <v>0</v>
      </c>
      <c r="BP73" s="172">
        <v>10159.57</v>
      </c>
      <c r="BQ73" s="172">
        <v>4895</v>
      </c>
      <c r="BR73" s="172">
        <v>1960</v>
      </c>
      <c r="BS73" s="172">
        <v>90146.9</v>
      </c>
      <c r="BT73" s="172">
        <v>132605.96</v>
      </c>
      <c r="BU73" s="172">
        <v>120</v>
      </c>
      <c r="BV73" s="172">
        <v>141238.54</v>
      </c>
      <c r="BW73" s="172">
        <v>0</v>
      </c>
      <c r="BX73" s="172">
        <v>0</v>
      </c>
      <c r="BY73" s="172">
        <v>28412.5</v>
      </c>
      <c r="BZ73" s="172">
        <v>0</v>
      </c>
      <c r="CA73" s="172">
        <v>0</v>
      </c>
      <c r="CB73" s="172">
        <v>6956.55</v>
      </c>
      <c r="CC73" s="172">
        <v>0</v>
      </c>
      <c r="CD73" s="172">
        <v>28412.5</v>
      </c>
      <c r="CE73" s="172">
        <v>0</v>
      </c>
      <c r="CF73" s="172">
        <v>0</v>
      </c>
      <c r="CG73" s="172">
        <v>6956.55</v>
      </c>
      <c r="CH73" s="172">
        <v>0</v>
      </c>
      <c r="CI73" s="172">
        <v>0</v>
      </c>
      <c r="CJ73" s="172">
        <v>86970.719999999841</v>
      </c>
      <c r="CK73" s="172"/>
      <c r="CL73" s="172">
        <v>0</v>
      </c>
      <c r="CM73" s="172">
        <v>0</v>
      </c>
      <c r="CN73" s="172">
        <v>0</v>
      </c>
      <c r="CO73" s="172">
        <v>0</v>
      </c>
      <c r="CP73" s="177"/>
      <c r="CQ73" s="151">
        <v>86970.719999999841</v>
      </c>
      <c r="CR73" s="151">
        <v>0</v>
      </c>
      <c r="CS73" s="152">
        <v>115383.22</v>
      </c>
      <c r="CT73" s="152">
        <v>-28412.5</v>
      </c>
      <c r="CU73" s="152">
        <v>-28412.50000000016</v>
      </c>
      <c r="CV73" s="151">
        <v>-28412.5</v>
      </c>
      <c r="CW73" s="151">
        <v>86970.72</v>
      </c>
      <c r="CX73" s="153">
        <v>0</v>
      </c>
      <c r="CY73" s="151">
        <v>0</v>
      </c>
      <c r="CZ73" s="151">
        <v>4.0000000110012479E-2</v>
      </c>
      <c r="DA73" s="151">
        <v>0</v>
      </c>
      <c r="DB73" s="152">
        <v>-28412.5</v>
      </c>
      <c r="DD73" s="151">
        <v>-1.6007106751203537E-10</v>
      </c>
      <c r="DG73" s="151">
        <v>86970.719999999841</v>
      </c>
      <c r="DH73" s="151">
        <v>0</v>
      </c>
      <c r="DI73" s="152">
        <v>115383.22</v>
      </c>
      <c r="DJ73" s="152">
        <v>-28412.5</v>
      </c>
      <c r="DO73" s="166">
        <v>3303003</v>
      </c>
      <c r="DQ73">
        <f>_xlfn.XLOOKUP(A73,Adjustment!B:B,Adjustment!H:H,0,0)</f>
        <v>0</v>
      </c>
      <c r="DR73" s="151">
        <f t="shared" si="7"/>
        <v>1335407.7799999996</v>
      </c>
      <c r="DS73" s="151">
        <f t="shared" si="8"/>
        <v>1362431.6999999997</v>
      </c>
      <c r="DT73" s="151">
        <f t="shared" si="9"/>
        <v>-27023.920000000158</v>
      </c>
      <c r="DU73" s="151">
        <f t="shared" ref="DU73:DU111" si="12">SUM(CB73:CD73)</f>
        <v>35369.050000000003</v>
      </c>
      <c r="DV73" s="151">
        <f t="shared" si="10"/>
        <v>6956.55</v>
      </c>
      <c r="DW73" s="151">
        <f t="shared" si="11"/>
        <v>28412.500000000004</v>
      </c>
    </row>
    <row r="74" spans="1:127">
      <c r="A74" s="166">
        <v>3303010</v>
      </c>
      <c r="B74" s="175" t="s">
        <v>842</v>
      </c>
      <c r="C74" s="167" t="s">
        <v>843</v>
      </c>
      <c r="D74" s="178"/>
      <c r="E74" s="17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70"/>
      <c r="R74" s="170"/>
      <c r="S74" s="170"/>
      <c r="T74" s="170"/>
      <c r="U74" s="170"/>
      <c r="V74" s="170"/>
      <c r="W74" s="171">
        <v>435229.28</v>
      </c>
      <c r="X74" s="171"/>
      <c r="Y74" s="171">
        <v>-11002.42</v>
      </c>
      <c r="Z74" s="172">
        <v>2428498.86</v>
      </c>
      <c r="AA74" s="172">
        <v>0</v>
      </c>
      <c r="AB74" s="172">
        <v>105751.49</v>
      </c>
      <c r="AC74" s="172">
        <v>0</v>
      </c>
      <c r="AD74" s="172">
        <v>287666.5</v>
      </c>
      <c r="AE74" s="172">
        <v>8256.93</v>
      </c>
      <c r="AF74" s="172">
        <v>0</v>
      </c>
      <c r="AG74" s="172">
        <v>0</v>
      </c>
      <c r="AH74" s="172">
        <v>36097.949999998884</v>
      </c>
      <c r="AI74" s="172">
        <v>0</v>
      </c>
      <c r="AJ74" s="172">
        <v>0</v>
      </c>
      <c r="AK74" s="172">
        <v>0</v>
      </c>
      <c r="AL74" s="172">
        <v>24846.1</v>
      </c>
      <c r="AM74" s="172">
        <v>9000</v>
      </c>
      <c r="AN74" s="172">
        <v>0</v>
      </c>
      <c r="AO74" s="172">
        <v>0</v>
      </c>
      <c r="AP74" s="172">
        <v>0</v>
      </c>
      <c r="AQ74" s="172">
        <v>0</v>
      </c>
      <c r="AR74" s="172">
        <v>0</v>
      </c>
      <c r="AS74" s="172">
        <v>47488.13</v>
      </c>
      <c r="AT74" s="172">
        <v>59930</v>
      </c>
      <c r="AU74" s="172">
        <v>1186878.5</v>
      </c>
      <c r="AV74" s="172">
        <v>0</v>
      </c>
      <c r="AW74" s="172">
        <v>558078.52</v>
      </c>
      <c r="AX74" s="172">
        <v>0</v>
      </c>
      <c r="AY74" s="172">
        <v>197854.37</v>
      </c>
      <c r="AZ74" s="172">
        <v>0</v>
      </c>
      <c r="BA74" s="172">
        <v>67936.39</v>
      </c>
      <c r="BB74" s="172">
        <v>6630.76</v>
      </c>
      <c r="BC74" s="172">
        <v>8273.26</v>
      </c>
      <c r="BD74" s="172">
        <v>0</v>
      </c>
      <c r="BE74" s="172">
        <v>0</v>
      </c>
      <c r="BF74" s="172">
        <v>178179.69</v>
      </c>
      <c r="BG74" s="172">
        <v>275.17</v>
      </c>
      <c r="BH74" s="172">
        <v>0</v>
      </c>
      <c r="BI74" s="172">
        <v>12385.52</v>
      </c>
      <c r="BJ74" s="172">
        <v>65196.38</v>
      </c>
      <c r="BK74" s="172">
        <v>0</v>
      </c>
      <c r="BL74" s="172">
        <v>4455.1899999999996</v>
      </c>
      <c r="BM74" s="172">
        <v>79635.509999999995</v>
      </c>
      <c r="BN74" s="172">
        <v>27880.76</v>
      </c>
      <c r="BO74" s="172">
        <v>44787.8</v>
      </c>
      <c r="BP74" s="172">
        <v>19819.39</v>
      </c>
      <c r="BQ74" s="172">
        <v>4895</v>
      </c>
      <c r="BR74" s="172">
        <v>0</v>
      </c>
      <c r="BS74" s="172">
        <v>155795.98000000001</v>
      </c>
      <c r="BT74" s="172">
        <v>107018.78</v>
      </c>
      <c r="BU74" s="172">
        <v>0</v>
      </c>
      <c r="BV74" s="172">
        <v>91015.67</v>
      </c>
      <c r="BW74" s="172">
        <v>0</v>
      </c>
      <c r="BX74" s="172">
        <v>0</v>
      </c>
      <c r="BY74" s="172">
        <v>23194.37</v>
      </c>
      <c r="BZ74" s="172">
        <v>0</v>
      </c>
      <c r="CA74" s="172">
        <v>0</v>
      </c>
      <c r="CB74" s="172">
        <v>8725</v>
      </c>
      <c r="CC74" s="172">
        <v>0</v>
      </c>
      <c r="CD74" s="172">
        <v>23194.37</v>
      </c>
      <c r="CE74" s="172">
        <v>0</v>
      </c>
      <c r="CF74" s="172">
        <v>0</v>
      </c>
      <c r="CG74" s="172">
        <v>8725</v>
      </c>
      <c r="CH74" s="172">
        <v>12191.95</v>
      </c>
      <c r="CI74" s="172">
        <v>0</v>
      </c>
      <c r="CJ74" s="172">
        <v>602578.22999999975</v>
      </c>
      <c r="CK74" s="172"/>
      <c r="CL74" s="172">
        <v>0</v>
      </c>
      <c r="CM74" s="172">
        <v>0</v>
      </c>
      <c r="CN74" s="172">
        <v>0</v>
      </c>
      <c r="CO74" s="172">
        <v>0</v>
      </c>
      <c r="CP74" s="177"/>
      <c r="CQ74" s="151">
        <v>602578.22999999975</v>
      </c>
      <c r="CR74" s="151">
        <v>0</v>
      </c>
      <c r="CS74" s="152">
        <v>625772.6</v>
      </c>
      <c r="CT74" s="152">
        <v>-23194.37</v>
      </c>
      <c r="CU74" s="152">
        <v>-23194.370000000228</v>
      </c>
      <c r="CV74" s="151">
        <v>-23194.37</v>
      </c>
      <c r="CW74" s="151">
        <v>602578.23</v>
      </c>
      <c r="CX74" s="153">
        <v>0</v>
      </c>
      <c r="CY74" s="151">
        <v>0</v>
      </c>
      <c r="CZ74" s="151">
        <v>12903.570000001113</v>
      </c>
      <c r="DA74" s="151">
        <v>0</v>
      </c>
      <c r="DB74" s="152">
        <v>-23194.37</v>
      </c>
      <c r="DD74" s="151">
        <v>-2.2919266484677792E-10</v>
      </c>
      <c r="DG74" s="151">
        <v>602578.22999999975</v>
      </c>
      <c r="DH74" s="151">
        <v>0</v>
      </c>
      <c r="DI74" s="152">
        <v>625772.6</v>
      </c>
      <c r="DJ74" s="152">
        <v>-23194.37</v>
      </c>
      <c r="DO74" s="166">
        <v>3303010</v>
      </c>
      <c r="DQ74">
        <f>_xlfn.XLOOKUP(A74,Adjustment!B:B,Adjustment!H:H,0,0)</f>
        <v>0</v>
      </c>
      <c r="DR74" s="151">
        <f t="shared" ref="DR74:DR111" si="13">SUM(Z74:AT74)</f>
        <v>3007535.959999999</v>
      </c>
      <c r="DS74" s="151">
        <f t="shared" ref="DS74:DS111" si="14">SUM(AU74:BY74)</f>
        <v>2840187.0099999993</v>
      </c>
      <c r="DT74" s="151">
        <f t="shared" ref="DT74:DT111" si="15">DR74-DS74</f>
        <v>167348.94999999972</v>
      </c>
      <c r="DU74" s="151">
        <f t="shared" si="12"/>
        <v>31919.37</v>
      </c>
      <c r="DV74" s="151">
        <f t="shared" ref="DV74:DV111" si="16">SUM(CF74:CI74)</f>
        <v>20916.95</v>
      </c>
      <c r="DW74" s="151">
        <f t="shared" si="11"/>
        <v>11002.419999999998</v>
      </c>
    </row>
    <row r="75" spans="1:127">
      <c r="A75" s="166">
        <v>3303016</v>
      </c>
      <c r="B75" s="175" t="s">
        <v>844</v>
      </c>
      <c r="C75" s="167" t="s">
        <v>845</v>
      </c>
      <c r="D75" s="178"/>
      <c r="E75" s="17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70"/>
      <c r="R75" s="170"/>
      <c r="S75" s="170"/>
      <c r="T75" s="170"/>
      <c r="U75" s="170"/>
      <c r="V75" s="170"/>
      <c r="W75" s="171">
        <v>486509.09</v>
      </c>
      <c r="X75" s="171"/>
      <c r="Y75" s="171">
        <v>12601.88</v>
      </c>
      <c r="Z75" s="172">
        <v>1315527.46</v>
      </c>
      <c r="AA75" s="172">
        <v>0</v>
      </c>
      <c r="AB75" s="172">
        <v>61168.75</v>
      </c>
      <c r="AC75" s="172">
        <v>0</v>
      </c>
      <c r="AD75" s="172">
        <v>173145.5</v>
      </c>
      <c r="AE75" s="172">
        <v>2600</v>
      </c>
      <c r="AF75" s="172">
        <v>0</v>
      </c>
      <c r="AG75" s="172">
        <v>0</v>
      </c>
      <c r="AH75" s="172">
        <v>208809.97</v>
      </c>
      <c r="AI75" s="172">
        <v>5093.1499999999996</v>
      </c>
      <c r="AJ75" s="172">
        <v>0</v>
      </c>
      <c r="AK75" s="172">
        <v>0</v>
      </c>
      <c r="AL75" s="172">
        <v>1735</v>
      </c>
      <c r="AM75" s="172">
        <v>0</v>
      </c>
      <c r="AN75" s="172">
        <v>0</v>
      </c>
      <c r="AO75" s="172">
        <v>0</v>
      </c>
      <c r="AP75" s="172">
        <v>0</v>
      </c>
      <c r="AQ75" s="172">
        <v>0</v>
      </c>
      <c r="AR75" s="172">
        <v>0</v>
      </c>
      <c r="AS75" s="172">
        <v>21423.119999999999</v>
      </c>
      <c r="AT75" s="172">
        <v>36737</v>
      </c>
      <c r="AU75" s="172">
        <v>498036.06</v>
      </c>
      <c r="AV75" s="172">
        <v>0</v>
      </c>
      <c r="AW75" s="172">
        <v>313090.59999999998</v>
      </c>
      <c r="AX75" s="172">
        <v>70875.75</v>
      </c>
      <c r="AY75" s="172">
        <v>131742.09</v>
      </c>
      <c r="AZ75" s="172">
        <v>0</v>
      </c>
      <c r="BA75" s="172">
        <v>53763.08</v>
      </c>
      <c r="BB75" s="172">
        <v>392.49</v>
      </c>
      <c r="BC75" s="172">
        <v>6257.2</v>
      </c>
      <c r="BD75" s="172">
        <v>0</v>
      </c>
      <c r="BE75" s="172">
        <v>0</v>
      </c>
      <c r="BF75" s="172">
        <v>49048.49</v>
      </c>
      <c r="BG75" s="172">
        <v>9009.2199999999993</v>
      </c>
      <c r="BH75" s="172">
        <v>3178.19</v>
      </c>
      <c r="BI75" s="172">
        <v>4981.51</v>
      </c>
      <c r="BJ75" s="172">
        <v>48247.35</v>
      </c>
      <c r="BK75" s="172">
        <v>14919.48</v>
      </c>
      <c r="BL75" s="172">
        <v>8486.9699999999993</v>
      </c>
      <c r="BM75" s="172">
        <v>65153.350000000282</v>
      </c>
      <c r="BN75" s="172">
        <v>2881.38</v>
      </c>
      <c r="BO75" s="172">
        <v>0</v>
      </c>
      <c r="BP75" s="172">
        <v>210029.94</v>
      </c>
      <c r="BQ75" s="172">
        <v>4895</v>
      </c>
      <c r="BR75" s="172">
        <v>0</v>
      </c>
      <c r="BS75" s="172">
        <v>115985.81</v>
      </c>
      <c r="BT75" s="172">
        <v>65939.179999999993</v>
      </c>
      <c r="BU75" s="172">
        <v>0</v>
      </c>
      <c r="BV75" s="172">
        <v>133472.03</v>
      </c>
      <c r="BW75" s="172">
        <v>0</v>
      </c>
      <c r="BX75" s="172">
        <v>0</v>
      </c>
      <c r="BY75" s="172">
        <v>0.37</v>
      </c>
      <c r="BZ75" s="172">
        <v>0</v>
      </c>
      <c r="CA75" s="172">
        <v>0</v>
      </c>
      <c r="CB75" s="172">
        <v>6283.75</v>
      </c>
      <c r="CC75" s="172">
        <v>0</v>
      </c>
      <c r="CD75" s="172">
        <v>0.37</v>
      </c>
      <c r="CE75" s="172">
        <v>0</v>
      </c>
      <c r="CF75" s="172">
        <v>0</v>
      </c>
      <c r="CG75" s="172">
        <v>0</v>
      </c>
      <c r="CH75" s="172">
        <v>18886</v>
      </c>
      <c r="CI75" s="172">
        <v>8.0035977845227535E-13</v>
      </c>
      <c r="CJ75" s="172">
        <v>502363.49999999994</v>
      </c>
      <c r="CK75" s="172"/>
      <c r="CL75" s="172">
        <v>0</v>
      </c>
      <c r="CM75" s="172">
        <v>0</v>
      </c>
      <c r="CN75" s="172">
        <v>0</v>
      </c>
      <c r="CO75" s="172">
        <v>0</v>
      </c>
      <c r="CP75" s="177"/>
      <c r="CQ75" s="151">
        <v>502363.49999999994</v>
      </c>
      <c r="CR75" s="151">
        <v>0</v>
      </c>
      <c r="CS75" s="152">
        <v>502363.87</v>
      </c>
      <c r="CT75" s="152">
        <v>-0.37</v>
      </c>
      <c r="CU75" s="152">
        <v>-0.37000000005355105</v>
      </c>
      <c r="CV75" s="151">
        <v>-0.37</v>
      </c>
      <c r="CW75" s="151">
        <v>502363.5</v>
      </c>
      <c r="CX75" s="153">
        <v>8.0035977845227535E-13</v>
      </c>
      <c r="CY75" s="151">
        <v>8.0035977845227535E-13</v>
      </c>
      <c r="CZ75" s="151">
        <v>0</v>
      </c>
      <c r="DA75" s="151">
        <v>-9.9999997182749212E-3</v>
      </c>
      <c r="DB75" s="152">
        <v>-0.37</v>
      </c>
      <c r="DD75" s="151">
        <v>-5.3551052481282113E-11</v>
      </c>
      <c r="DG75" s="151">
        <v>502363.49999999994</v>
      </c>
      <c r="DH75" s="151">
        <v>0</v>
      </c>
      <c r="DI75" s="152">
        <v>502363.87</v>
      </c>
      <c r="DJ75" s="152">
        <v>-0.37</v>
      </c>
      <c r="DO75" s="166">
        <v>3303016</v>
      </c>
      <c r="DQ75">
        <f>_xlfn.XLOOKUP(A75,Adjustment!B:B,Adjustment!H:H,0,0)</f>
        <v>0</v>
      </c>
      <c r="DR75" s="151">
        <f t="shared" si="13"/>
        <v>1826239.95</v>
      </c>
      <c r="DS75" s="151">
        <f t="shared" si="14"/>
        <v>1810385.54</v>
      </c>
      <c r="DT75" s="151">
        <f t="shared" si="15"/>
        <v>15854.409999999916</v>
      </c>
      <c r="DU75" s="151">
        <f t="shared" si="12"/>
        <v>6284.12</v>
      </c>
      <c r="DV75" s="151">
        <f t="shared" si="16"/>
        <v>18886</v>
      </c>
      <c r="DW75" s="151">
        <f t="shared" ref="DW75:DW111" si="17">DU75-DV75</f>
        <v>-12601.880000000001</v>
      </c>
    </row>
    <row r="76" spans="1:127">
      <c r="A76" s="166">
        <v>3303307</v>
      </c>
      <c r="B76" s="175" t="s">
        <v>848</v>
      </c>
      <c r="C76" s="167" t="s">
        <v>849</v>
      </c>
      <c r="D76" s="178"/>
      <c r="E76" s="17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70"/>
      <c r="R76" s="170"/>
      <c r="S76" s="170"/>
      <c r="T76" s="170"/>
      <c r="U76" s="170"/>
      <c r="V76" s="170"/>
      <c r="W76" s="171">
        <v>201088.52</v>
      </c>
      <c r="X76" s="171"/>
      <c r="Y76" s="171">
        <v>0</v>
      </c>
      <c r="Z76" s="172">
        <v>1693557.76</v>
      </c>
      <c r="AA76" s="172">
        <v>0</v>
      </c>
      <c r="AB76" s="172">
        <v>119837</v>
      </c>
      <c r="AC76" s="172">
        <v>0</v>
      </c>
      <c r="AD76" s="172">
        <v>137645.5</v>
      </c>
      <c r="AE76" s="172">
        <v>0</v>
      </c>
      <c r="AF76" s="172">
        <v>0</v>
      </c>
      <c r="AG76" s="172">
        <v>0</v>
      </c>
      <c r="AH76" s="172">
        <v>162971.08000000048</v>
      </c>
      <c r="AI76" s="172">
        <v>0</v>
      </c>
      <c r="AJ76" s="172">
        <v>0</v>
      </c>
      <c r="AK76" s="172">
        <v>0</v>
      </c>
      <c r="AL76" s="172">
        <v>12628.31</v>
      </c>
      <c r="AM76" s="172">
        <v>0</v>
      </c>
      <c r="AN76" s="172">
        <v>0</v>
      </c>
      <c r="AO76" s="172">
        <v>0</v>
      </c>
      <c r="AP76" s="172">
        <v>0</v>
      </c>
      <c r="AQ76" s="172">
        <v>0</v>
      </c>
      <c r="AR76" s="172">
        <v>0</v>
      </c>
      <c r="AS76" s="172">
        <v>22378.76</v>
      </c>
      <c r="AT76" s="172">
        <v>19607</v>
      </c>
      <c r="AU76" s="172">
        <v>1092562.17</v>
      </c>
      <c r="AV76" s="172">
        <v>0</v>
      </c>
      <c r="AW76" s="172">
        <v>195010.58</v>
      </c>
      <c r="AX76" s="172">
        <v>72191.58</v>
      </c>
      <c r="AY76" s="172">
        <v>150830.47</v>
      </c>
      <c r="AZ76" s="172">
        <v>0</v>
      </c>
      <c r="BA76" s="172">
        <v>41479.730000000003</v>
      </c>
      <c r="BB76" s="172">
        <v>379.66</v>
      </c>
      <c r="BC76" s="172">
        <v>2460.33</v>
      </c>
      <c r="BD76" s="172">
        <v>0</v>
      </c>
      <c r="BE76" s="172">
        <v>0</v>
      </c>
      <c r="BF76" s="172">
        <v>23036.37</v>
      </c>
      <c r="BG76" s="172">
        <v>2510.4</v>
      </c>
      <c r="BH76" s="172">
        <v>6315.54</v>
      </c>
      <c r="BI76" s="172">
        <v>8626.84</v>
      </c>
      <c r="BJ76" s="172">
        <v>76582.289999999994</v>
      </c>
      <c r="BK76" s="172">
        <v>0</v>
      </c>
      <c r="BL76" s="172">
        <v>4199.93</v>
      </c>
      <c r="BM76" s="172">
        <v>107807.37</v>
      </c>
      <c r="BN76" s="172">
        <v>3852.25</v>
      </c>
      <c r="BO76" s="172">
        <v>9825.84</v>
      </c>
      <c r="BP76" s="172">
        <v>13375.25</v>
      </c>
      <c r="BQ76" s="172">
        <v>4895</v>
      </c>
      <c r="BR76" s="172">
        <v>7672</v>
      </c>
      <c r="BS76" s="172">
        <v>142674.95000000001</v>
      </c>
      <c r="BT76" s="172">
        <v>127403.71</v>
      </c>
      <c r="BU76" s="172">
        <v>0</v>
      </c>
      <c r="BV76" s="172">
        <v>67796.19</v>
      </c>
      <c r="BW76" s="172">
        <v>0</v>
      </c>
      <c r="BX76" s="172">
        <v>0</v>
      </c>
      <c r="BY76" s="172">
        <v>0</v>
      </c>
      <c r="BZ76" s="172">
        <v>0</v>
      </c>
      <c r="CA76" s="172">
        <v>0</v>
      </c>
      <c r="CB76" s="172">
        <v>8645.4</v>
      </c>
      <c r="CC76" s="172">
        <v>0</v>
      </c>
      <c r="CD76" s="172">
        <v>0</v>
      </c>
      <c r="CE76" s="172">
        <v>0</v>
      </c>
      <c r="CF76" s="172">
        <v>0</v>
      </c>
      <c r="CG76" s="172">
        <v>8645.4</v>
      </c>
      <c r="CH76" s="172">
        <v>0</v>
      </c>
      <c r="CI76" s="172">
        <v>0</v>
      </c>
      <c r="CJ76" s="172">
        <v>208225.47999999995</v>
      </c>
      <c r="CK76" s="172"/>
      <c r="CL76" s="172">
        <v>0</v>
      </c>
      <c r="CM76" s="172">
        <v>0</v>
      </c>
      <c r="CN76" s="172">
        <v>0</v>
      </c>
      <c r="CO76" s="172">
        <v>0</v>
      </c>
      <c r="CP76" s="177"/>
      <c r="CQ76" s="151">
        <v>208225.47999999995</v>
      </c>
      <c r="CR76" s="151">
        <v>0</v>
      </c>
      <c r="CS76" s="152">
        <v>208225.48</v>
      </c>
      <c r="CT76" s="152">
        <v>0</v>
      </c>
      <c r="CU76" s="152">
        <v>0</v>
      </c>
      <c r="CV76" s="151">
        <v>0</v>
      </c>
      <c r="CW76" s="151">
        <v>208225.48</v>
      </c>
      <c r="CX76" s="153">
        <v>0</v>
      </c>
      <c r="CY76" s="151">
        <v>0</v>
      </c>
      <c r="CZ76" s="151">
        <v>2808.309999999532</v>
      </c>
      <c r="DA76" s="151">
        <v>0</v>
      </c>
      <c r="DD76" s="151">
        <v>-5.8207660913467407E-11</v>
      </c>
      <c r="DG76" s="151">
        <v>208225.47999999995</v>
      </c>
      <c r="DH76" s="151">
        <v>0</v>
      </c>
      <c r="DI76" s="152">
        <v>208225.48</v>
      </c>
      <c r="DJ76" s="152">
        <v>0</v>
      </c>
      <c r="DO76" s="166">
        <v>3303307</v>
      </c>
      <c r="DQ76">
        <f>_xlfn.XLOOKUP(A76,Adjustment!B:B,Adjustment!H:H,0,0)</f>
        <v>0</v>
      </c>
      <c r="DR76" s="151">
        <f t="shared" si="13"/>
        <v>2168625.41</v>
      </c>
      <c r="DS76" s="151">
        <f t="shared" si="14"/>
        <v>2161488.4500000002</v>
      </c>
      <c r="DT76" s="151">
        <f t="shared" si="15"/>
        <v>7136.9599999999627</v>
      </c>
      <c r="DU76" s="151">
        <f t="shared" si="12"/>
        <v>8645.4</v>
      </c>
      <c r="DV76" s="151">
        <f t="shared" si="16"/>
        <v>8645.4</v>
      </c>
      <c r="DW76" s="151">
        <f t="shared" si="17"/>
        <v>0</v>
      </c>
    </row>
    <row r="77" spans="1:127">
      <c r="A77" s="166">
        <v>3303310</v>
      </c>
      <c r="B77" s="175" t="s">
        <v>850</v>
      </c>
      <c r="C77" s="167" t="s">
        <v>851</v>
      </c>
      <c r="D77" s="178"/>
      <c r="E77" s="17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70"/>
      <c r="R77" s="170"/>
      <c r="S77" s="170"/>
      <c r="T77" s="170"/>
      <c r="U77" s="170"/>
      <c r="V77" s="170"/>
      <c r="W77" s="171">
        <v>109002.18</v>
      </c>
      <c r="X77" s="171"/>
      <c r="Y77" s="171">
        <v>0</v>
      </c>
      <c r="Z77" s="172">
        <v>1342581.55</v>
      </c>
      <c r="AA77" s="172">
        <v>0</v>
      </c>
      <c r="AB77" s="172">
        <v>49442.5</v>
      </c>
      <c r="AC77" s="172">
        <v>0</v>
      </c>
      <c r="AD77" s="172">
        <v>187316.5</v>
      </c>
      <c r="AE77" s="172">
        <v>4656.93</v>
      </c>
      <c r="AF77" s="172">
        <v>0</v>
      </c>
      <c r="AG77" s="172">
        <v>0</v>
      </c>
      <c r="AH77" s="172">
        <v>2135.7399999999998</v>
      </c>
      <c r="AI77" s="172">
        <v>0</v>
      </c>
      <c r="AJ77" s="172">
        <v>0</v>
      </c>
      <c r="AK77" s="172">
        <v>0</v>
      </c>
      <c r="AL77" s="172">
        <v>0</v>
      </c>
      <c r="AM77" s="172">
        <v>4899.29</v>
      </c>
      <c r="AN77" s="172">
        <v>0</v>
      </c>
      <c r="AO77" s="172">
        <v>0</v>
      </c>
      <c r="AP77" s="172">
        <v>0</v>
      </c>
      <c r="AQ77" s="172">
        <v>0</v>
      </c>
      <c r="AR77" s="172">
        <v>0</v>
      </c>
      <c r="AS77" s="172">
        <v>30890</v>
      </c>
      <c r="AT77" s="172">
        <v>32154</v>
      </c>
      <c r="AU77" s="172">
        <v>658261.85</v>
      </c>
      <c r="AV77" s="172">
        <v>0</v>
      </c>
      <c r="AW77" s="172">
        <v>312574.94</v>
      </c>
      <c r="AX77" s="172">
        <v>65834.559999999998</v>
      </c>
      <c r="AY77" s="172">
        <v>117911.81</v>
      </c>
      <c r="AZ77" s="172">
        <v>0</v>
      </c>
      <c r="BA77" s="172">
        <v>42702.71</v>
      </c>
      <c r="BB77" s="172">
        <v>6467.58</v>
      </c>
      <c r="BC77" s="172">
        <v>4719.17</v>
      </c>
      <c r="BD77" s="172">
        <v>0</v>
      </c>
      <c r="BE77" s="172">
        <v>0</v>
      </c>
      <c r="BF77" s="172">
        <v>22802.19</v>
      </c>
      <c r="BG77" s="172">
        <v>3434.38</v>
      </c>
      <c r="BH77" s="172">
        <v>3287.8</v>
      </c>
      <c r="BI77" s="172">
        <v>6537.82</v>
      </c>
      <c r="BJ77" s="172">
        <v>61182.35</v>
      </c>
      <c r="BK77" s="172">
        <v>0</v>
      </c>
      <c r="BL77" s="172">
        <v>6933.75</v>
      </c>
      <c r="BM77" s="172">
        <v>26201.079999999631</v>
      </c>
      <c r="BN77" s="172">
        <v>17902.75</v>
      </c>
      <c r="BO77" s="172">
        <v>3867.84</v>
      </c>
      <c r="BP77" s="172">
        <v>91892.65</v>
      </c>
      <c r="BQ77" s="172">
        <v>4895</v>
      </c>
      <c r="BR77" s="172">
        <v>8602.2000000000007</v>
      </c>
      <c r="BS77" s="172">
        <v>135249.57999999999</v>
      </c>
      <c r="BT77" s="172">
        <v>49754.06</v>
      </c>
      <c r="BU77" s="172">
        <v>120</v>
      </c>
      <c r="BV77" s="172">
        <v>125276.81</v>
      </c>
      <c r="BW77" s="172">
        <v>0</v>
      </c>
      <c r="BX77" s="172">
        <v>0</v>
      </c>
      <c r="BY77" s="172">
        <v>0</v>
      </c>
      <c r="BZ77" s="172">
        <v>0</v>
      </c>
      <c r="CA77" s="172">
        <v>0</v>
      </c>
      <c r="CB77" s="172">
        <v>6915.24</v>
      </c>
      <c r="CC77" s="172">
        <v>0</v>
      </c>
      <c r="CD77" s="172">
        <v>0</v>
      </c>
      <c r="CE77" s="172">
        <v>0</v>
      </c>
      <c r="CF77" s="172">
        <v>0</v>
      </c>
      <c r="CG77" s="172">
        <v>6915.24</v>
      </c>
      <c r="CH77" s="172">
        <v>0</v>
      </c>
      <c r="CI77" s="172">
        <v>0</v>
      </c>
      <c r="CJ77" s="172">
        <v>-13334.189999999886</v>
      </c>
      <c r="CK77" s="172"/>
      <c r="CL77" s="172">
        <v>0</v>
      </c>
      <c r="CM77" s="172">
        <v>0</v>
      </c>
      <c r="CN77" s="172">
        <v>0</v>
      </c>
      <c r="CO77" s="172">
        <v>0</v>
      </c>
      <c r="CP77" s="177"/>
      <c r="CQ77" s="151">
        <v>-13334.189999999886</v>
      </c>
      <c r="CR77" s="151">
        <v>0</v>
      </c>
      <c r="CS77" s="152">
        <v>-13334.19</v>
      </c>
      <c r="CT77" s="152">
        <v>0</v>
      </c>
      <c r="CU77" s="152">
        <v>1.1459633242338896E-10</v>
      </c>
      <c r="CV77" s="151">
        <v>0</v>
      </c>
      <c r="CW77" s="151">
        <v>-13334.19</v>
      </c>
      <c r="CX77" s="153">
        <v>0</v>
      </c>
      <c r="CY77" s="151">
        <v>0</v>
      </c>
      <c r="CZ77" s="151">
        <v>0</v>
      </c>
      <c r="DA77" s="151">
        <v>-2.0000000369691406E-2</v>
      </c>
      <c r="DD77" s="151">
        <v>1.1459633242338896E-10</v>
      </c>
      <c r="DG77" s="151">
        <v>-13334.189999999886</v>
      </c>
      <c r="DH77" s="151">
        <v>0</v>
      </c>
      <c r="DI77" s="152">
        <v>-13334.19</v>
      </c>
      <c r="DJ77" s="152">
        <v>0</v>
      </c>
      <c r="DO77" s="166">
        <v>3303310</v>
      </c>
      <c r="DQ77">
        <f>_xlfn.XLOOKUP(A77,Adjustment!B:B,Adjustment!H:H,0,0)</f>
        <v>0</v>
      </c>
      <c r="DR77" s="151">
        <f t="shared" si="13"/>
        <v>1654076.51</v>
      </c>
      <c r="DS77" s="151">
        <f t="shared" si="14"/>
        <v>1776412.88</v>
      </c>
      <c r="DT77" s="151">
        <f t="shared" si="15"/>
        <v>-122336.36999999988</v>
      </c>
      <c r="DU77" s="151">
        <f t="shared" si="12"/>
        <v>6915.24</v>
      </c>
      <c r="DV77" s="151">
        <f t="shared" si="16"/>
        <v>6915.24</v>
      </c>
      <c r="DW77" s="151">
        <f t="shared" si="17"/>
        <v>0</v>
      </c>
    </row>
    <row r="78" spans="1:127">
      <c r="A78" s="166">
        <v>3303317</v>
      </c>
      <c r="B78" s="175" t="s">
        <v>852</v>
      </c>
      <c r="C78" s="167" t="s">
        <v>853</v>
      </c>
      <c r="D78" s="178"/>
      <c r="E78" s="17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70"/>
      <c r="R78" s="170"/>
      <c r="S78" s="170"/>
      <c r="T78" s="170"/>
      <c r="U78" s="170"/>
      <c r="V78" s="170"/>
      <c r="W78" s="171">
        <v>139707.09</v>
      </c>
      <c r="X78" s="171"/>
      <c r="Y78" s="171">
        <v>0</v>
      </c>
      <c r="Z78" s="172">
        <v>1299243.93</v>
      </c>
      <c r="AA78" s="172">
        <v>0</v>
      </c>
      <c r="AB78" s="172">
        <v>45150</v>
      </c>
      <c r="AC78" s="172">
        <v>0</v>
      </c>
      <c r="AD78" s="172">
        <v>136391</v>
      </c>
      <c r="AE78" s="172">
        <v>600</v>
      </c>
      <c r="AF78" s="172">
        <v>0</v>
      </c>
      <c r="AG78" s="172">
        <v>0</v>
      </c>
      <c r="AH78" s="172">
        <v>22215.15</v>
      </c>
      <c r="AI78" s="172">
        <v>0</v>
      </c>
      <c r="AJ78" s="172">
        <v>0</v>
      </c>
      <c r="AK78" s="172">
        <v>0</v>
      </c>
      <c r="AL78" s="172">
        <v>0</v>
      </c>
      <c r="AM78" s="172">
        <v>0</v>
      </c>
      <c r="AN78" s="172">
        <v>0</v>
      </c>
      <c r="AO78" s="172">
        <v>0</v>
      </c>
      <c r="AP78" s="172">
        <v>0</v>
      </c>
      <c r="AQ78" s="172">
        <v>0</v>
      </c>
      <c r="AR78" s="172">
        <v>0</v>
      </c>
      <c r="AS78" s="172">
        <v>21663.759999999998</v>
      </c>
      <c r="AT78" s="172">
        <v>36985</v>
      </c>
      <c r="AU78" s="172">
        <v>635110.94999999995</v>
      </c>
      <c r="AV78" s="172">
        <v>0</v>
      </c>
      <c r="AW78" s="172">
        <v>318955.59000000003</v>
      </c>
      <c r="AX78" s="172">
        <v>45525.97</v>
      </c>
      <c r="AY78" s="172">
        <v>80589.649999999994</v>
      </c>
      <c r="AZ78" s="172">
        <v>0</v>
      </c>
      <c r="BA78" s="172">
        <v>17452.47</v>
      </c>
      <c r="BB78" s="172">
        <v>38.5</v>
      </c>
      <c r="BC78" s="172">
        <v>8784.4</v>
      </c>
      <c r="BD78" s="172">
        <v>0</v>
      </c>
      <c r="BE78" s="172">
        <v>0</v>
      </c>
      <c r="BF78" s="172">
        <v>34607.620000000003</v>
      </c>
      <c r="BG78" s="172">
        <v>16.21</v>
      </c>
      <c r="BH78" s="172">
        <v>754.67</v>
      </c>
      <c r="BI78" s="172">
        <v>2957.89</v>
      </c>
      <c r="BJ78" s="172">
        <v>33509.449999999997</v>
      </c>
      <c r="BK78" s="172">
        <v>0</v>
      </c>
      <c r="BL78" s="172">
        <v>9188.92</v>
      </c>
      <c r="BM78" s="172">
        <v>23835.730000000342</v>
      </c>
      <c r="BN78" s="172">
        <v>5189.05</v>
      </c>
      <c r="BO78" s="172">
        <v>0</v>
      </c>
      <c r="BP78" s="172">
        <v>42280.75</v>
      </c>
      <c r="BQ78" s="172">
        <v>4895</v>
      </c>
      <c r="BR78" s="172">
        <v>2220</v>
      </c>
      <c r="BS78" s="172">
        <v>106425.67</v>
      </c>
      <c r="BT78" s="172">
        <v>41969.41</v>
      </c>
      <c r="BU78" s="172">
        <v>0</v>
      </c>
      <c r="BV78" s="172">
        <v>149781.81</v>
      </c>
      <c r="BW78" s="172">
        <v>0</v>
      </c>
      <c r="BX78" s="172">
        <v>0</v>
      </c>
      <c r="BY78" s="172">
        <v>0</v>
      </c>
      <c r="BZ78" s="172">
        <v>0</v>
      </c>
      <c r="CA78" s="172">
        <v>0</v>
      </c>
      <c r="CB78" s="172">
        <v>6859.35</v>
      </c>
      <c r="CC78" s="172">
        <v>0</v>
      </c>
      <c r="CD78" s="172">
        <v>0</v>
      </c>
      <c r="CE78" s="172">
        <v>0</v>
      </c>
      <c r="CF78" s="172">
        <v>0</v>
      </c>
      <c r="CG78" s="172">
        <v>6859.35</v>
      </c>
      <c r="CH78" s="172">
        <v>0</v>
      </c>
      <c r="CI78" s="172">
        <v>0</v>
      </c>
      <c r="CJ78" s="172">
        <v>137866.21999999988</v>
      </c>
      <c r="CK78" s="172"/>
      <c r="CL78" s="172">
        <v>0</v>
      </c>
      <c r="CM78" s="172">
        <v>0</v>
      </c>
      <c r="CN78" s="172">
        <v>0</v>
      </c>
      <c r="CO78" s="172">
        <v>0</v>
      </c>
      <c r="CP78" s="177"/>
      <c r="CQ78" s="151">
        <v>137866.21999999988</v>
      </c>
      <c r="CR78" s="151">
        <v>0</v>
      </c>
      <c r="CS78" s="152">
        <v>137866.22</v>
      </c>
      <c r="CT78" s="152">
        <v>0</v>
      </c>
      <c r="CU78" s="152">
        <v>0</v>
      </c>
      <c r="CV78" s="151">
        <v>0</v>
      </c>
      <c r="CW78" s="151">
        <v>137866.22</v>
      </c>
      <c r="CX78" s="153">
        <v>0</v>
      </c>
      <c r="CY78" s="151">
        <v>0</v>
      </c>
      <c r="CZ78" s="151">
        <v>0</v>
      </c>
      <c r="DA78" s="151">
        <v>-9.9999996600672603E-3</v>
      </c>
      <c r="DD78" s="151">
        <v>-1.1641532182693481E-10</v>
      </c>
      <c r="DG78" s="151">
        <v>137866.21999999988</v>
      </c>
      <c r="DH78" s="151">
        <v>0</v>
      </c>
      <c r="DI78" s="152">
        <v>137866.22</v>
      </c>
      <c r="DJ78" s="152">
        <v>0</v>
      </c>
      <c r="DO78" s="166">
        <v>3303317</v>
      </c>
      <c r="DQ78">
        <f>_xlfn.XLOOKUP(A78,Adjustment!B:B,Adjustment!H:H,0,0)</f>
        <v>0</v>
      </c>
      <c r="DR78" s="151">
        <f t="shared" si="13"/>
        <v>1562248.8399999999</v>
      </c>
      <c r="DS78" s="151">
        <f t="shared" si="14"/>
        <v>1564089.71</v>
      </c>
      <c r="DT78" s="151">
        <f t="shared" si="15"/>
        <v>-1840.8700000001118</v>
      </c>
      <c r="DU78" s="151">
        <f t="shared" si="12"/>
        <v>6859.35</v>
      </c>
      <c r="DV78" s="151">
        <f t="shared" si="16"/>
        <v>6859.35</v>
      </c>
      <c r="DW78" s="151">
        <f t="shared" si="17"/>
        <v>0</v>
      </c>
    </row>
    <row r="79" spans="1:127">
      <c r="A79" s="166">
        <v>3303319</v>
      </c>
      <c r="B79" s="175" t="s">
        <v>854</v>
      </c>
      <c r="C79" s="167" t="s">
        <v>855</v>
      </c>
      <c r="D79" s="178"/>
      <c r="E79" s="17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70"/>
      <c r="R79" s="170"/>
      <c r="S79" s="170"/>
      <c r="T79" s="170"/>
      <c r="U79" s="170"/>
      <c r="V79" s="170"/>
      <c r="W79" s="171">
        <v>117371.03</v>
      </c>
      <c r="X79" s="171"/>
      <c r="Y79" s="171">
        <v>0</v>
      </c>
      <c r="Z79" s="172">
        <v>2092934.47</v>
      </c>
      <c r="AA79" s="172">
        <v>0</v>
      </c>
      <c r="AB79" s="172">
        <v>94598.34</v>
      </c>
      <c r="AC79" s="172">
        <v>0</v>
      </c>
      <c r="AD79" s="172">
        <v>221160</v>
      </c>
      <c r="AE79" s="172">
        <v>856.93</v>
      </c>
      <c r="AF79" s="172">
        <v>0</v>
      </c>
      <c r="AG79" s="172">
        <v>0</v>
      </c>
      <c r="AH79" s="172">
        <v>14724.689999999368</v>
      </c>
      <c r="AI79" s="172">
        <v>23097.95</v>
      </c>
      <c r="AJ79" s="172">
        <v>0</v>
      </c>
      <c r="AK79" s="172">
        <v>0</v>
      </c>
      <c r="AL79" s="172">
        <v>0</v>
      </c>
      <c r="AM79" s="172">
        <v>45980</v>
      </c>
      <c r="AN79" s="172">
        <v>0</v>
      </c>
      <c r="AO79" s="172">
        <v>0</v>
      </c>
      <c r="AP79" s="172">
        <v>0</v>
      </c>
      <c r="AQ79" s="172">
        <v>0</v>
      </c>
      <c r="AR79" s="172">
        <v>0</v>
      </c>
      <c r="AS79" s="172">
        <v>12265.13</v>
      </c>
      <c r="AT79" s="172">
        <v>62931</v>
      </c>
      <c r="AU79" s="172">
        <v>1271110.5</v>
      </c>
      <c r="AV79" s="172">
        <v>10233</v>
      </c>
      <c r="AW79" s="172">
        <v>517728.07</v>
      </c>
      <c r="AX79" s="172">
        <v>29662.21</v>
      </c>
      <c r="AY79" s="172">
        <v>92703.29</v>
      </c>
      <c r="AZ79" s="172">
        <v>0</v>
      </c>
      <c r="BA79" s="172">
        <v>100513.45</v>
      </c>
      <c r="BB79" s="172">
        <v>40</v>
      </c>
      <c r="BC79" s="172">
        <v>7115</v>
      </c>
      <c r="BD79" s="172">
        <v>0</v>
      </c>
      <c r="BE79" s="172">
        <v>0</v>
      </c>
      <c r="BF79" s="172">
        <v>35242.18</v>
      </c>
      <c r="BG79" s="172">
        <v>0</v>
      </c>
      <c r="BH79" s="172">
        <v>29216.93</v>
      </c>
      <c r="BI79" s="172">
        <v>5801.12</v>
      </c>
      <c r="BJ79" s="172">
        <v>28784.19</v>
      </c>
      <c r="BK79" s="172">
        <v>5094.1400000000003</v>
      </c>
      <c r="BL79" s="172">
        <v>4125.2700000000004</v>
      </c>
      <c r="BM79" s="172">
        <v>58019.03</v>
      </c>
      <c r="BN79" s="172">
        <v>18180.900000000001</v>
      </c>
      <c r="BO79" s="172">
        <v>0</v>
      </c>
      <c r="BP79" s="172">
        <v>72202.94</v>
      </c>
      <c r="BQ79" s="172">
        <v>4895</v>
      </c>
      <c r="BR79" s="172">
        <v>4291.2</v>
      </c>
      <c r="BS79" s="172">
        <v>137270.22</v>
      </c>
      <c r="BT79" s="172">
        <v>70861</v>
      </c>
      <c r="BU79" s="172">
        <v>1478.4</v>
      </c>
      <c r="BV79" s="172">
        <v>209547.82</v>
      </c>
      <c r="BW79" s="172">
        <v>0</v>
      </c>
      <c r="BX79" s="172">
        <v>0</v>
      </c>
      <c r="BY79" s="172">
        <v>0</v>
      </c>
      <c r="BZ79" s="172">
        <v>0</v>
      </c>
      <c r="CA79" s="172">
        <v>0</v>
      </c>
      <c r="CB79" s="172">
        <v>9114.39</v>
      </c>
      <c r="CC79" s="172">
        <v>0</v>
      </c>
      <c r="CD79" s="172">
        <v>0</v>
      </c>
      <c r="CE79" s="172">
        <v>0</v>
      </c>
      <c r="CF79" s="172">
        <v>0</v>
      </c>
      <c r="CG79" s="172">
        <v>9114.39</v>
      </c>
      <c r="CH79" s="172">
        <v>0</v>
      </c>
      <c r="CI79" s="172">
        <v>0</v>
      </c>
      <c r="CJ79" s="172">
        <v>-28196.320000000094</v>
      </c>
      <c r="CK79" s="172"/>
      <c r="CL79" s="172">
        <v>0</v>
      </c>
      <c r="CM79" s="172">
        <v>0</v>
      </c>
      <c r="CN79" s="172">
        <v>0</v>
      </c>
      <c r="CO79" s="172">
        <v>0</v>
      </c>
      <c r="CP79" s="177"/>
      <c r="CQ79" s="151">
        <v>-28196.320000000094</v>
      </c>
      <c r="CR79" s="151">
        <v>0</v>
      </c>
      <c r="CS79" s="152">
        <v>-28196.32</v>
      </c>
      <c r="CT79" s="152">
        <v>0</v>
      </c>
      <c r="CU79" s="152">
        <v>-9.4587448984384537E-11</v>
      </c>
      <c r="CV79" s="151">
        <v>0</v>
      </c>
      <c r="CW79" s="151">
        <v>-28196.32</v>
      </c>
      <c r="CX79" s="153">
        <v>0</v>
      </c>
      <c r="CY79" s="151">
        <v>0</v>
      </c>
      <c r="CZ79" s="151">
        <v>3.0000000631844159E-2</v>
      </c>
      <c r="DA79" s="151">
        <v>0</v>
      </c>
      <c r="DD79" s="151">
        <v>-9.4587448984384537E-11</v>
      </c>
      <c r="DG79" s="151">
        <v>-28196.320000000094</v>
      </c>
      <c r="DH79" s="151">
        <v>0</v>
      </c>
      <c r="DI79" s="152">
        <v>-28196.32</v>
      </c>
      <c r="DJ79" s="152">
        <v>0</v>
      </c>
      <c r="DO79" s="166">
        <v>3303319</v>
      </c>
      <c r="DQ79">
        <f>_xlfn.XLOOKUP(A79,Adjustment!B:B,Adjustment!H:H,0,0)</f>
        <v>0</v>
      </c>
      <c r="DR79" s="151">
        <f t="shared" si="13"/>
        <v>2568548.5099999998</v>
      </c>
      <c r="DS79" s="151">
        <f t="shared" si="14"/>
        <v>2714115.86</v>
      </c>
      <c r="DT79" s="151">
        <f t="shared" si="15"/>
        <v>-145567.35000000009</v>
      </c>
      <c r="DU79" s="151">
        <f t="shared" si="12"/>
        <v>9114.39</v>
      </c>
      <c r="DV79" s="151">
        <f t="shared" si="16"/>
        <v>9114.39</v>
      </c>
      <c r="DW79" s="151">
        <f t="shared" si="17"/>
        <v>0</v>
      </c>
    </row>
    <row r="80" spans="1:127">
      <c r="A80" s="166">
        <v>3303322</v>
      </c>
      <c r="B80" s="175" t="s">
        <v>858</v>
      </c>
      <c r="C80" s="167" t="s">
        <v>859</v>
      </c>
      <c r="D80" s="178"/>
      <c r="E80" s="17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70"/>
      <c r="R80" s="170"/>
      <c r="S80" s="170"/>
      <c r="T80" s="170"/>
      <c r="U80" s="170"/>
      <c r="V80" s="170"/>
      <c r="W80" s="171">
        <v>133769.17000000001</v>
      </c>
      <c r="X80" s="171"/>
      <c r="Y80" s="171">
        <v>13482.24</v>
      </c>
      <c r="Z80" s="172">
        <v>1186152.3500000001</v>
      </c>
      <c r="AA80" s="172">
        <v>0</v>
      </c>
      <c r="AB80" s="172">
        <v>41138.449999999997</v>
      </c>
      <c r="AC80" s="172">
        <v>0</v>
      </c>
      <c r="AD80" s="172">
        <v>120340</v>
      </c>
      <c r="AE80" s="172">
        <v>0</v>
      </c>
      <c r="AF80" s="172">
        <v>0</v>
      </c>
      <c r="AG80" s="172">
        <v>0</v>
      </c>
      <c r="AH80" s="172">
        <v>65523.47</v>
      </c>
      <c r="AI80" s="172">
        <v>7290.91</v>
      </c>
      <c r="AJ80" s="172">
        <v>0</v>
      </c>
      <c r="AK80" s="172">
        <v>0</v>
      </c>
      <c r="AL80" s="172">
        <v>10077.870000000001</v>
      </c>
      <c r="AM80" s="172">
        <v>0</v>
      </c>
      <c r="AN80" s="172">
        <v>0</v>
      </c>
      <c r="AO80" s="172">
        <v>0</v>
      </c>
      <c r="AP80" s="172">
        <v>0</v>
      </c>
      <c r="AQ80" s="172">
        <v>0</v>
      </c>
      <c r="AR80" s="172">
        <v>0</v>
      </c>
      <c r="AS80" s="172">
        <v>15160.5</v>
      </c>
      <c r="AT80" s="172">
        <v>45950</v>
      </c>
      <c r="AU80" s="172">
        <v>645375.06000000006</v>
      </c>
      <c r="AV80" s="172">
        <v>0</v>
      </c>
      <c r="AW80" s="172">
        <v>294013.34000000003</v>
      </c>
      <c r="AX80" s="172">
        <v>44992.68</v>
      </c>
      <c r="AY80" s="172">
        <v>53910.69</v>
      </c>
      <c r="AZ80" s="172">
        <v>0</v>
      </c>
      <c r="BA80" s="172">
        <v>43019.86</v>
      </c>
      <c r="BB80" s="172">
        <v>502.35</v>
      </c>
      <c r="BC80" s="172">
        <v>9093.2000000000007</v>
      </c>
      <c r="BD80" s="172">
        <v>0</v>
      </c>
      <c r="BE80" s="172">
        <v>0</v>
      </c>
      <c r="BF80" s="172">
        <v>120491.23</v>
      </c>
      <c r="BG80" s="172">
        <v>526.24</v>
      </c>
      <c r="BH80" s="172">
        <v>3969.76</v>
      </c>
      <c r="BI80" s="172">
        <v>9486.15</v>
      </c>
      <c r="BJ80" s="172">
        <v>16305.37</v>
      </c>
      <c r="BK80" s="172">
        <v>3704.83</v>
      </c>
      <c r="BL80" s="172">
        <v>1583.4</v>
      </c>
      <c r="BM80" s="172">
        <v>43652.099999999817</v>
      </c>
      <c r="BN80" s="172">
        <v>12400.57</v>
      </c>
      <c r="BO80" s="172">
        <v>0</v>
      </c>
      <c r="BP80" s="172">
        <v>34050.58</v>
      </c>
      <c r="BQ80" s="172">
        <v>4895</v>
      </c>
      <c r="BR80" s="172">
        <v>3677.5</v>
      </c>
      <c r="BS80" s="172">
        <v>128319.16</v>
      </c>
      <c r="BT80" s="172">
        <v>60112.94</v>
      </c>
      <c r="BU80" s="172">
        <v>22348.17</v>
      </c>
      <c r="BV80" s="172">
        <v>40839.300000000003</v>
      </c>
      <c r="BW80" s="172">
        <v>0</v>
      </c>
      <c r="BX80" s="172">
        <v>0</v>
      </c>
      <c r="BY80" s="172">
        <v>0</v>
      </c>
      <c r="BZ80" s="172">
        <v>0</v>
      </c>
      <c r="CA80" s="172">
        <v>0</v>
      </c>
      <c r="CB80" s="172">
        <v>7000.29</v>
      </c>
      <c r="CC80" s="172">
        <v>0</v>
      </c>
      <c r="CD80" s="172">
        <v>0</v>
      </c>
      <c r="CE80" s="172">
        <v>0</v>
      </c>
      <c r="CF80" s="172">
        <v>0</v>
      </c>
      <c r="CG80" s="172">
        <v>7000.29</v>
      </c>
      <c r="CH80" s="172">
        <v>0</v>
      </c>
      <c r="CI80" s="172"/>
      <c r="CJ80" s="172">
        <v>28133.239999999845</v>
      </c>
      <c r="CK80" s="172"/>
      <c r="CL80" s="172">
        <v>13482.24</v>
      </c>
      <c r="CM80" s="172">
        <v>0</v>
      </c>
      <c r="CN80" s="172">
        <v>0</v>
      </c>
      <c r="CO80" s="172">
        <v>0</v>
      </c>
      <c r="CP80" s="177"/>
      <c r="CQ80" s="151">
        <v>28133.239999999845</v>
      </c>
      <c r="CR80" s="151">
        <v>13482.24</v>
      </c>
      <c r="CS80" s="152">
        <v>28133.24</v>
      </c>
      <c r="CT80" s="152">
        <v>13482.24</v>
      </c>
      <c r="CU80" s="152">
        <v>-1.5643308870494366E-10</v>
      </c>
      <c r="CV80" s="151">
        <v>0</v>
      </c>
      <c r="CW80" s="151">
        <v>41615.480000000003</v>
      </c>
      <c r="CX80" s="153">
        <v>-13482.239999999996</v>
      </c>
      <c r="CY80" s="151">
        <v>-13482.239999999996</v>
      </c>
      <c r="CZ80" s="151">
        <v>0</v>
      </c>
      <c r="DA80" s="151">
        <v>-3.0000000184372766E-2</v>
      </c>
      <c r="DD80" s="151">
        <v>-1.5825207810848951E-10</v>
      </c>
      <c r="DG80" s="151">
        <v>28133.239999999845</v>
      </c>
      <c r="DH80" s="151">
        <v>13482.24</v>
      </c>
      <c r="DI80" s="152">
        <v>28133.24</v>
      </c>
      <c r="DJ80" s="152">
        <v>13482.24</v>
      </c>
      <c r="DO80" s="166">
        <v>3303322</v>
      </c>
      <c r="DQ80">
        <f>_xlfn.XLOOKUP(A80,Adjustment!B:B,Adjustment!H:H,0,0)</f>
        <v>0</v>
      </c>
      <c r="DR80" s="151">
        <f t="shared" si="13"/>
        <v>1491633.55</v>
      </c>
      <c r="DS80" s="151">
        <f t="shared" si="14"/>
        <v>1597269.4800000002</v>
      </c>
      <c r="DT80" s="151">
        <f t="shared" si="15"/>
        <v>-105635.93000000017</v>
      </c>
      <c r="DU80" s="151">
        <f t="shared" si="12"/>
        <v>7000.29</v>
      </c>
      <c r="DV80" s="151">
        <f t="shared" si="16"/>
        <v>7000.29</v>
      </c>
      <c r="DW80" s="151">
        <f t="shared" si="17"/>
        <v>0</v>
      </c>
    </row>
    <row r="81" spans="1:127">
      <c r="A81" s="166">
        <v>3303323</v>
      </c>
      <c r="B81" s="175" t="s">
        <v>860</v>
      </c>
      <c r="C81" s="167" t="s">
        <v>861</v>
      </c>
      <c r="D81" s="178"/>
      <c r="E81" s="17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70"/>
      <c r="R81" s="170"/>
      <c r="S81" s="170"/>
      <c r="T81" s="170"/>
      <c r="U81" s="170"/>
      <c r="V81" s="170"/>
      <c r="W81" s="171">
        <v>181701.24</v>
      </c>
      <c r="X81" s="171"/>
      <c r="Y81" s="171">
        <v>0</v>
      </c>
      <c r="Z81" s="172">
        <v>1191382.5</v>
      </c>
      <c r="AA81" s="172">
        <v>0</v>
      </c>
      <c r="AB81" s="172">
        <v>99278.75</v>
      </c>
      <c r="AC81" s="172">
        <v>0</v>
      </c>
      <c r="AD81" s="172">
        <v>137105.5</v>
      </c>
      <c r="AE81" s="172">
        <v>3600</v>
      </c>
      <c r="AF81" s="172">
        <v>0</v>
      </c>
      <c r="AG81" s="172">
        <v>0</v>
      </c>
      <c r="AH81" s="172">
        <v>36942.079999999944</v>
      </c>
      <c r="AI81" s="172">
        <v>7439.91</v>
      </c>
      <c r="AJ81" s="172">
        <v>0</v>
      </c>
      <c r="AK81" s="172">
        <v>0</v>
      </c>
      <c r="AL81" s="172">
        <v>3448.82</v>
      </c>
      <c r="AM81" s="172">
        <v>0</v>
      </c>
      <c r="AN81" s="172">
        <v>0</v>
      </c>
      <c r="AO81" s="172">
        <v>0</v>
      </c>
      <c r="AP81" s="172">
        <v>0</v>
      </c>
      <c r="AQ81" s="172">
        <v>0</v>
      </c>
      <c r="AR81" s="172">
        <v>0</v>
      </c>
      <c r="AS81" s="172">
        <v>10753.46</v>
      </c>
      <c r="AT81" s="172">
        <v>38389</v>
      </c>
      <c r="AU81" s="172">
        <v>512892.34</v>
      </c>
      <c r="AV81" s="172">
        <v>0</v>
      </c>
      <c r="AW81" s="172">
        <v>150517.70000000001</v>
      </c>
      <c r="AX81" s="172">
        <v>66582.5</v>
      </c>
      <c r="AY81" s="172">
        <v>83803.539999999994</v>
      </c>
      <c r="AZ81" s="172">
        <v>0</v>
      </c>
      <c r="BA81" s="172">
        <v>19290.91</v>
      </c>
      <c r="BB81" s="172">
        <v>4390.7</v>
      </c>
      <c r="BC81" s="172">
        <v>7263</v>
      </c>
      <c r="BD81" s="172">
        <v>0</v>
      </c>
      <c r="BE81" s="172">
        <v>0</v>
      </c>
      <c r="BF81" s="172">
        <v>41754.86</v>
      </c>
      <c r="BG81" s="172">
        <v>3130.32</v>
      </c>
      <c r="BH81" s="172">
        <v>4000.71</v>
      </c>
      <c r="BI81" s="172">
        <v>3588.95</v>
      </c>
      <c r="BJ81" s="172">
        <v>38949.730000000003</v>
      </c>
      <c r="BK81" s="172">
        <v>4116.4799999999996</v>
      </c>
      <c r="BL81" s="172">
        <v>0</v>
      </c>
      <c r="BM81" s="172">
        <v>28135.81</v>
      </c>
      <c r="BN81" s="172">
        <v>17692.12</v>
      </c>
      <c r="BO81" s="172">
        <v>0</v>
      </c>
      <c r="BP81" s="172">
        <v>12063.35</v>
      </c>
      <c r="BQ81" s="172">
        <v>4895</v>
      </c>
      <c r="BR81" s="172">
        <v>3836</v>
      </c>
      <c r="BS81" s="172">
        <v>95304.07</v>
      </c>
      <c r="BT81" s="172">
        <v>219550.12</v>
      </c>
      <c r="BU81" s="172">
        <v>0</v>
      </c>
      <c r="BV81" s="172">
        <v>156096.51999999999</v>
      </c>
      <c r="BW81" s="172">
        <v>0</v>
      </c>
      <c r="BX81" s="172">
        <v>0</v>
      </c>
      <c r="BY81" s="172">
        <v>0</v>
      </c>
      <c r="BZ81" s="172">
        <v>0</v>
      </c>
      <c r="CA81" s="172">
        <v>0</v>
      </c>
      <c r="CB81" s="172">
        <v>6949.26</v>
      </c>
      <c r="CC81" s="172">
        <v>0</v>
      </c>
      <c r="CD81" s="172">
        <v>0</v>
      </c>
      <c r="CE81" s="172">
        <v>0</v>
      </c>
      <c r="CF81" s="172">
        <v>0</v>
      </c>
      <c r="CG81" s="172">
        <v>6949.26</v>
      </c>
      <c r="CH81" s="172">
        <v>0</v>
      </c>
      <c r="CI81" s="172">
        <v>0</v>
      </c>
      <c r="CJ81" s="172">
        <v>232186.5299999998</v>
      </c>
      <c r="CK81" s="172"/>
      <c r="CL81" s="172">
        <v>0</v>
      </c>
      <c r="CM81" s="172">
        <v>0</v>
      </c>
      <c r="CN81" s="172">
        <v>0</v>
      </c>
      <c r="CO81" s="172">
        <v>0</v>
      </c>
      <c r="CP81" s="177"/>
      <c r="CQ81" s="151">
        <v>232186.5299999998</v>
      </c>
      <c r="CR81" s="151">
        <v>0</v>
      </c>
      <c r="CS81" s="152">
        <v>232186.53</v>
      </c>
      <c r="CT81" s="152">
        <v>0</v>
      </c>
      <c r="CU81" s="152">
        <v>0</v>
      </c>
      <c r="CV81" s="151">
        <v>0</v>
      </c>
      <c r="CW81" s="151">
        <v>232186.53</v>
      </c>
      <c r="CX81" s="153">
        <v>0</v>
      </c>
      <c r="CY81" s="151">
        <v>0</v>
      </c>
      <c r="CZ81" s="151">
        <v>3.0000000057043508E-2</v>
      </c>
      <c r="DA81" s="151">
        <v>0</v>
      </c>
      <c r="DD81" s="151">
        <v>-2.0372681319713593E-10</v>
      </c>
      <c r="DG81" s="151">
        <v>232186.5299999998</v>
      </c>
      <c r="DH81" s="151">
        <v>0</v>
      </c>
      <c r="DI81" s="152">
        <v>232186.53</v>
      </c>
      <c r="DJ81" s="152">
        <v>0</v>
      </c>
      <c r="DO81" s="166">
        <v>3303323</v>
      </c>
      <c r="DQ81">
        <f>_xlfn.XLOOKUP(A81,Adjustment!B:B,Adjustment!H:H,0,0)</f>
        <v>0</v>
      </c>
      <c r="DR81" s="151">
        <f t="shared" si="13"/>
        <v>1528340.0199999998</v>
      </c>
      <c r="DS81" s="151">
        <f t="shared" si="14"/>
        <v>1477854.73</v>
      </c>
      <c r="DT81" s="151">
        <f t="shared" si="15"/>
        <v>50485.289999999804</v>
      </c>
      <c r="DU81" s="151">
        <f t="shared" si="12"/>
        <v>6949.26</v>
      </c>
      <c r="DV81" s="151">
        <f t="shared" si="16"/>
        <v>6949.26</v>
      </c>
      <c r="DW81" s="151">
        <f t="shared" si="17"/>
        <v>0</v>
      </c>
    </row>
    <row r="82" spans="1:127">
      <c r="A82" s="166">
        <v>3303329</v>
      </c>
      <c r="B82" s="175" t="s">
        <v>863</v>
      </c>
      <c r="C82" s="167" t="s">
        <v>864</v>
      </c>
      <c r="D82" s="178"/>
      <c r="E82" s="17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70"/>
      <c r="R82" s="170"/>
      <c r="S82" s="170"/>
      <c r="T82" s="170"/>
      <c r="U82" s="170"/>
      <c r="V82" s="170"/>
      <c r="W82" s="171">
        <v>85387.91</v>
      </c>
      <c r="X82" s="171"/>
      <c r="Y82" s="171">
        <v>0</v>
      </c>
      <c r="Z82" s="172">
        <v>1334995.45</v>
      </c>
      <c r="AA82" s="172">
        <v>0</v>
      </c>
      <c r="AB82" s="172">
        <v>67482</v>
      </c>
      <c r="AC82" s="172">
        <v>0</v>
      </c>
      <c r="AD82" s="172">
        <v>148031</v>
      </c>
      <c r="AE82" s="172">
        <v>200</v>
      </c>
      <c r="AF82" s="172">
        <v>0</v>
      </c>
      <c r="AG82" s="172">
        <v>0</v>
      </c>
      <c r="AH82" s="172">
        <v>1478.6999999998691</v>
      </c>
      <c r="AI82" s="172">
        <v>0</v>
      </c>
      <c r="AJ82" s="172">
        <v>0</v>
      </c>
      <c r="AK82" s="172">
        <v>0</v>
      </c>
      <c r="AL82" s="172">
        <v>9047.2000000000007</v>
      </c>
      <c r="AM82" s="172">
        <v>0</v>
      </c>
      <c r="AN82" s="172">
        <v>0</v>
      </c>
      <c r="AO82" s="172">
        <v>0</v>
      </c>
      <c r="AP82" s="172">
        <v>0</v>
      </c>
      <c r="AQ82" s="172">
        <v>0</v>
      </c>
      <c r="AR82" s="172">
        <v>0</v>
      </c>
      <c r="AS82" s="172">
        <v>11258.76</v>
      </c>
      <c r="AT82" s="172">
        <v>38321</v>
      </c>
      <c r="AU82" s="172">
        <v>704515.66</v>
      </c>
      <c r="AV82" s="172">
        <v>0</v>
      </c>
      <c r="AW82" s="172">
        <v>266088.02</v>
      </c>
      <c r="AX82" s="172">
        <v>65871.520000000004</v>
      </c>
      <c r="AY82" s="172">
        <v>122010.93</v>
      </c>
      <c r="AZ82" s="172">
        <v>0</v>
      </c>
      <c r="BA82" s="172">
        <v>63422.73</v>
      </c>
      <c r="BB82" s="172">
        <v>0</v>
      </c>
      <c r="BC82" s="172">
        <v>0</v>
      </c>
      <c r="BD82" s="172">
        <v>0</v>
      </c>
      <c r="BE82" s="172">
        <v>0</v>
      </c>
      <c r="BF82" s="172">
        <v>0</v>
      </c>
      <c r="BG82" s="172">
        <v>0</v>
      </c>
      <c r="BH82" s="172">
        <v>774.25</v>
      </c>
      <c r="BI82" s="172">
        <v>1804.2</v>
      </c>
      <c r="BJ82" s="172">
        <v>42953.88</v>
      </c>
      <c r="BK82" s="172">
        <v>0</v>
      </c>
      <c r="BL82" s="172">
        <v>1450.2</v>
      </c>
      <c r="BM82" s="172">
        <v>72080.92</v>
      </c>
      <c r="BN82" s="172">
        <v>0</v>
      </c>
      <c r="BO82" s="172">
        <v>1953.84</v>
      </c>
      <c r="BP82" s="172">
        <v>19890.41</v>
      </c>
      <c r="BQ82" s="172">
        <v>4895</v>
      </c>
      <c r="BR82" s="172">
        <v>0</v>
      </c>
      <c r="BS82" s="172">
        <v>120633.4</v>
      </c>
      <c r="BT82" s="172">
        <v>36900.57</v>
      </c>
      <c r="BU82" s="172">
        <v>0</v>
      </c>
      <c r="BV82" s="172">
        <v>90558.95</v>
      </c>
      <c r="BW82" s="172">
        <v>0</v>
      </c>
      <c r="BX82" s="172">
        <v>0</v>
      </c>
      <c r="BY82" s="172">
        <v>0</v>
      </c>
      <c r="BZ82" s="172">
        <v>0</v>
      </c>
      <c r="CA82" s="172">
        <v>0</v>
      </c>
      <c r="CB82" s="172">
        <v>7133.94</v>
      </c>
      <c r="CC82" s="172">
        <v>0</v>
      </c>
      <c r="CD82" s="172">
        <v>0</v>
      </c>
      <c r="CE82" s="172">
        <v>0</v>
      </c>
      <c r="CF82" s="172">
        <v>0</v>
      </c>
      <c r="CG82" s="172">
        <v>7133.94</v>
      </c>
      <c r="CH82" s="172">
        <v>0</v>
      </c>
      <c r="CI82" s="172">
        <v>0</v>
      </c>
      <c r="CJ82" s="172">
        <v>80397.540000000125</v>
      </c>
      <c r="CK82" s="172"/>
      <c r="CL82" s="172">
        <v>0</v>
      </c>
      <c r="CM82" s="172">
        <v>0</v>
      </c>
      <c r="CN82" s="172">
        <v>0</v>
      </c>
      <c r="CO82" s="172">
        <v>0</v>
      </c>
      <c r="CP82" s="177"/>
      <c r="CQ82" s="151">
        <v>80397.540000000125</v>
      </c>
      <c r="CR82" s="151">
        <v>0</v>
      </c>
      <c r="CS82" s="152">
        <v>80397.539999999994</v>
      </c>
      <c r="CT82" s="152">
        <v>0</v>
      </c>
      <c r="CU82" s="152">
        <v>1.3096723705530167E-10</v>
      </c>
      <c r="CV82" s="151">
        <v>0</v>
      </c>
      <c r="CW82" s="151">
        <v>80397.539999999994</v>
      </c>
      <c r="CX82" s="153">
        <v>0</v>
      </c>
      <c r="CY82" s="151">
        <v>0</v>
      </c>
      <c r="CZ82" s="151">
        <v>1.3096723705530167E-10</v>
      </c>
      <c r="DA82" s="151">
        <v>0</v>
      </c>
      <c r="DD82" s="151">
        <v>1.3096723705530167E-10</v>
      </c>
      <c r="DG82" s="151">
        <v>80397.540000000125</v>
      </c>
      <c r="DH82" s="151">
        <v>0</v>
      </c>
      <c r="DI82" s="152">
        <v>80397.539999999994</v>
      </c>
      <c r="DJ82" s="152">
        <v>0</v>
      </c>
      <c r="DO82" s="166">
        <v>3303329</v>
      </c>
      <c r="DQ82">
        <f>_xlfn.XLOOKUP(A82,Adjustment!B:B,Adjustment!H:H,0,0)</f>
        <v>0</v>
      </c>
      <c r="DR82" s="151">
        <f t="shared" si="13"/>
        <v>1610814.1099999999</v>
      </c>
      <c r="DS82" s="151">
        <f t="shared" si="14"/>
        <v>1615804.4799999997</v>
      </c>
      <c r="DT82" s="151">
        <f t="shared" si="15"/>
        <v>-4990.3699999998789</v>
      </c>
      <c r="DU82" s="151">
        <f t="shared" si="12"/>
        <v>7133.94</v>
      </c>
      <c r="DV82" s="151">
        <f t="shared" si="16"/>
        <v>7133.94</v>
      </c>
      <c r="DW82" s="151">
        <f t="shared" si="17"/>
        <v>0</v>
      </c>
    </row>
    <row r="83" spans="1:127">
      <c r="A83" s="166">
        <v>3303331</v>
      </c>
      <c r="B83" s="175" t="s">
        <v>865</v>
      </c>
      <c r="C83" s="167" t="s">
        <v>866</v>
      </c>
      <c r="D83" s="178"/>
      <c r="E83" s="17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70"/>
      <c r="R83" s="170"/>
      <c r="S83" s="170"/>
      <c r="T83" s="170"/>
      <c r="U83" s="170"/>
      <c r="V83" s="170"/>
      <c r="W83" s="171">
        <v>47553.25</v>
      </c>
      <c r="X83" s="171"/>
      <c r="Y83" s="171">
        <v>0</v>
      </c>
      <c r="Z83" s="172">
        <v>1317542.58</v>
      </c>
      <c r="AA83" s="172">
        <v>0</v>
      </c>
      <c r="AB83" s="172">
        <v>15118.5</v>
      </c>
      <c r="AC83" s="172">
        <v>0</v>
      </c>
      <c r="AD83" s="172">
        <v>109125.5</v>
      </c>
      <c r="AE83" s="172">
        <v>3656.93</v>
      </c>
      <c r="AF83" s="172">
        <v>1200</v>
      </c>
      <c r="AG83" s="172">
        <v>0</v>
      </c>
      <c r="AH83" s="172">
        <v>32025.710000000279</v>
      </c>
      <c r="AI83" s="172">
        <v>0</v>
      </c>
      <c r="AJ83" s="172">
        <v>0</v>
      </c>
      <c r="AK83" s="172">
        <v>0</v>
      </c>
      <c r="AL83" s="172">
        <v>33715.379999999997</v>
      </c>
      <c r="AM83" s="172">
        <v>1010</v>
      </c>
      <c r="AN83" s="172">
        <v>0</v>
      </c>
      <c r="AO83" s="172">
        <v>0</v>
      </c>
      <c r="AP83" s="172">
        <v>0</v>
      </c>
      <c r="AQ83" s="172">
        <v>0</v>
      </c>
      <c r="AR83" s="172">
        <v>0</v>
      </c>
      <c r="AS83" s="172">
        <v>10504.88</v>
      </c>
      <c r="AT83" s="172">
        <v>44813</v>
      </c>
      <c r="AU83" s="172">
        <v>735123.02</v>
      </c>
      <c r="AV83" s="172">
        <v>0</v>
      </c>
      <c r="AW83" s="172">
        <v>262840.11</v>
      </c>
      <c r="AX83" s="172">
        <v>46845.3</v>
      </c>
      <c r="AY83" s="172">
        <v>106497.94</v>
      </c>
      <c r="AZ83" s="172">
        <v>0</v>
      </c>
      <c r="BA83" s="172">
        <v>32606.13</v>
      </c>
      <c r="BB83" s="172">
        <v>0</v>
      </c>
      <c r="BC83" s="172">
        <v>5618.78</v>
      </c>
      <c r="BD83" s="172">
        <v>0</v>
      </c>
      <c r="BE83" s="172">
        <v>0</v>
      </c>
      <c r="BF83" s="172">
        <v>599.4</v>
      </c>
      <c r="BG83" s="172">
        <v>17745.72</v>
      </c>
      <c r="BH83" s="172">
        <v>780.62</v>
      </c>
      <c r="BI83" s="172">
        <v>3189.95</v>
      </c>
      <c r="BJ83" s="172">
        <v>45467.51</v>
      </c>
      <c r="BK83" s="172">
        <v>0</v>
      </c>
      <c r="BL83" s="172">
        <v>5752.94</v>
      </c>
      <c r="BM83" s="172">
        <v>71472.22</v>
      </c>
      <c r="BN83" s="172">
        <v>0</v>
      </c>
      <c r="BO83" s="172">
        <v>96.16</v>
      </c>
      <c r="BP83" s="172">
        <v>10846.04</v>
      </c>
      <c r="BQ83" s="172">
        <v>4895</v>
      </c>
      <c r="BR83" s="172">
        <v>1035</v>
      </c>
      <c r="BS83" s="172">
        <v>110597.82</v>
      </c>
      <c r="BT83" s="172">
        <v>19110.8</v>
      </c>
      <c r="BU83" s="172">
        <v>0</v>
      </c>
      <c r="BV83" s="172">
        <v>109662.58</v>
      </c>
      <c r="BW83" s="172">
        <v>0</v>
      </c>
      <c r="BX83" s="172">
        <v>0</v>
      </c>
      <c r="BY83" s="172">
        <v>0</v>
      </c>
      <c r="BZ83" s="172">
        <v>0</v>
      </c>
      <c r="CA83" s="172">
        <v>0</v>
      </c>
      <c r="CB83" s="172">
        <v>7216.56</v>
      </c>
      <c r="CC83" s="172">
        <v>0</v>
      </c>
      <c r="CD83" s="172">
        <v>0</v>
      </c>
      <c r="CE83" s="172">
        <v>0</v>
      </c>
      <c r="CF83" s="172">
        <v>0</v>
      </c>
      <c r="CG83" s="172">
        <v>7216.56</v>
      </c>
      <c r="CH83" s="172">
        <v>0</v>
      </c>
      <c r="CI83" s="172">
        <v>0</v>
      </c>
      <c r="CJ83" s="172">
        <v>25482.689999999944</v>
      </c>
      <c r="CK83" s="172"/>
      <c r="CL83" s="172">
        <v>0</v>
      </c>
      <c r="CM83" s="172">
        <v>0</v>
      </c>
      <c r="CN83" s="172">
        <v>0</v>
      </c>
      <c r="CO83" s="172">
        <v>0</v>
      </c>
      <c r="CP83" s="177"/>
      <c r="CQ83" s="151">
        <v>25482.689999999944</v>
      </c>
      <c r="CR83" s="151">
        <v>0</v>
      </c>
      <c r="CS83" s="152">
        <v>25482.69</v>
      </c>
      <c r="CT83" s="152">
        <v>0</v>
      </c>
      <c r="CU83" s="152">
        <v>-5.4569682106375694E-11</v>
      </c>
      <c r="CV83" s="151">
        <v>0</v>
      </c>
      <c r="CW83" s="151">
        <v>25482.69</v>
      </c>
      <c r="CX83" s="153">
        <v>0</v>
      </c>
      <c r="CY83" s="151">
        <v>0</v>
      </c>
      <c r="CZ83" s="151">
        <v>9.9999997219129E-3</v>
      </c>
      <c r="DA83" s="151">
        <v>0</v>
      </c>
      <c r="DD83" s="151">
        <v>-5.4569682106375694E-11</v>
      </c>
      <c r="DG83" s="151">
        <v>25482.689999999944</v>
      </c>
      <c r="DH83" s="151">
        <v>0</v>
      </c>
      <c r="DI83" s="152">
        <v>25482.69</v>
      </c>
      <c r="DJ83" s="152">
        <v>0</v>
      </c>
      <c r="DO83" s="166">
        <v>3303331</v>
      </c>
      <c r="DQ83">
        <f>_xlfn.XLOOKUP(A83,Adjustment!B:B,Adjustment!H:H,0,0)</f>
        <v>0</v>
      </c>
      <c r="DR83" s="151">
        <f t="shared" si="13"/>
        <v>1568712.48</v>
      </c>
      <c r="DS83" s="151">
        <f t="shared" si="14"/>
        <v>1590783.04</v>
      </c>
      <c r="DT83" s="151">
        <f t="shared" si="15"/>
        <v>-22070.560000000056</v>
      </c>
      <c r="DU83" s="151">
        <f t="shared" si="12"/>
        <v>7216.56</v>
      </c>
      <c r="DV83" s="151">
        <f t="shared" si="16"/>
        <v>7216.56</v>
      </c>
      <c r="DW83" s="151">
        <f t="shared" si="17"/>
        <v>0</v>
      </c>
    </row>
    <row r="84" spans="1:127">
      <c r="A84" s="166">
        <v>3303335</v>
      </c>
      <c r="B84" s="175" t="s">
        <v>867</v>
      </c>
      <c r="C84" s="167" t="s">
        <v>868</v>
      </c>
      <c r="D84" s="178"/>
      <c r="E84" s="17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70"/>
      <c r="R84" s="170"/>
      <c r="S84" s="170"/>
      <c r="T84" s="170"/>
      <c r="U84" s="170"/>
      <c r="V84" s="170"/>
      <c r="W84" s="171">
        <v>41292.71</v>
      </c>
      <c r="X84" s="171"/>
      <c r="Y84" s="171">
        <v>0</v>
      </c>
      <c r="Z84" s="172">
        <v>1277451.26</v>
      </c>
      <c r="AA84" s="172">
        <v>0</v>
      </c>
      <c r="AB84" s="172">
        <v>43408.4</v>
      </c>
      <c r="AC84" s="172">
        <v>0</v>
      </c>
      <c r="AD84" s="172">
        <v>165871</v>
      </c>
      <c r="AE84" s="172">
        <v>6056.93</v>
      </c>
      <c r="AF84" s="172">
        <v>0</v>
      </c>
      <c r="AG84" s="172">
        <v>0</v>
      </c>
      <c r="AH84" s="172">
        <v>0</v>
      </c>
      <c r="AI84" s="172">
        <v>0</v>
      </c>
      <c r="AJ84" s="172">
        <v>0</v>
      </c>
      <c r="AK84" s="172">
        <v>0</v>
      </c>
      <c r="AL84" s="172">
        <v>7086.02</v>
      </c>
      <c r="AM84" s="172">
        <v>0</v>
      </c>
      <c r="AN84" s="172">
        <v>0</v>
      </c>
      <c r="AO84" s="172">
        <v>0</v>
      </c>
      <c r="AP84" s="172">
        <v>0</v>
      </c>
      <c r="AQ84" s="172">
        <v>0</v>
      </c>
      <c r="AR84" s="172">
        <v>0</v>
      </c>
      <c r="AS84" s="172">
        <v>23443.360000000001</v>
      </c>
      <c r="AT84" s="172">
        <v>38974</v>
      </c>
      <c r="AU84" s="172">
        <v>586023.9</v>
      </c>
      <c r="AV84" s="172">
        <v>0</v>
      </c>
      <c r="AW84" s="172">
        <v>137969.13</v>
      </c>
      <c r="AX84" s="172">
        <v>42589.82</v>
      </c>
      <c r="AY84" s="172">
        <v>178800.69</v>
      </c>
      <c r="AZ84" s="172">
        <v>0</v>
      </c>
      <c r="BA84" s="172">
        <v>13208.24</v>
      </c>
      <c r="BB84" s="172">
        <v>2739.72</v>
      </c>
      <c r="BC84" s="172">
        <v>2142.5</v>
      </c>
      <c r="BD84" s="172">
        <v>0</v>
      </c>
      <c r="BE84" s="172">
        <v>0</v>
      </c>
      <c r="BF84" s="172">
        <v>26187.9</v>
      </c>
      <c r="BG84" s="172">
        <v>7208.34</v>
      </c>
      <c r="BH84" s="172">
        <v>29724.46</v>
      </c>
      <c r="BI84" s="172">
        <v>4668.2299999999996</v>
      </c>
      <c r="BJ84" s="172">
        <v>32082.44</v>
      </c>
      <c r="BK84" s="172">
        <v>0</v>
      </c>
      <c r="BL84" s="172">
        <v>15546.45</v>
      </c>
      <c r="BM84" s="172">
        <v>98365.049999999988</v>
      </c>
      <c r="BN84" s="172">
        <v>7436.71</v>
      </c>
      <c r="BO84" s="172">
        <v>0</v>
      </c>
      <c r="BP84" s="172">
        <v>36285.449999999997</v>
      </c>
      <c r="BQ84" s="172">
        <v>4929.9799999999996</v>
      </c>
      <c r="BR84" s="172">
        <v>7930</v>
      </c>
      <c r="BS84" s="172">
        <v>103631.4</v>
      </c>
      <c r="BT84" s="172">
        <v>132644.79999999999</v>
      </c>
      <c r="BU84" s="172">
        <v>0</v>
      </c>
      <c r="BV84" s="172">
        <v>166023.47</v>
      </c>
      <c r="BW84" s="172">
        <v>0</v>
      </c>
      <c r="BX84" s="172">
        <v>0</v>
      </c>
      <c r="BY84" s="172">
        <v>0</v>
      </c>
      <c r="BZ84" s="172">
        <v>0</v>
      </c>
      <c r="CA84" s="172">
        <v>0</v>
      </c>
      <c r="CB84" s="172">
        <v>6786.45</v>
      </c>
      <c r="CC84" s="172">
        <v>0</v>
      </c>
      <c r="CD84" s="172">
        <v>0</v>
      </c>
      <c r="CE84" s="172">
        <v>0</v>
      </c>
      <c r="CF84" s="172">
        <v>0</v>
      </c>
      <c r="CG84" s="172">
        <v>6786.45</v>
      </c>
      <c r="CH84" s="172">
        <v>0</v>
      </c>
      <c r="CI84" s="172">
        <v>0</v>
      </c>
      <c r="CJ84" s="172">
        <v>-32554.999999999731</v>
      </c>
      <c r="CK84" s="172"/>
      <c r="CL84" s="172">
        <v>0</v>
      </c>
      <c r="CM84" s="172">
        <v>0</v>
      </c>
      <c r="CN84" s="172">
        <v>0</v>
      </c>
      <c r="CO84" s="172">
        <v>0</v>
      </c>
      <c r="CP84" s="177"/>
      <c r="CQ84" s="151">
        <v>-32554.999999999731</v>
      </c>
      <c r="CR84" s="151">
        <v>0</v>
      </c>
      <c r="CS84" s="152">
        <v>-32555</v>
      </c>
      <c r="CT84" s="152">
        <v>0</v>
      </c>
      <c r="CU84" s="152">
        <v>2.6921043172478676E-10</v>
      </c>
      <c r="CV84" s="151">
        <v>0</v>
      </c>
      <c r="CW84" s="151">
        <v>-32555</v>
      </c>
      <c r="CX84" s="153">
        <v>0</v>
      </c>
      <c r="CY84" s="151">
        <v>0</v>
      </c>
      <c r="CZ84" s="151">
        <v>-35075.85</v>
      </c>
      <c r="DA84" s="151">
        <v>0</v>
      </c>
      <c r="DD84" s="151">
        <v>2.6921043172478676E-10</v>
      </c>
      <c r="DG84" s="151">
        <v>-32554.999999999731</v>
      </c>
      <c r="DH84" s="151">
        <v>0</v>
      </c>
      <c r="DI84" s="152">
        <v>-32555</v>
      </c>
      <c r="DJ84" s="152">
        <v>0</v>
      </c>
      <c r="DO84" s="166">
        <v>3303335</v>
      </c>
      <c r="DQ84">
        <f>_xlfn.XLOOKUP(A84,Adjustment!B:B,Adjustment!H:H,0,0)</f>
        <v>0</v>
      </c>
      <c r="DR84" s="151">
        <f t="shared" si="13"/>
        <v>1562290.97</v>
      </c>
      <c r="DS84" s="151">
        <f t="shared" si="14"/>
        <v>1636138.6799999997</v>
      </c>
      <c r="DT84" s="151">
        <f t="shared" si="15"/>
        <v>-73847.70999999973</v>
      </c>
      <c r="DU84" s="151">
        <f t="shared" si="12"/>
        <v>6786.45</v>
      </c>
      <c r="DV84" s="151">
        <f t="shared" si="16"/>
        <v>6786.45</v>
      </c>
      <c r="DW84" s="151">
        <f t="shared" si="17"/>
        <v>0</v>
      </c>
    </row>
    <row r="85" spans="1:127">
      <c r="A85" s="166">
        <v>3303342</v>
      </c>
      <c r="B85" s="175" t="s">
        <v>869</v>
      </c>
      <c r="C85" s="167" t="s">
        <v>870</v>
      </c>
      <c r="D85" s="178"/>
      <c r="E85" s="17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70"/>
      <c r="R85" s="170"/>
      <c r="S85" s="170"/>
      <c r="T85" s="170"/>
      <c r="U85" s="170"/>
      <c r="V85" s="170"/>
      <c r="W85" s="171">
        <v>440738.14</v>
      </c>
      <c r="X85" s="171"/>
      <c r="Y85" s="171">
        <v>0</v>
      </c>
      <c r="Z85" s="172">
        <v>2208051.9300000002</v>
      </c>
      <c r="AA85" s="172">
        <v>0</v>
      </c>
      <c r="AB85" s="172">
        <v>63183.75</v>
      </c>
      <c r="AC85" s="172">
        <v>0</v>
      </c>
      <c r="AD85" s="172">
        <v>352111</v>
      </c>
      <c r="AE85" s="172">
        <v>4313.8599999999997</v>
      </c>
      <c r="AF85" s="172">
        <v>0</v>
      </c>
      <c r="AG85" s="172">
        <v>0</v>
      </c>
      <c r="AH85" s="172">
        <v>30087.739999999845</v>
      </c>
      <c r="AI85" s="172">
        <v>0</v>
      </c>
      <c r="AJ85" s="172">
        <v>0</v>
      </c>
      <c r="AK85" s="172">
        <v>0</v>
      </c>
      <c r="AL85" s="172">
        <v>785</v>
      </c>
      <c r="AM85" s="172">
        <v>0</v>
      </c>
      <c r="AN85" s="172">
        <v>0</v>
      </c>
      <c r="AO85" s="172">
        <v>0</v>
      </c>
      <c r="AP85" s="172">
        <v>0</v>
      </c>
      <c r="AQ85" s="172">
        <v>0</v>
      </c>
      <c r="AR85" s="172">
        <v>0</v>
      </c>
      <c r="AS85" s="172">
        <v>39271.86</v>
      </c>
      <c r="AT85" s="172">
        <v>49906</v>
      </c>
      <c r="AU85" s="172">
        <v>1074393.22</v>
      </c>
      <c r="AV85" s="172">
        <v>0</v>
      </c>
      <c r="AW85" s="172">
        <v>535613.79</v>
      </c>
      <c r="AX85" s="172">
        <v>42967.99</v>
      </c>
      <c r="AY85" s="172">
        <v>253691.83</v>
      </c>
      <c r="AZ85" s="172">
        <v>0</v>
      </c>
      <c r="BA85" s="172">
        <v>41772.959999999999</v>
      </c>
      <c r="BB85" s="172">
        <v>0</v>
      </c>
      <c r="BC85" s="172">
        <v>4751</v>
      </c>
      <c r="BD85" s="172">
        <v>0</v>
      </c>
      <c r="BE85" s="172">
        <v>0</v>
      </c>
      <c r="BF85" s="172">
        <v>9532.2000000000007</v>
      </c>
      <c r="BG85" s="172">
        <v>0</v>
      </c>
      <c r="BH85" s="172">
        <v>64053.14</v>
      </c>
      <c r="BI85" s="172">
        <v>6169.03</v>
      </c>
      <c r="BJ85" s="172">
        <v>55083.53</v>
      </c>
      <c r="BK85" s="172">
        <v>0</v>
      </c>
      <c r="BL85" s="172">
        <v>2953.97</v>
      </c>
      <c r="BM85" s="172">
        <v>33153.870000000003</v>
      </c>
      <c r="BN85" s="172">
        <v>23395.98</v>
      </c>
      <c r="BO85" s="172">
        <v>6144.28</v>
      </c>
      <c r="BP85" s="172">
        <v>91979.82</v>
      </c>
      <c r="BQ85" s="172">
        <v>4895</v>
      </c>
      <c r="BR85" s="172">
        <v>10569.4</v>
      </c>
      <c r="BS85" s="172">
        <v>190482.83</v>
      </c>
      <c r="BT85" s="172">
        <v>193690</v>
      </c>
      <c r="BU85" s="172">
        <v>15076.25</v>
      </c>
      <c r="BV85" s="172">
        <v>63719.22</v>
      </c>
      <c r="BW85" s="172">
        <v>0</v>
      </c>
      <c r="BX85" s="172">
        <v>0</v>
      </c>
      <c r="BY85" s="172">
        <v>0</v>
      </c>
      <c r="BZ85" s="172">
        <v>0</v>
      </c>
      <c r="CA85" s="172">
        <v>0</v>
      </c>
      <c r="CB85" s="172">
        <v>9240.75</v>
      </c>
      <c r="CC85" s="172">
        <v>0</v>
      </c>
      <c r="CD85" s="172">
        <v>0</v>
      </c>
      <c r="CE85" s="172">
        <v>0</v>
      </c>
      <c r="CF85" s="172">
        <v>0</v>
      </c>
      <c r="CG85" s="172">
        <v>9240.75</v>
      </c>
      <c r="CH85" s="172">
        <v>0</v>
      </c>
      <c r="CI85" s="172">
        <v>0</v>
      </c>
      <c r="CJ85" s="172">
        <v>464359.97000000009</v>
      </c>
      <c r="CK85" s="172"/>
      <c r="CL85" s="172">
        <v>0</v>
      </c>
      <c r="CM85" s="172">
        <v>0</v>
      </c>
      <c r="CN85" s="172">
        <v>0</v>
      </c>
      <c r="CO85" s="172">
        <v>0</v>
      </c>
      <c r="CP85" s="177"/>
      <c r="CQ85" s="151">
        <v>464359.97000000009</v>
      </c>
      <c r="CR85" s="151">
        <v>0</v>
      </c>
      <c r="CS85" s="152">
        <v>464359.97</v>
      </c>
      <c r="CT85" s="152">
        <v>0</v>
      </c>
      <c r="CU85" s="152">
        <v>0</v>
      </c>
      <c r="CV85" s="151">
        <v>0</v>
      </c>
      <c r="CW85" s="151">
        <v>464359.97</v>
      </c>
      <c r="CX85" s="153">
        <v>0</v>
      </c>
      <c r="CY85" s="151">
        <v>0</v>
      </c>
      <c r="CZ85" s="151">
        <v>4.0000000153668225E-2</v>
      </c>
      <c r="DA85" s="151">
        <v>0</v>
      </c>
      <c r="DD85" s="151">
        <v>1.1641532182693481E-10</v>
      </c>
      <c r="DG85" s="151">
        <v>464359.97000000009</v>
      </c>
      <c r="DH85" s="151">
        <v>0</v>
      </c>
      <c r="DI85" s="152">
        <v>464359.97</v>
      </c>
      <c r="DJ85" s="152">
        <v>0</v>
      </c>
      <c r="DO85" s="166">
        <v>3303342</v>
      </c>
      <c r="DQ85">
        <f>_xlfn.XLOOKUP(A85,Adjustment!B:B,Adjustment!H:H,0,0)</f>
        <v>0</v>
      </c>
      <c r="DR85" s="151">
        <f t="shared" si="13"/>
        <v>2747711.1399999997</v>
      </c>
      <c r="DS85" s="151">
        <f t="shared" si="14"/>
        <v>2724089.3099999996</v>
      </c>
      <c r="DT85" s="151">
        <f t="shared" si="15"/>
        <v>23621.830000000075</v>
      </c>
      <c r="DU85" s="151">
        <f t="shared" si="12"/>
        <v>9240.75</v>
      </c>
      <c r="DV85" s="151">
        <f t="shared" si="16"/>
        <v>9240.75</v>
      </c>
      <c r="DW85" s="151">
        <f t="shared" si="17"/>
        <v>0</v>
      </c>
    </row>
    <row r="86" spans="1:127">
      <c r="A86" s="166">
        <v>3303344</v>
      </c>
      <c r="B86" s="175" t="s">
        <v>871</v>
      </c>
      <c r="C86" s="167" t="s">
        <v>872</v>
      </c>
      <c r="D86" s="178"/>
      <c r="E86" s="17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70"/>
      <c r="R86" s="170"/>
      <c r="S86" s="170"/>
      <c r="T86" s="170"/>
      <c r="U86" s="170"/>
      <c r="V86" s="170"/>
      <c r="W86" s="171">
        <v>228822.59</v>
      </c>
      <c r="X86" s="171"/>
      <c r="Y86" s="171">
        <v>0</v>
      </c>
      <c r="Z86" s="172">
        <v>1943120.89</v>
      </c>
      <c r="AA86" s="172">
        <v>0</v>
      </c>
      <c r="AB86" s="172">
        <v>62912.5</v>
      </c>
      <c r="AC86" s="172">
        <v>0</v>
      </c>
      <c r="AD86" s="172">
        <v>108676</v>
      </c>
      <c r="AE86" s="172">
        <v>3656.93</v>
      </c>
      <c r="AF86" s="172">
        <v>0</v>
      </c>
      <c r="AG86" s="172">
        <v>0</v>
      </c>
      <c r="AH86" s="172">
        <v>68171.69</v>
      </c>
      <c r="AI86" s="172">
        <v>0</v>
      </c>
      <c r="AJ86" s="172">
        <v>0</v>
      </c>
      <c r="AK86" s="172">
        <v>0</v>
      </c>
      <c r="AL86" s="172">
        <v>16694.87</v>
      </c>
      <c r="AM86" s="172">
        <v>5043.59</v>
      </c>
      <c r="AN86" s="172">
        <v>0</v>
      </c>
      <c r="AO86" s="172">
        <v>0</v>
      </c>
      <c r="AP86" s="172">
        <v>0</v>
      </c>
      <c r="AQ86" s="172">
        <v>0</v>
      </c>
      <c r="AR86" s="172">
        <v>0</v>
      </c>
      <c r="AS86" s="172">
        <v>7167.38</v>
      </c>
      <c r="AT86" s="172">
        <v>87410</v>
      </c>
      <c r="AU86" s="172">
        <v>1125422.8400000001</v>
      </c>
      <c r="AV86" s="172">
        <v>0</v>
      </c>
      <c r="AW86" s="172">
        <v>242395.3</v>
      </c>
      <c r="AX86" s="172">
        <v>83440.679999999993</v>
      </c>
      <c r="AY86" s="172">
        <v>144146.98000000001</v>
      </c>
      <c r="AZ86" s="172">
        <v>0</v>
      </c>
      <c r="BA86" s="172">
        <v>73714.95</v>
      </c>
      <c r="BB86" s="172">
        <v>6961.5</v>
      </c>
      <c r="BC86" s="172">
        <v>8103.87</v>
      </c>
      <c r="BD86" s="172">
        <v>0</v>
      </c>
      <c r="BE86" s="172">
        <v>0</v>
      </c>
      <c r="BF86" s="172">
        <v>51528.1</v>
      </c>
      <c r="BG86" s="172">
        <v>647.96</v>
      </c>
      <c r="BH86" s="172">
        <v>9453.24</v>
      </c>
      <c r="BI86" s="172">
        <v>7024.33</v>
      </c>
      <c r="BJ86" s="172">
        <v>77919.039999999994</v>
      </c>
      <c r="BK86" s="172">
        <v>0</v>
      </c>
      <c r="BL86" s="172">
        <v>4042.11</v>
      </c>
      <c r="BM86" s="172">
        <v>124682.72999999925</v>
      </c>
      <c r="BN86" s="172">
        <v>6141.75</v>
      </c>
      <c r="BO86" s="172">
        <v>4055</v>
      </c>
      <c r="BP86" s="172">
        <v>67748.52</v>
      </c>
      <c r="BQ86" s="172">
        <v>13110.97</v>
      </c>
      <c r="BR86" s="172">
        <v>16925.5</v>
      </c>
      <c r="BS86" s="172">
        <v>151613.12</v>
      </c>
      <c r="BT86" s="172">
        <v>0</v>
      </c>
      <c r="BU86" s="172">
        <v>0</v>
      </c>
      <c r="BV86" s="172">
        <v>139068.9</v>
      </c>
      <c r="BW86" s="172">
        <v>0</v>
      </c>
      <c r="BX86" s="172">
        <v>0</v>
      </c>
      <c r="BY86" s="172">
        <v>0</v>
      </c>
      <c r="BZ86" s="172">
        <v>0</v>
      </c>
      <c r="CA86" s="172">
        <v>0</v>
      </c>
      <c r="CB86" s="172">
        <v>9435.15</v>
      </c>
      <c r="CC86" s="172">
        <v>0</v>
      </c>
      <c r="CD86" s="172">
        <v>0</v>
      </c>
      <c r="CE86" s="172">
        <v>0</v>
      </c>
      <c r="CF86" s="172">
        <v>0</v>
      </c>
      <c r="CG86" s="172">
        <v>9435.15</v>
      </c>
      <c r="CH86" s="172">
        <v>0</v>
      </c>
      <c r="CI86" s="172">
        <v>0</v>
      </c>
      <c r="CJ86" s="172">
        <v>173529.04999999996</v>
      </c>
      <c r="CK86" s="172"/>
      <c r="CL86" s="172">
        <v>0</v>
      </c>
      <c r="CM86" s="172">
        <v>0</v>
      </c>
      <c r="CN86" s="172">
        <v>0</v>
      </c>
      <c r="CO86" s="172">
        <v>0</v>
      </c>
      <c r="CP86" s="177"/>
      <c r="CQ86" s="151">
        <v>173529.04999999996</v>
      </c>
      <c r="CR86" s="151">
        <v>0</v>
      </c>
      <c r="CS86" s="152">
        <v>173529.05</v>
      </c>
      <c r="CT86" s="152">
        <v>0</v>
      </c>
      <c r="CU86" s="152">
        <v>0</v>
      </c>
      <c r="CV86" s="151">
        <v>0</v>
      </c>
      <c r="CW86" s="151">
        <v>173529.05</v>
      </c>
      <c r="CX86" s="153">
        <v>0</v>
      </c>
      <c r="CY86" s="151">
        <v>0</v>
      </c>
      <c r="CZ86" s="151">
        <v>0</v>
      </c>
      <c r="DA86" s="151">
        <v>-1.0000000736908987E-2</v>
      </c>
      <c r="DD86" s="151">
        <v>-2.9103830456733704E-11</v>
      </c>
      <c r="DG86" s="151">
        <v>173529.04999999996</v>
      </c>
      <c r="DH86" s="151">
        <v>0</v>
      </c>
      <c r="DI86" s="152">
        <v>173529.05</v>
      </c>
      <c r="DJ86" s="152">
        <v>0</v>
      </c>
      <c r="DO86" s="166">
        <v>3303344</v>
      </c>
      <c r="DQ86">
        <f>_xlfn.XLOOKUP(A86,Adjustment!B:B,Adjustment!H:H,0,0)</f>
        <v>0</v>
      </c>
      <c r="DR86" s="151">
        <f t="shared" si="13"/>
        <v>2302853.8499999996</v>
      </c>
      <c r="DS86" s="151">
        <f t="shared" si="14"/>
        <v>2358147.3899999997</v>
      </c>
      <c r="DT86" s="151">
        <f t="shared" si="15"/>
        <v>-55293.540000000037</v>
      </c>
      <c r="DU86" s="151">
        <f t="shared" si="12"/>
        <v>9435.15</v>
      </c>
      <c r="DV86" s="151">
        <f t="shared" si="16"/>
        <v>9435.15</v>
      </c>
      <c r="DW86" s="151">
        <f t="shared" si="17"/>
        <v>0</v>
      </c>
    </row>
    <row r="87" spans="1:127">
      <c r="A87" s="166">
        <v>3303346</v>
      </c>
      <c r="B87" s="175" t="s">
        <v>873</v>
      </c>
      <c r="C87" s="167" t="s">
        <v>874</v>
      </c>
      <c r="D87" s="178"/>
      <c r="E87" s="17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70"/>
      <c r="R87" s="170"/>
      <c r="S87" s="170"/>
      <c r="T87" s="170"/>
      <c r="U87" s="170"/>
      <c r="V87" s="170"/>
      <c r="W87" s="171"/>
      <c r="X87" s="171">
        <v>-263959.21999999997</v>
      </c>
      <c r="Y87" s="171">
        <v>0</v>
      </c>
      <c r="Z87" s="172">
        <v>1183806.8999999999</v>
      </c>
      <c r="AA87" s="172">
        <v>0</v>
      </c>
      <c r="AB87" s="172">
        <v>48638.23</v>
      </c>
      <c r="AC87" s="172">
        <v>0</v>
      </c>
      <c r="AD87" s="172">
        <v>106171</v>
      </c>
      <c r="AE87" s="172">
        <v>0</v>
      </c>
      <c r="AF87" s="172">
        <v>0</v>
      </c>
      <c r="AG87" s="172">
        <v>0</v>
      </c>
      <c r="AH87" s="172">
        <v>49324.88</v>
      </c>
      <c r="AI87" s="172">
        <v>0</v>
      </c>
      <c r="AJ87" s="172">
        <v>0</v>
      </c>
      <c r="AK87" s="172">
        <v>0</v>
      </c>
      <c r="AL87" s="172">
        <v>0</v>
      </c>
      <c r="AM87" s="172">
        <v>4060</v>
      </c>
      <c r="AN87" s="172">
        <v>0</v>
      </c>
      <c r="AO87" s="172">
        <v>0</v>
      </c>
      <c r="AP87" s="172">
        <v>0</v>
      </c>
      <c r="AQ87" s="172">
        <v>0</v>
      </c>
      <c r="AR87" s="172">
        <v>0</v>
      </c>
      <c r="AS87" s="172">
        <v>29271.88</v>
      </c>
      <c r="AT87" s="172">
        <v>38091</v>
      </c>
      <c r="AU87" s="172">
        <v>924235.98</v>
      </c>
      <c r="AV87" s="172">
        <v>0</v>
      </c>
      <c r="AW87" s="172">
        <v>337526.18</v>
      </c>
      <c r="AX87" s="172">
        <v>47481.69</v>
      </c>
      <c r="AY87" s="172">
        <v>201268.91</v>
      </c>
      <c r="AZ87" s="172">
        <v>0</v>
      </c>
      <c r="BA87" s="172">
        <v>74599.55</v>
      </c>
      <c r="BB87" s="172">
        <v>20.54</v>
      </c>
      <c r="BC87" s="172">
        <v>683</v>
      </c>
      <c r="BD87" s="172">
        <v>0</v>
      </c>
      <c r="BE87" s="172">
        <v>0</v>
      </c>
      <c r="BF87" s="172">
        <v>15320.92</v>
      </c>
      <c r="BG87" s="172">
        <v>1351.27</v>
      </c>
      <c r="BH87" s="172">
        <v>43247.29</v>
      </c>
      <c r="BI87" s="172">
        <v>4905.8100000000004</v>
      </c>
      <c r="BJ87" s="172">
        <v>62711.98</v>
      </c>
      <c r="BK87" s="172">
        <v>0</v>
      </c>
      <c r="BL87" s="172">
        <v>2906.28</v>
      </c>
      <c r="BM87" s="172">
        <v>103539.73999999957</v>
      </c>
      <c r="BN87" s="172">
        <v>9468.2800000000007</v>
      </c>
      <c r="BO87" s="172">
        <v>176.45</v>
      </c>
      <c r="BP87" s="172">
        <v>29283.27</v>
      </c>
      <c r="BQ87" s="172">
        <v>4895</v>
      </c>
      <c r="BR87" s="172">
        <v>4010</v>
      </c>
      <c r="BS87" s="172">
        <v>138779.71</v>
      </c>
      <c r="BT87" s="172">
        <v>121608.24</v>
      </c>
      <c r="BU87" s="172">
        <v>0</v>
      </c>
      <c r="BV87" s="172">
        <v>120841.60000000001</v>
      </c>
      <c r="BW87" s="172">
        <v>0</v>
      </c>
      <c r="BX87" s="172">
        <v>0</v>
      </c>
      <c r="BY87" s="172">
        <v>0</v>
      </c>
      <c r="BZ87" s="172">
        <v>0</v>
      </c>
      <c r="CA87" s="172">
        <v>0</v>
      </c>
      <c r="CB87" s="172">
        <v>6616.35</v>
      </c>
      <c r="CC87" s="172">
        <v>0</v>
      </c>
      <c r="CD87" s="172">
        <v>0</v>
      </c>
      <c r="CE87" s="172">
        <v>0</v>
      </c>
      <c r="CF87" s="172">
        <v>0</v>
      </c>
      <c r="CG87" s="172">
        <v>6616.35</v>
      </c>
      <c r="CH87" s="172">
        <v>0</v>
      </c>
      <c r="CI87" s="172">
        <v>0</v>
      </c>
      <c r="CJ87" s="172">
        <v>-1053457.0199999998</v>
      </c>
      <c r="CK87" s="172"/>
      <c r="CL87" s="172">
        <v>0</v>
      </c>
      <c r="CM87" s="172">
        <v>0</v>
      </c>
      <c r="CN87" s="172">
        <v>0</v>
      </c>
      <c r="CO87" s="172">
        <v>0</v>
      </c>
      <c r="CP87" s="177"/>
      <c r="CQ87" s="151">
        <v>-1053457.0199999998</v>
      </c>
      <c r="CR87" s="151">
        <v>0</v>
      </c>
      <c r="CS87" s="152">
        <v>-1053457.02</v>
      </c>
      <c r="CT87" s="152">
        <v>0</v>
      </c>
      <c r="CU87" s="152">
        <v>0</v>
      </c>
      <c r="CV87" s="151">
        <v>0</v>
      </c>
      <c r="CW87" s="151">
        <v>-1053457.02</v>
      </c>
      <c r="CX87" s="153">
        <v>0</v>
      </c>
      <c r="CY87" s="151">
        <v>0</v>
      </c>
      <c r="CZ87" s="151">
        <v>0</v>
      </c>
      <c r="DA87" s="151">
        <v>-0.22000000043772161</v>
      </c>
      <c r="DD87" s="151">
        <v>2.3283064365386963E-10</v>
      </c>
      <c r="DG87" s="151">
        <v>-1053457.0199999998</v>
      </c>
      <c r="DH87" s="151">
        <v>0</v>
      </c>
      <c r="DI87" s="152">
        <v>-1053457.02</v>
      </c>
      <c r="DJ87" s="152">
        <v>0</v>
      </c>
      <c r="DO87" s="166">
        <v>3303346</v>
      </c>
      <c r="DQ87">
        <f>_xlfn.XLOOKUP(A87,Adjustment!B:B,Adjustment!H:H,0,0)</f>
        <v>0</v>
      </c>
      <c r="DR87" s="151">
        <f t="shared" si="13"/>
        <v>1459363.8899999997</v>
      </c>
      <c r="DS87" s="151">
        <f t="shared" si="14"/>
        <v>2248861.6899999995</v>
      </c>
      <c r="DT87" s="151">
        <f t="shared" si="15"/>
        <v>-789497.79999999981</v>
      </c>
      <c r="DU87" s="151">
        <f t="shared" si="12"/>
        <v>6616.35</v>
      </c>
      <c r="DV87" s="151">
        <f t="shared" si="16"/>
        <v>6616.35</v>
      </c>
      <c r="DW87" s="151">
        <f t="shared" si="17"/>
        <v>0</v>
      </c>
    </row>
    <row r="88" spans="1:127">
      <c r="A88" s="166">
        <v>3303352</v>
      </c>
      <c r="B88" s="175" t="s">
        <v>876</v>
      </c>
      <c r="C88" s="167" t="s">
        <v>877</v>
      </c>
      <c r="D88" s="178"/>
      <c r="E88" s="17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70"/>
      <c r="R88" s="170"/>
      <c r="S88" s="170"/>
      <c r="T88" s="170"/>
      <c r="U88" s="170"/>
      <c r="V88" s="170"/>
      <c r="W88" s="171">
        <v>6127.32</v>
      </c>
      <c r="X88" s="171"/>
      <c r="Y88" s="171">
        <v>0</v>
      </c>
      <c r="Z88" s="172">
        <v>1137014.1100000001</v>
      </c>
      <c r="AA88" s="172">
        <v>0</v>
      </c>
      <c r="AB88" s="172">
        <v>42586.46</v>
      </c>
      <c r="AC88" s="172">
        <v>0</v>
      </c>
      <c r="AD88" s="172">
        <v>93120</v>
      </c>
      <c r="AE88" s="172">
        <v>5000</v>
      </c>
      <c r="AF88" s="172">
        <v>0</v>
      </c>
      <c r="AG88" s="172">
        <v>0</v>
      </c>
      <c r="AH88" s="172">
        <v>67925.78</v>
      </c>
      <c r="AI88" s="172">
        <v>0</v>
      </c>
      <c r="AJ88" s="172">
        <v>0</v>
      </c>
      <c r="AK88" s="172">
        <v>0</v>
      </c>
      <c r="AL88" s="172">
        <v>9077</v>
      </c>
      <c r="AM88" s="172">
        <v>12175</v>
      </c>
      <c r="AN88" s="172">
        <v>0</v>
      </c>
      <c r="AO88" s="172">
        <v>0</v>
      </c>
      <c r="AP88" s="172">
        <v>0</v>
      </c>
      <c r="AQ88" s="172">
        <v>0</v>
      </c>
      <c r="AR88" s="172">
        <v>0</v>
      </c>
      <c r="AS88" s="172">
        <v>15490</v>
      </c>
      <c r="AT88" s="172">
        <v>44982</v>
      </c>
      <c r="AU88" s="172">
        <v>615002.16</v>
      </c>
      <c r="AV88" s="172">
        <v>84017.86</v>
      </c>
      <c r="AW88" s="172">
        <v>269242.08</v>
      </c>
      <c r="AX88" s="172">
        <v>18145.849999999999</v>
      </c>
      <c r="AY88" s="172">
        <v>88746.98</v>
      </c>
      <c r="AZ88" s="172">
        <v>9647.31</v>
      </c>
      <c r="BA88" s="172">
        <v>60701.37</v>
      </c>
      <c r="BB88" s="172">
        <v>2300</v>
      </c>
      <c r="BC88" s="172">
        <v>510</v>
      </c>
      <c r="BD88" s="172">
        <v>0</v>
      </c>
      <c r="BE88" s="172">
        <v>0</v>
      </c>
      <c r="BF88" s="172">
        <v>8908.69</v>
      </c>
      <c r="BG88" s="172">
        <v>1935.46</v>
      </c>
      <c r="BH88" s="172">
        <v>4314.8999999999996</v>
      </c>
      <c r="BI88" s="172">
        <v>3479.72</v>
      </c>
      <c r="BJ88" s="172">
        <v>52314.6</v>
      </c>
      <c r="BK88" s="172">
        <v>0</v>
      </c>
      <c r="BL88" s="172">
        <v>33693.199999999997</v>
      </c>
      <c r="BM88" s="172">
        <v>50590.229999999843</v>
      </c>
      <c r="BN88" s="172">
        <v>46.5</v>
      </c>
      <c r="BO88" s="172">
        <v>0</v>
      </c>
      <c r="BP88" s="172">
        <v>19478.12</v>
      </c>
      <c r="BQ88" s="172">
        <v>4895</v>
      </c>
      <c r="BR88" s="172">
        <v>2800</v>
      </c>
      <c r="BS88" s="172">
        <v>1251.7</v>
      </c>
      <c r="BT88" s="172">
        <v>14896.18</v>
      </c>
      <c r="BU88" s="172">
        <v>1170</v>
      </c>
      <c r="BV88" s="172">
        <v>129115.61</v>
      </c>
      <c r="BW88" s="172">
        <v>0</v>
      </c>
      <c r="BX88" s="172">
        <v>0</v>
      </c>
      <c r="BY88" s="172">
        <v>0</v>
      </c>
      <c r="BZ88" s="172">
        <v>0</v>
      </c>
      <c r="CA88" s="172">
        <v>0</v>
      </c>
      <c r="CB88" s="172">
        <v>6973.56</v>
      </c>
      <c r="CC88" s="172">
        <v>0</v>
      </c>
      <c r="CD88" s="172">
        <v>0</v>
      </c>
      <c r="CE88" s="172">
        <v>0</v>
      </c>
      <c r="CF88" s="172">
        <v>0</v>
      </c>
      <c r="CG88" s="172">
        <v>6973.56</v>
      </c>
      <c r="CH88" s="172">
        <v>0</v>
      </c>
      <c r="CI88" s="172">
        <v>0</v>
      </c>
      <c r="CJ88" s="172">
        <v>-43705.849999999926</v>
      </c>
      <c r="CK88" s="172"/>
      <c r="CL88" s="172">
        <v>0</v>
      </c>
      <c r="CM88" s="172">
        <v>0</v>
      </c>
      <c r="CN88" s="172">
        <v>0</v>
      </c>
      <c r="CO88" s="172">
        <v>0</v>
      </c>
      <c r="CP88" s="177"/>
      <c r="CQ88" s="151">
        <v>-43705.849999999926</v>
      </c>
      <c r="CR88" s="151">
        <v>0</v>
      </c>
      <c r="CS88" s="152">
        <v>-43705.85</v>
      </c>
      <c r="CT88" s="152">
        <v>0</v>
      </c>
      <c r="CU88" s="152">
        <v>7.2759576141834259E-11</v>
      </c>
      <c r="CV88" s="151">
        <v>0</v>
      </c>
      <c r="CW88" s="151">
        <v>-43705.85</v>
      </c>
      <c r="CX88" s="153">
        <v>0</v>
      </c>
      <c r="CY88" s="151">
        <v>0</v>
      </c>
      <c r="CZ88" s="151">
        <v>0</v>
      </c>
      <c r="DA88" s="151">
        <v>-1.6007106751203537E-10</v>
      </c>
      <c r="DD88" s="151">
        <v>7.2759576141834259E-11</v>
      </c>
      <c r="DG88" s="151">
        <v>-43705.849999999926</v>
      </c>
      <c r="DH88" s="151">
        <v>0</v>
      </c>
      <c r="DI88" s="152">
        <v>-43705.85</v>
      </c>
      <c r="DJ88" s="152">
        <v>0</v>
      </c>
      <c r="DO88" s="166">
        <v>3303352</v>
      </c>
      <c r="DQ88">
        <f>_xlfn.XLOOKUP(A88,Adjustment!B:B,Adjustment!H:H,0,0)</f>
        <v>0</v>
      </c>
      <c r="DR88" s="151">
        <f t="shared" si="13"/>
        <v>1427370.35</v>
      </c>
      <c r="DS88" s="151">
        <f t="shared" si="14"/>
        <v>1477203.52</v>
      </c>
      <c r="DT88" s="151">
        <f t="shared" si="15"/>
        <v>-49833.169999999925</v>
      </c>
      <c r="DU88" s="151">
        <f t="shared" si="12"/>
        <v>6973.56</v>
      </c>
      <c r="DV88" s="151">
        <f t="shared" si="16"/>
        <v>6973.56</v>
      </c>
      <c r="DW88" s="151">
        <f t="shared" si="17"/>
        <v>0</v>
      </c>
    </row>
    <row r="89" spans="1:127">
      <c r="A89" s="166">
        <v>3303353</v>
      </c>
      <c r="B89" s="175" t="s">
        <v>878</v>
      </c>
      <c r="C89" s="167" t="s">
        <v>879</v>
      </c>
      <c r="D89" s="178"/>
      <c r="E89" s="17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70"/>
      <c r="R89" s="170"/>
      <c r="S89" s="170"/>
      <c r="T89" s="170"/>
      <c r="U89" s="170"/>
      <c r="V89" s="170"/>
      <c r="W89" s="171">
        <v>369678.51</v>
      </c>
      <c r="X89" s="171"/>
      <c r="Y89" s="171">
        <v>0</v>
      </c>
      <c r="Z89" s="172">
        <v>2979176.32</v>
      </c>
      <c r="AA89" s="172">
        <v>0</v>
      </c>
      <c r="AB89" s="172">
        <v>21756.63</v>
      </c>
      <c r="AC89" s="172">
        <v>0</v>
      </c>
      <c r="AD89" s="172">
        <v>194751</v>
      </c>
      <c r="AE89" s="172">
        <v>25396.93</v>
      </c>
      <c r="AF89" s="172">
        <v>0</v>
      </c>
      <c r="AG89" s="172">
        <v>0</v>
      </c>
      <c r="AH89" s="172">
        <v>190045.29000000039</v>
      </c>
      <c r="AI89" s="172">
        <v>0</v>
      </c>
      <c r="AJ89" s="172">
        <v>0</v>
      </c>
      <c r="AK89" s="172">
        <v>0</v>
      </c>
      <c r="AL89" s="172">
        <v>33420.33</v>
      </c>
      <c r="AM89" s="172">
        <v>0</v>
      </c>
      <c r="AN89" s="172">
        <v>0</v>
      </c>
      <c r="AO89" s="172">
        <v>0</v>
      </c>
      <c r="AP89" s="172">
        <v>0</v>
      </c>
      <c r="AQ89" s="172">
        <v>0</v>
      </c>
      <c r="AR89" s="172">
        <v>0</v>
      </c>
      <c r="AS89" s="172">
        <v>22982.400000000001</v>
      </c>
      <c r="AT89" s="172">
        <v>128834</v>
      </c>
      <c r="AU89" s="172">
        <v>1684673.28</v>
      </c>
      <c r="AV89" s="172">
        <v>0</v>
      </c>
      <c r="AW89" s="172">
        <v>503921.38</v>
      </c>
      <c r="AX89" s="172">
        <v>47961.440000000002</v>
      </c>
      <c r="AY89" s="172">
        <v>373818.75</v>
      </c>
      <c r="AZ89" s="172">
        <v>0</v>
      </c>
      <c r="BA89" s="172">
        <v>61002.91</v>
      </c>
      <c r="BB89" s="172">
        <v>338.5</v>
      </c>
      <c r="BC89" s="172">
        <v>13383.49</v>
      </c>
      <c r="BD89" s="172">
        <v>0</v>
      </c>
      <c r="BE89" s="172">
        <v>0</v>
      </c>
      <c r="BF89" s="172">
        <v>8794.6</v>
      </c>
      <c r="BG89" s="172">
        <v>4076.86</v>
      </c>
      <c r="BH89" s="172">
        <v>56458.38</v>
      </c>
      <c r="BI89" s="172">
        <v>9939.7000000000007</v>
      </c>
      <c r="BJ89" s="172">
        <v>77471.3</v>
      </c>
      <c r="BK89" s="172">
        <v>0</v>
      </c>
      <c r="BL89" s="172">
        <v>53217.61</v>
      </c>
      <c r="BM89" s="172">
        <v>82187.19</v>
      </c>
      <c r="BN89" s="172">
        <v>65.09</v>
      </c>
      <c r="BO89" s="172">
        <v>108.18</v>
      </c>
      <c r="BP89" s="172">
        <v>157282.26999999999</v>
      </c>
      <c r="BQ89" s="172">
        <v>17853</v>
      </c>
      <c r="BR89" s="172">
        <v>0</v>
      </c>
      <c r="BS89" s="172">
        <v>225650.94</v>
      </c>
      <c r="BT89" s="172">
        <v>118881.53</v>
      </c>
      <c r="BU89" s="172">
        <v>1500</v>
      </c>
      <c r="BV89" s="172">
        <v>165904.43</v>
      </c>
      <c r="BW89" s="172">
        <v>0</v>
      </c>
      <c r="BX89" s="172">
        <v>0</v>
      </c>
      <c r="BY89" s="172">
        <v>4996.38</v>
      </c>
      <c r="BZ89" s="172">
        <v>0</v>
      </c>
      <c r="CA89" s="172">
        <v>0</v>
      </c>
      <c r="CB89" s="172">
        <v>12229.65</v>
      </c>
      <c r="CC89" s="172">
        <v>0</v>
      </c>
      <c r="CD89" s="172">
        <v>4996.38</v>
      </c>
      <c r="CE89" s="172">
        <v>0</v>
      </c>
      <c r="CF89" s="172">
        <v>0</v>
      </c>
      <c r="CG89" s="172">
        <v>12229.65</v>
      </c>
      <c r="CH89" s="172">
        <v>4996.38</v>
      </c>
      <c r="CI89" s="172">
        <v>0</v>
      </c>
      <c r="CJ89" s="172">
        <v>296554.20000000042</v>
      </c>
      <c r="CK89" s="172"/>
      <c r="CL89" s="172">
        <v>0</v>
      </c>
      <c r="CM89" s="172">
        <v>0</v>
      </c>
      <c r="CN89" s="172">
        <v>0</v>
      </c>
      <c r="CO89" s="172">
        <v>0</v>
      </c>
      <c r="CP89" s="177"/>
      <c r="CQ89" s="151">
        <v>296554.20000000042</v>
      </c>
      <c r="CR89" s="151">
        <v>0</v>
      </c>
      <c r="CS89" s="152">
        <v>301550.58</v>
      </c>
      <c r="CT89" s="152">
        <v>-4996.38</v>
      </c>
      <c r="CU89" s="152">
        <v>-4996.3799999995972</v>
      </c>
      <c r="CV89" s="151">
        <v>-4996.38</v>
      </c>
      <c r="CW89" s="151">
        <v>296554.2</v>
      </c>
      <c r="CX89" s="153">
        <v>0</v>
      </c>
      <c r="CY89" s="151">
        <v>0</v>
      </c>
      <c r="CZ89" s="151">
        <v>9.9999996018595994E-3</v>
      </c>
      <c r="DA89" s="151">
        <v>0</v>
      </c>
      <c r="DB89" s="152">
        <v>-4996.38</v>
      </c>
      <c r="DD89" s="151">
        <v>4.0290615288540721E-10</v>
      </c>
      <c r="DG89" s="151">
        <v>296554.20000000042</v>
      </c>
      <c r="DH89" s="151">
        <v>0</v>
      </c>
      <c r="DI89" s="152">
        <v>301550.58</v>
      </c>
      <c r="DJ89" s="152">
        <v>-4996.38</v>
      </c>
      <c r="DO89" s="166">
        <v>3303353</v>
      </c>
      <c r="DQ89">
        <f>_xlfn.XLOOKUP(A89,Adjustment!B:B,Adjustment!H:H,0,0)</f>
        <v>0</v>
      </c>
      <c r="DR89" s="151">
        <f t="shared" si="13"/>
        <v>3596362.9000000004</v>
      </c>
      <c r="DS89" s="151">
        <f t="shared" si="14"/>
        <v>3669487.21</v>
      </c>
      <c r="DT89" s="151">
        <f t="shared" si="15"/>
        <v>-73124.30999999959</v>
      </c>
      <c r="DU89" s="151">
        <f t="shared" si="12"/>
        <v>17226.03</v>
      </c>
      <c r="DV89" s="151">
        <f t="shared" si="16"/>
        <v>17226.03</v>
      </c>
      <c r="DW89" s="151">
        <f t="shared" si="17"/>
        <v>0</v>
      </c>
    </row>
    <row r="90" spans="1:127">
      <c r="A90" s="166">
        <v>3303361</v>
      </c>
      <c r="B90" s="175" t="s">
        <v>881</v>
      </c>
      <c r="C90" s="167" t="s">
        <v>882</v>
      </c>
      <c r="D90" s="178"/>
      <c r="E90" s="17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70"/>
      <c r="R90" s="170"/>
      <c r="S90" s="170"/>
      <c r="T90" s="170"/>
      <c r="U90" s="170"/>
      <c r="V90" s="170"/>
      <c r="W90" s="171">
        <v>205147.28</v>
      </c>
      <c r="X90" s="171"/>
      <c r="Y90" s="171">
        <v>0</v>
      </c>
      <c r="Z90" s="172">
        <v>2024929.56</v>
      </c>
      <c r="AA90" s="172">
        <v>0</v>
      </c>
      <c r="AB90" s="172">
        <v>28322.5</v>
      </c>
      <c r="AC90" s="172">
        <v>0</v>
      </c>
      <c r="AD90" s="172">
        <v>245896.5</v>
      </c>
      <c r="AE90" s="172">
        <v>5656.93</v>
      </c>
      <c r="AF90" s="172">
        <v>0</v>
      </c>
      <c r="AG90" s="172">
        <v>0</v>
      </c>
      <c r="AH90" s="172">
        <v>26399.14</v>
      </c>
      <c r="AI90" s="172">
        <v>0</v>
      </c>
      <c r="AJ90" s="172">
        <v>0</v>
      </c>
      <c r="AK90" s="172">
        <v>0</v>
      </c>
      <c r="AL90" s="172">
        <v>22020.13</v>
      </c>
      <c r="AM90" s="172">
        <v>0</v>
      </c>
      <c r="AN90" s="172">
        <v>0</v>
      </c>
      <c r="AO90" s="172">
        <v>0</v>
      </c>
      <c r="AP90" s="172">
        <v>0</v>
      </c>
      <c r="AQ90" s="172">
        <v>0</v>
      </c>
      <c r="AR90" s="172">
        <v>0</v>
      </c>
      <c r="AS90" s="172">
        <v>27947.96</v>
      </c>
      <c r="AT90" s="172">
        <v>51582</v>
      </c>
      <c r="AU90" s="172">
        <v>1133119.58</v>
      </c>
      <c r="AV90" s="172">
        <v>0</v>
      </c>
      <c r="AW90" s="172">
        <v>461261.05</v>
      </c>
      <c r="AX90" s="172">
        <v>39579.870000000003</v>
      </c>
      <c r="AY90" s="172">
        <v>113164.47</v>
      </c>
      <c r="AZ90" s="172">
        <v>0</v>
      </c>
      <c r="BA90" s="172">
        <v>33565.32</v>
      </c>
      <c r="BB90" s="172">
        <v>1167.24</v>
      </c>
      <c r="BC90" s="172">
        <v>8847.7199999999993</v>
      </c>
      <c r="BD90" s="172">
        <v>0</v>
      </c>
      <c r="BE90" s="172">
        <v>0</v>
      </c>
      <c r="BF90" s="172">
        <v>44408.85</v>
      </c>
      <c r="BG90" s="172">
        <v>5506.94</v>
      </c>
      <c r="BH90" s="172">
        <v>34684.06</v>
      </c>
      <c r="BI90" s="172">
        <v>12182.87</v>
      </c>
      <c r="BJ90" s="172">
        <v>39903.46</v>
      </c>
      <c r="BK90" s="172">
        <v>0</v>
      </c>
      <c r="BL90" s="172">
        <v>5199.18</v>
      </c>
      <c r="BM90" s="172">
        <v>88802.249999999694</v>
      </c>
      <c r="BN90" s="172">
        <v>14813.41</v>
      </c>
      <c r="BO90" s="172">
        <v>36931.360000000001</v>
      </c>
      <c r="BP90" s="172">
        <v>37544.480000000003</v>
      </c>
      <c r="BQ90" s="172">
        <v>14144.77</v>
      </c>
      <c r="BR90" s="172">
        <v>0</v>
      </c>
      <c r="BS90" s="172">
        <v>143863.79999999999</v>
      </c>
      <c r="BT90" s="172">
        <v>29478.91</v>
      </c>
      <c r="BU90" s="172">
        <v>0</v>
      </c>
      <c r="BV90" s="172">
        <v>70000.490000000005</v>
      </c>
      <c r="BW90" s="172">
        <v>0</v>
      </c>
      <c r="BX90" s="172">
        <v>0</v>
      </c>
      <c r="BY90" s="172">
        <v>90</v>
      </c>
      <c r="BZ90" s="172">
        <v>0</v>
      </c>
      <c r="CA90" s="172">
        <v>0</v>
      </c>
      <c r="CB90" s="172">
        <v>9037.85</v>
      </c>
      <c r="CC90" s="172">
        <v>0</v>
      </c>
      <c r="CD90" s="172">
        <v>90</v>
      </c>
      <c r="CE90" s="172">
        <v>0</v>
      </c>
      <c r="CF90" s="172">
        <v>0</v>
      </c>
      <c r="CG90" s="172">
        <v>9037.85</v>
      </c>
      <c r="CH90" s="172">
        <v>90</v>
      </c>
      <c r="CI90" s="172">
        <v>0</v>
      </c>
      <c r="CJ90" s="172">
        <v>269641.91999999969</v>
      </c>
      <c r="CK90" s="172"/>
      <c r="CL90" s="172">
        <v>0</v>
      </c>
      <c r="CM90" s="172">
        <v>0</v>
      </c>
      <c r="CN90" s="172">
        <v>0</v>
      </c>
      <c r="CO90" s="172">
        <v>0</v>
      </c>
      <c r="CP90" s="177"/>
      <c r="CQ90" s="151">
        <v>269641.91999999969</v>
      </c>
      <c r="CR90" s="151">
        <v>0</v>
      </c>
      <c r="CS90" s="152">
        <v>269731.92</v>
      </c>
      <c r="CT90" s="152">
        <v>-90</v>
      </c>
      <c r="CU90" s="152">
        <v>-90.000000000291038</v>
      </c>
      <c r="CV90" s="151">
        <v>-90</v>
      </c>
      <c r="CW90" s="151">
        <v>269641.92</v>
      </c>
      <c r="CX90" s="153">
        <v>0</v>
      </c>
      <c r="CY90" s="151">
        <v>0</v>
      </c>
      <c r="CZ90" s="151">
        <v>0</v>
      </c>
      <c r="DA90" s="151">
        <v>-2.0000000309664756E-2</v>
      </c>
      <c r="DB90" s="152">
        <v>-90</v>
      </c>
      <c r="DD90" s="151">
        <v>-2.9103830456733704E-10</v>
      </c>
      <c r="DG90" s="151">
        <v>269641.91999999969</v>
      </c>
      <c r="DH90" s="151">
        <v>0</v>
      </c>
      <c r="DI90" s="152">
        <v>269731.92</v>
      </c>
      <c r="DJ90" s="152">
        <v>-90</v>
      </c>
      <c r="DO90" s="166">
        <v>3303361</v>
      </c>
      <c r="DQ90">
        <f>_xlfn.XLOOKUP(A90,Adjustment!B:B,Adjustment!H:H,0,0)</f>
        <v>0</v>
      </c>
      <c r="DR90" s="151">
        <f t="shared" si="13"/>
        <v>2432754.7200000002</v>
      </c>
      <c r="DS90" s="151">
        <f t="shared" si="14"/>
        <v>2368260.0800000005</v>
      </c>
      <c r="DT90" s="151">
        <f t="shared" si="15"/>
        <v>64494.639999999665</v>
      </c>
      <c r="DU90" s="151">
        <f t="shared" si="12"/>
        <v>9127.85</v>
      </c>
      <c r="DV90" s="151">
        <f t="shared" si="16"/>
        <v>9127.85</v>
      </c>
      <c r="DW90" s="151">
        <f t="shared" si="17"/>
        <v>0</v>
      </c>
    </row>
    <row r="91" spans="1:127">
      <c r="A91" s="166">
        <v>3303363</v>
      </c>
      <c r="B91" s="175" t="s">
        <v>883</v>
      </c>
      <c r="C91" s="167" t="s">
        <v>884</v>
      </c>
      <c r="D91" s="178"/>
      <c r="E91" s="17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70"/>
      <c r="R91" s="170"/>
      <c r="S91" s="170"/>
      <c r="T91" s="170"/>
      <c r="U91" s="170"/>
      <c r="V91" s="170"/>
      <c r="W91" s="171">
        <v>270107.13</v>
      </c>
      <c r="X91" s="171"/>
      <c r="Y91" s="171">
        <v>0</v>
      </c>
      <c r="Z91" s="172">
        <v>1809338.59</v>
      </c>
      <c r="AA91" s="172">
        <v>0</v>
      </c>
      <c r="AB91" s="172">
        <v>25884.32</v>
      </c>
      <c r="AC91" s="172">
        <v>0</v>
      </c>
      <c r="AD91" s="172">
        <v>186531</v>
      </c>
      <c r="AE91" s="172">
        <v>6370.79</v>
      </c>
      <c r="AF91" s="172">
        <v>0</v>
      </c>
      <c r="AG91" s="172">
        <v>0</v>
      </c>
      <c r="AH91" s="172">
        <v>39207.850000000581</v>
      </c>
      <c r="AI91" s="172">
        <v>0</v>
      </c>
      <c r="AJ91" s="172">
        <v>0</v>
      </c>
      <c r="AK91" s="172">
        <v>0</v>
      </c>
      <c r="AL91" s="172">
        <v>55153.77</v>
      </c>
      <c r="AM91" s="172">
        <v>0</v>
      </c>
      <c r="AN91" s="172">
        <v>0</v>
      </c>
      <c r="AO91" s="172">
        <v>0</v>
      </c>
      <c r="AP91" s="172">
        <v>0</v>
      </c>
      <c r="AQ91" s="172">
        <v>0</v>
      </c>
      <c r="AR91" s="172">
        <v>0</v>
      </c>
      <c r="AS91" s="172">
        <v>31166.880000000001</v>
      </c>
      <c r="AT91" s="172">
        <v>57916</v>
      </c>
      <c r="AU91" s="172">
        <v>962595.7</v>
      </c>
      <c r="AV91" s="172">
        <v>0</v>
      </c>
      <c r="AW91" s="172">
        <v>368914.81</v>
      </c>
      <c r="AX91" s="172">
        <v>43143.199999999997</v>
      </c>
      <c r="AY91" s="172">
        <v>216199.25</v>
      </c>
      <c r="AZ91" s="172">
        <v>0</v>
      </c>
      <c r="BA91" s="172">
        <v>84813.82</v>
      </c>
      <c r="BB91" s="172">
        <v>585</v>
      </c>
      <c r="BC91" s="172">
        <v>9909</v>
      </c>
      <c r="BD91" s="172">
        <v>0</v>
      </c>
      <c r="BE91" s="172">
        <v>0</v>
      </c>
      <c r="BF91" s="172">
        <v>81842.73</v>
      </c>
      <c r="BG91" s="172">
        <v>0</v>
      </c>
      <c r="BH91" s="172">
        <v>36271.61</v>
      </c>
      <c r="BI91" s="172">
        <v>4073.07</v>
      </c>
      <c r="BJ91" s="172">
        <v>53948.43</v>
      </c>
      <c r="BK91" s="172">
        <v>6740.74</v>
      </c>
      <c r="BL91" s="172">
        <v>5267.87</v>
      </c>
      <c r="BM91" s="172">
        <v>34052.29</v>
      </c>
      <c r="BN91" s="172">
        <v>16963.87</v>
      </c>
      <c r="BO91" s="172">
        <v>0</v>
      </c>
      <c r="BP91" s="172">
        <v>65852.210000000006</v>
      </c>
      <c r="BQ91" s="172">
        <v>4895</v>
      </c>
      <c r="BR91" s="172">
        <v>5002</v>
      </c>
      <c r="BS91" s="172">
        <v>105816.61</v>
      </c>
      <c r="BT91" s="172">
        <v>21873.85</v>
      </c>
      <c r="BU91" s="172">
        <v>0</v>
      </c>
      <c r="BV91" s="172">
        <v>103939.06</v>
      </c>
      <c r="BW91" s="172">
        <v>0</v>
      </c>
      <c r="BX91" s="172">
        <v>0</v>
      </c>
      <c r="BY91" s="172">
        <v>0</v>
      </c>
      <c r="BZ91" s="172">
        <v>0</v>
      </c>
      <c r="CA91" s="172">
        <v>0</v>
      </c>
      <c r="CB91" s="172">
        <v>8923.64</v>
      </c>
      <c r="CC91" s="172">
        <v>0</v>
      </c>
      <c r="CD91" s="172">
        <v>0</v>
      </c>
      <c r="CE91" s="172">
        <v>0</v>
      </c>
      <c r="CF91" s="172">
        <v>0</v>
      </c>
      <c r="CG91" s="172">
        <v>8923.64</v>
      </c>
      <c r="CH91" s="172">
        <v>0</v>
      </c>
      <c r="CI91" s="172">
        <v>0</v>
      </c>
      <c r="CJ91" s="172">
        <v>248976.21000000008</v>
      </c>
      <c r="CK91" s="172"/>
      <c r="CL91" s="172">
        <v>0</v>
      </c>
      <c r="CM91" s="172">
        <v>0</v>
      </c>
      <c r="CN91" s="172">
        <v>0</v>
      </c>
      <c r="CO91" s="172">
        <v>0</v>
      </c>
      <c r="CP91" s="177"/>
      <c r="CQ91" s="151">
        <v>248976.21000000008</v>
      </c>
      <c r="CR91" s="151">
        <v>0</v>
      </c>
      <c r="CS91" s="152">
        <v>248976.21</v>
      </c>
      <c r="CT91" s="152">
        <v>0</v>
      </c>
      <c r="CU91" s="152">
        <v>0</v>
      </c>
      <c r="CV91" s="151">
        <v>0</v>
      </c>
      <c r="CW91" s="151">
        <v>248976.21</v>
      </c>
      <c r="CX91" s="153">
        <v>0</v>
      </c>
      <c r="CY91" s="151">
        <v>0</v>
      </c>
      <c r="CZ91" s="151">
        <v>2.9999999416759238E-2</v>
      </c>
      <c r="DA91" s="151">
        <v>0</v>
      </c>
      <c r="DD91" s="151">
        <v>8.7311491370201111E-11</v>
      </c>
      <c r="DG91" s="151">
        <v>248976.21000000008</v>
      </c>
      <c r="DH91" s="151">
        <v>0</v>
      </c>
      <c r="DI91" s="152">
        <v>248976.21</v>
      </c>
      <c r="DJ91" s="152">
        <v>0</v>
      </c>
      <c r="DO91" s="166">
        <v>3303363</v>
      </c>
      <c r="DQ91">
        <f>_xlfn.XLOOKUP(A91,Adjustment!B:B,Adjustment!H:H,0,0)</f>
        <v>0</v>
      </c>
      <c r="DR91" s="151">
        <f t="shared" si="13"/>
        <v>2211569.2000000007</v>
      </c>
      <c r="DS91" s="151">
        <f t="shared" si="14"/>
        <v>2232700.1200000006</v>
      </c>
      <c r="DT91" s="151">
        <f t="shared" si="15"/>
        <v>-21130.919999999925</v>
      </c>
      <c r="DU91" s="151">
        <f t="shared" si="12"/>
        <v>8923.64</v>
      </c>
      <c r="DV91" s="151">
        <f t="shared" si="16"/>
        <v>8923.64</v>
      </c>
      <c r="DW91" s="151">
        <f t="shared" si="17"/>
        <v>0</v>
      </c>
    </row>
    <row r="92" spans="1:127">
      <c r="A92" s="166">
        <v>3303365</v>
      </c>
      <c r="B92" s="175" t="s">
        <v>885</v>
      </c>
      <c r="C92" s="167" t="s">
        <v>886</v>
      </c>
      <c r="D92" s="178"/>
      <c r="E92" s="17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70"/>
      <c r="R92" s="170"/>
      <c r="S92" s="170"/>
      <c r="T92" s="170"/>
      <c r="U92" s="170"/>
      <c r="V92" s="170"/>
      <c r="W92" s="171">
        <v>322526.53000000003</v>
      </c>
      <c r="X92" s="171"/>
      <c r="Y92" s="171">
        <v>0</v>
      </c>
      <c r="Z92" s="172">
        <v>1076715.24</v>
      </c>
      <c r="AA92" s="172">
        <v>0</v>
      </c>
      <c r="AB92" s="172">
        <v>68101.25</v>
      </c>
      <c r="AC92" s="172">
        <v>0</v>
      </c>
      <c r="AD92" s="172">
        <v>63956.5</v>
      </c>
      <c r="AE92" s="172">
        <v>1200</v>
      </c>
      <c r="AF92" s="172">
        <v>0</v>
      </c>
      <c r="AG92" s="172">
        <v>0</v>
      </c>
      <c r="AH92" s="172">
        <v>603.72999999998956</v>
      </c>
      <c r="AI92" s="172">
        <v>0</v>
      </c>
      <c r="AJ92" s="172">
        <v>0</v>
      </c>
      <c r="AK92" s="172">
        <v>0</v>
      </c>
      <c r="AL92" s="172">
        <v>31788.91</v>
      </c>
      <c r="AM92" s="172">
        <v>0</v>
      </c>
      <c r="AN92" s="172">
        <v>0</v>
      </c>
      <c r="AO92" s="172">
        <v>0</v>
      </c>
      <c r="AP92" s="172">
        <v>0</v>
      </c>
      <c r="AQ92" s="172">
        <v>0</v>
      </c>
      <c r="AR92" s="172">
        <v>0</v>
      </c>
      <c r="AS92" s="172">
        <v>3771.5</v>
      </c>
      <c r="AT92" s="172">
        <v>50073</v>
      </c>
      <c r="AU92" s="172">
        <v>581896.54</v>
      </c>
      <c r="AV92" s="172">
        <v>0</v>
      </c>
      <c r="AW92" s="172">
        <v>219567.27</v>
      </c>
      <c r="AX92" s="172">
        <v>53612.39</v>
      </c>
      <c r="AY92" s="172">
        <v>77629.210000000006</v>
      </c>
      <c r="AZ92" s="172">
        <v>0</v>
      </c>
      <c r="BA92" s="172">
        <v>15095.45</v>
      </c>
      <c r="BB92" s="172">
        <v>1795</v>
      </c>
      <c r="BC92" s="172">
        <v>1275</v>
      </c>
      <c r="BD92" s="172">
        <v>0</v>
      </c>
      <c r="BE92" s="172">
        <v>0</v>
      </c>
      <c r="BF92" s="172">
        <v>37577.46</v>
      </c>
      <c r="BG92" s="172">
        <v>60.97</v>
      </c>
      <c r="BH92" s="172">
        <v>15101.64</v>
      </c>
      <c r="BI92" s="172">
        <v>3616.57</v>
      </c>
      <c r="BJ92" s="172">
        <v>19219.5</v>
      </c>
      <c r="BK92" s="172">
        <v>0</v>
      </c>
      <c r="BL92" s="172">
        <v>2815.96</v>
      </c>
      <c r="BM92" s="172">
        <v>62712.97</v>
      </c>
      <c r="BN92" s="172">
        <v>2429.4299999999998</v>
      </c>
      <c r="BO92" s="172">
        <v>298.55</v>
      </c>
      <c r="BP92" s="172">
        <v>14242.12</v>
      </c>
      <c r="BQ92" s="172">
        <v>4895</v>
      </c>
      <c r="BR92" s="172">
        <v>0</v>
      </c>
      <c r="BS92" s="172">
        <v>104320.72</v>
      </c>
      <c r="BT92" s="172">
        <v>145087.72</v>
      </c>
      <c r="BU92" s="172">
        <v>597.72</v>
      </c>
      <c r="BV92" s="172">
        <v>89814.68</v>
      </c>
      <c r="BW92" s="172">
        <v>0</v>
      </c>
      <c r="BX92" s="172">
        <v>0</v>
      </c>
      <c r="BY92" s="172">
        <v>0</v>
      </c>
      <c r="BZ92" s="172">
        <v>0</v>
      </c>
      <c r="CA92" s="172">
        <v>0</v>
      </c>
      <c r="CB92" s="172">
        <v>6859.35</v>
      </c>
      <c r="CC92" s="172">
        <v>0</v>
      </c>
      <c r="CD92" s="172">
        <v>0</v>
      </c>
      <c r="CE92" s="172">
        <v>0</v>
      </c>
      <c r="CF92" s="172">
        <v>0</v>
      </c>
      <c r="CG92" s="172">
        <v>6859.35</v>
      </c>
      <c r="CH92" s="172">
        <v>0</v>
      </c>
      <c r="CI92" s="172">
        <v>0</v>
      </c>
      <c r="CJ92" s="172">
        <v>165074.79000000004</v>
      </c>
      <c r="CK92" s="172"/>
      <c r="CL92" s="172">
        <v>0</v>
      </c>
      <c r="CM92" s="172">
        <v>0</v>
      </c>
      <c r="CN92" s="172">
        <v>0</v>
      </c>
      <c r="CO92" s="172">
        <v>0</v>
      </c>
      <c r="CP92" s="177"/>
      <c r="CQ92" s="151">
        <v>165074.79000000004</v>
      </c>
      <c r="CR92" s="151">
        <v>0</v>
      </c>
      <c r="CS92" s="152">
        <v>165074.79</v>
      </c>
      <c r="CT92" s="152">
        <v>0</v>
      </c>
      <c r="CU92" s="152">
        <v>0</v>
      </c>
      <c r="CV92" s="151">
        <v>0</v>
      </c>
      <c r="CW92" s="151">
        <v>165074.79</v>
      </c>
      <c r="CX92" s="153">
        <v>0</v>
      </c>
      <c r="CY92" s="151">
        <v>0</v>
      </c>
      <c r="CZ92" s="151">
        <v>603.73000000001048</v>
      </c>
      <c r="DA92" s="151">
        <v>0</v>
      </c>
      <c r="DD92" s="151">
        <v>2.9103830456733704E-11</v>
      </c>
      <c r="DG92" s="151">
        <v>165074.79000000004</v>
      </c>
      <c r="DH92" s="151">
        <v>0</v>
      </c>
      <c r="DI92" s="152">
        <v>165074.79</v>
      </c>
      <c r="DJ92" s="152">
        <v>0</v>
      </c>
      <c r="DO92" s="166">
        <v>3303365</v>
      </c>
      <c r="DQ92">
        <f>_xlfn.XLOOKUP(A92,Adjustment!B:B,Adjustment!H:H,0,0)</f>
        <v>0</v>
      </c>
      <c r="DR92" s="151">
        <f t="shared" si="13"/>
        <v>1296210.1299999999</v>
      </c>
      <c r="DS92" s="151">
        <f t="shared" si="14"/>
        <v>1453661.8699999999</v>
      </c>
      <c r="DT92" s="151">
        <f t="shared" si="15"/>
        <v>-157451.74</v>
      </c>
      <c r="DU92" s="151">
        <f t="shared" si="12"/>
        <v>6859.35</v>
      </c>
      <c r="DV92" s="151">
        <f t="shared" si="16"/>
        <v>6859.35</v>
      </c>
      <c r="DW92" s="151">
        <f t="shared" si="17"/>
        <v>0</v>
      </c>
    </row>
    <row r="93" spans="1:127">
      <c r="A93" s="166">
        <v>3303367</v>
      </c>
      <c r="B93" s="175" t="s">
        <v>887</v>
      </c>
      <c r="C93" s="167" t="s">
        <v>888</v>
      </c>
      <c r="D93" s="178"/>
      <c r="E93" s="17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70"/>
      <c r="R93" s="170"/>
      <c r="S93" s="170"/>
      <c r="T93" s="170"/>
      <c r="U93" s="170"/>
      <c r="V93" s="170"/>
      <c r="W93" s="171">
        <v>120538.87</v>
      </c>
      <c r="X93" s="171"/>
      <c r="Y93" s="171">
        <v>0</v>
      </c>
      <c r="Z93" s="172">
        <v>1276835.67</v>
      </c>
      <c r="AA93" s="172">
        <v>0</v>
      </c>
      <c r="AB93" s="172">
        <v>13990</v>
      </c>
      <c r="AC93" s="172">
        <v>0</v>
      </c>
      <c r="AD93" s="172">
        <v>122916.5</v>
      </c>
      <c r="AE93" s="172">
        <v>200</v>
      </c>
      <c r="AF93" s="172">
        <v>0</v>
      </c>
      <c r="AG93" s="172">
        <v>0</v>
      </c>
      <c r="AH93" s="172">
        <v>34315.760000000002</v>
      </c>
      <c r="AI93" s="172">
        <v>0</v>
      </c>
      <c r="AJ93" s="172">
        <v>0</v>
      </c>
      <c r="AK93" s="172">
        <v>0</v>
      </c>
      <c r="AL93" s="172">
        <v>949</v>
      </c>
      <c r="AM93" s="172">
        <v>0</v>
      </c>
      <c r="AN93" s="172">
        <v>0</v>
      </c>
      <c r="AO93" s="172">
        <v>0</v>
      </c>
      <c r="AP93" s="172">
        <v>0</v>
      </c>
      <c r="AQ93" s="172">
        <v>0</v>
      </c>
      <c r="AR93" s="172">
        <v>0</v>
      </c>
      <c r="AS93" s="172">
        <v>8907.2800000000007</v>
      </c>
      <c r="AT93" s="172">
        <v>39484</v>
      </c>
      <c r="AU93" s="172">
        <v>708873.89</v>
      </c>
      <c r="AV93" s="172">
        <v>0</v>
      </c>
      <c r="AW93" s="172">
        <v>210763.8</v>
      </c>
      <c r="AX93" s="172">
        <v>0</v>
      </c>
      <c r="AY93" s="172">
        <v>183762.06</v>
      </c>
      <c r="AZ93" s="172">
        <v>0</v>
      </c>
      <c r="BA93" s="172">
        <v>33601.14</v>
      </c>
      <c r="BB93" s="172">
        <v>0</v>
      </c>
      <c r="BC93" s="172">
        <v>5358.34</v>
      </c>
      <c r="BD93" s="172">
        <v>0</v>
      </c>
      <c r="BE93" s="172">
        <v>0</v>
      </c>
      <c r="BF93" s="172">
        <v>11471.27</v>
      </c>
      <c r="BG93" s="172">
        <v>10727.23</v>
      </c>
      <c r="BH93" s="172">
        <v>2291.37</v>
      </c>
      <c r="BI93" s="172">
        <v>5953.38</v>
      </c>
      <c r="BJ93" s="172">
        <v>28738.11</v>
      </c>
      <c r="BK93" s="172">
        <v>0</v>
      </c>
      <c r="BL93" s="172">
        <v>2100.8000000000002</v>
      </c>
      <c r="BM93" s="172">
        <v>44985.759999999696</v>
      </c>
      <c r="BN93" s="172">
        <v>8172.4</v>
      </c>
      <c r="BO93" s="172">
        <v>2461.33</v>
      </c>
      <c r="BP93" s="172">
        <v>20644.45</v>
      </c>
      <c r="BQ93" s="172">
        <v>8985.9699999999993</v>
      </c>
      <c r="BR93" s="172">
        <v>3616.8</v>
      </c>
      <c r="BS93" s="172">
        <v>87611.36</v>
      </c>
      <c r="BT93" s="172">
        <v>21349.599999999999</v>
      </c>
      <c r="BU93" s="172">
        <v>0</v>
      </c>
      <c r="BV93" s="172">
        <v>93292.94</v>
      </c>
      <c r="BW93" s="172">
        <v>0</v>
      </c>
      <c r="BX93" s="172">
        <v>0</v>
      </c>
      <c r="BY93" s="172">
        <v>0</v>
      </c>
      <c r="BZ93" s="172">
        <v>0</v>
      </c>
      <c r="CA93" s="172">
        <v>0</v>
      </c>
      <c r="CB93" s="172">
        <v>7141.23</v>
      </c>
      <c r="CC93" s="172">
        <v>0</v>
      </c>
      <c r="CD93" s="172">
        <v>0</v>
      </c>
      <c r="CE93" s="172">
        <v>0</v>
      </c>
      <c r="CF93" s="172">
        <v>0</v>
      </c>
      <c r="CG93" s="172">
        <v>7141.23</v>
      </c>
      <c r="CH93" s="172">
        <v>0</v>
      </c>
      <c r="CI93" s="172">
        <v>0</v>
      </c>
      <c r="CJ93" s="172">
        <v>123375.07999999996</v>
      </c>
      <c r="CK93" s="172"/>
      <c r="CL93" s="172">
        <v>0</v>
      </c>
      <c r="CM93" s="172">
        <v>0</v>
      </c>
      <c r="CN93" s="172">
        <v>0</v>
      </c>
      <c r="CO93" s="172">
        <v>0</v>
      </c>
      <c r="CP93" s="177"/>
      <c r="CQ93" s="151">
        <v>123375.07999999996</v>
      </c>
      <c r="CR93" s="151">
        <v>0</v>
      </c>
      <c r="CS93" s="152">
        <v>123375.08</v>
      </c>
      <c r="CT93" s="152">
        <v>0</v>
      </c>
      <c r="CU93" s="152">
        <v>0</v>
      </c>
      <c r="CV93" s="151">
        <v>0</v>
      </c>
      <c r="CW93" s="151">
        <v>123375.08</v>
      </c>
      <c r="CX93" s="153">
        <v>0</v>
      </c>
      <c r="CY93" s="151">
        <v>0</v>
      </c>
      <c r="CZ93" s="151">
        <v>0</v>
      </c>
      <c r="DA93" s="151">
        <v>-3.0000000304426067E-2</v>
      </c>
      <c r="DD93" s="151">
        <v>-4.3655745685100555E-11</v>
      </c>
      <c r="DG93" s="151">
        <v>123375.07999999996</v>
      </c>
      <c r="DH93" s="151">
        <v>0</v>
      </c>
      <c r="DI93" s="152">
        <v>123375.08</v>
      </c>
      <c r="DJ93" s="152">
        <v>0</v>
      </c>
      <c r="DO93" s="166">
        <v>3303367</v>
      </c>
      <c r="DQ93">
        <f>_xlfn.XLOOKUP(A93,Adjustment!B:B,Adjustment!H:H,0,0)</f>
        <v>0</v>
      </c>
      <c r="DR93" s="151">
        <f t="shared" si="13"/>
        <v>1497598.21</v>
      </c>
      <c r="DS93" s="151">
        <f t="shared" si="14"/>
        <v>1494762</v>
      </c>
      <c r="DT93" s="151">
        <f t="shared" si="15"/>
        <v>2836.2099999999627</v>
      </c>
      <c r="DU93" s="151">
        <f t="shared" si="12"/>
        <v>7141.23</v>
      </c>
      <c r="DV93" s="151">
        <f t="shared" si="16"/>
        <v>7141.23</v>
      </c>
      <c r="DW93" s="151">
        <f t="shared" si="17"/>
        <v>0</v>
      </c>
    </row>
    <row r="94" spans="1:127">
      <c r="A94" s="166">
        <v>3303372</v>
      </c>
      <c r="B94" s="175" t="s">
        <v>890</v>
      </c>
      <c r="C94" s="167" t="s">
        <v>891</v>
      </c>
      <c r="D94" s="178"/>
      <c r="E94" s="17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70"/>
      <c r="R94" s="170"/>
      <c r="S94" s="170"/>
      <c r="T94" s="170"/>
      <c r="U94" s="170"/>
      <c r="V94" s="170"/>
      <c r="W94" s="171">
        <v>354068.24</v>
      </c>
      <c r="X94" s="171"/>
      <c r="Y94" s="171">
        <v>0</v>
      </c>
      <c r="Z94" s="172">
        <v>3153949.5</v>
      </c>
      <c r="AA94" s="172">
        <v>0</v>
      </c>
      <c r="AB94" s="172">
        <v>140168</v>
      </c>
      <c r="AC94" s="172">
        <v>0</v>
      </c>
      <c r="AD94" s="172">
        <v>391265.5</v>
      </c>
      <c r="AE94" s="172">
        <v>856.93</v>
      </c>
      <c r="AF94" s="172">
        <v>0</v>
      </c>
      <c r="AG94" s="172">
        <v>0</v>
      </c>
      <c r="AH94" s="172">
        <v>127195.29</v>
      </c>
      <c r="AI94" s="172">
        <v>0</v>
      </c>
      <c r="AJ94" s="172">
        <v>0</v>
      </c>
      <c r="AK94" s="172">
        <v>0</v>
      </c>
      <c r="AL94" s="172">
        <v>0</v>
      </c>
      <c r="AM94" s="172">
        <v>0</v>
      </c>
      <c r="AN94" s="172">
        <v>0</v>
      </c>
      <c r="AO94" s="172">
        <v>0</v>
      </c>
      <c r="AP94" s="172">
        <v>0</v>
      </c>
      <c r="AQ94" s="172">
        <v>0</v>
      </c>
      <c r="AR94" s="172">
        <v>0</v>
      </c>
      <c r="AS94" s="172">
        <v>32616.2</v>
      </c>
      <c r="AT94" s="172">
        <v>75188</v>
      </c>
      <c r="AU94" s="172">
        <v>2016397.18</v>
      </c>
      <c r="AV94" s="172">
        <v>0</v>
      </c>
      <c r="AW94" s="172">
        <v>592308.72</v>
      </c>
      <c r="AX94" s="172">
        <v>0</v>
      </c>
      <c r="AY94" s="172">
        <v>359762.84</v>
      </c>
      <c r="AZ94" s="172">
        <v>0</v>
      </c>
      <c r="BA94" s="172">
        <v>103885.65</v>
      </c>
      <c r="BB94" s="172">
        <v>2591</v>
      </c>
      <c r="BC94" s="172">
        <v>23727.66</v>
      </c>
      <c r="BD94" s="172">
        <v>0</v>
      </c>
      <c r="BE94" s="172">
        <v>12071.64</v>
      </c>
      <c r="BF94" s="172">
        <v>18099.400000000001</v>
      </c>
      <c r="BG94" s="172">
        <v>2220.36</v>
      </c>
      <c r="BH94" s="172">
        <v>36888.339999999997</v>
      </c>
      <c r="BI94" s="172">
        <v>6513.32</v>
      </c>
      <c r="BJ94" s="172">
        <v>74377.570000000007</v>
      </c>
      <c r="BK94" s="172">
        <v>0</v>
      </c>
      <c r="BL94" s="172">
        <v>15675.62</v>
      </c>
      <c r="BM94" s="172">
        <v>228661.48000000132</v>
      </c>
      <c r="BN94" s="172">
        <v>28327.65</v>
      </c>
      <c r="BO94" s="172">
        <v>33048.300000000003</v>
      </c>
      <c r="BP94" s="172">
        <v>74729.31</v>
      </c>
      <c r="BQ94" s="172">
        <v>0</v>
      </c>
      <c r="BR94" s="172">
        <v>1096</v>
      </c>
      <c r="BS94" s="172">
        <v>176677.92</v>
      </c>
      <c r="BT94" s="172">
        <v>148805.12</v>
      </c>
      <c r="BU94" s="172">
        <v>1500</v>
      </c>
      <c r="BV94" s="172">
        <v>104358.39</v>
      </c>
      <c r="BW94" s="172">
        <v>0</v>
      </c>
      <c r="BX94" s="172">
        <v>0</v>
      </c>
      <c r="BY94" s="172">
        <v>0</v>
      </c>
      <c r="BZ94" s="172">
        <v>0</v>
      </c>
      <c r="CA94" s="172">
        <v>0</v>
      </c>
      <c r="CB94" s="172">
        <v>11996.37</v>
      </c>
      <c r="CC94" s="172">
        <v>0</v>
      </c>
      <c r="CD94" s="172">
        <v>0</v>
      </c>
      <c r="CE94" s="172">
        <v>0</v>
      </c>
      <c r="CF94" s="172">
        <v>0</v>
      </c>
      <c r="CG94" s="172">
        <v>11996.37</v>
      </c>
      <c r="CH94" s="172">
        <v>0</v>
      </c>
      <c r="CI94" s="172">
        <v>0</v>
      </c>
      <c r="CJ94" s="172">
        <v>213584.18999999971</v>
      </c>
      <c r="CK94" s="172"/>
      <c r="CL94" s="172">
        <v>0</v>
      </c>
      <c r="CM94" s="172">
        <v>0</v>
      </c>
      <c r="CN94" s="172">
        <v>0</v>
      </c>
      <c r="CO94" s="172">
        <v>0</v>
      </c>
      <c r="CP94" s="177"/>
      <c r="CQ94" s="151">
        <v>213584.18999999971</v>
      </c>
      <c r="CR94" s="151">
        <v>0</v>
      </c>
      <c r="CS94" s="152">
        <v>213584.19</v>
      </c>
      <c r="CT94" s="152">
        <v>0</v>
      </c>
      <c r="CU94" s="152">
        <v>-2.9103830456733704E-10</v>
      </c>
      <c r="CV94" s="151">
        <v>0</v>
      </c>
      <c r="CW94" s="151">
        <v>213584.19</v>
      </c>
      <c r="CX94" s="153">
        <v>0</v>
      </c>
      <c r="CY94" s="151">
        <v>0</v>
      </c>
      <c r="CZ94" s="151">
        <v>0</v>
      </c>
      <c r="DA94" s="151">
        <v>-621.25999999867054</v>
      </c>
      <c r="DD94" s="151">
        <v>-2.9103830456733704E-10</v>
      </c>
      <c r="DG94" s="151">
        <v>213584.18999999971</v>
      </c>
      <c r="DH94" s="151">
        <v>0</v>
      </c>
      <c r="DI94" s="152">
        <v>213584.19</v>
      </c>
      <c r="DJ94" s="152">
        <v>0</v>
      </c>
      <c r="DO94" s="166">
        <v>3303372</v>
      </c>
      <c r="DQ94">
        <f>_xlfn.XLOOKUP(A94,Adjustment!B:B,Adjustment!H:H,0,0)</f>
        <v>0</v>
      </c>
      <c r="DR94" s="151">
        <f t="shared" si="13"/>
        <v>3921239.4200000004</v>
      </c>
      <c r="DS94" s="151">
        <f t="shared" si="14"/>
        <v>4061723.4700000007</v>
      </c>
      <c r="DT94" s="151">
        <f t="shared" si="15"/>
        <v>-140484.05000000028</v>
      </c>
      <c r="DU94" s="151">
        <f t="shared" si="12"/>
        <v>11996.37</v>
      </c>
      <c r="DV94" s="151">
        <f t="shared" si="16"/>
        <v>11996.37</v>
      </c>
      <c r="DW94" s="151">
        <f t="shared" si="17"/>
        <v>0</v>
      </c>
    </row>
    <row r="95" spans="1:127">
      <c r="A95" s="166">
        <v>3303377</v>
      </c>
      <c r="B95" s="175" t="s">
        <v>893</v>
      </c>
      <c r="C95" s="167" t="s">
        <v>894</v>
      </c>
      <c r="D95" s="178"/>
      <c r="E95" s="17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70"/>
      <c r="R95" s="170"/>
      <c r="S95" s="170"/>
      <c r="T95" s="170"/>
      <c r="U95" s="170"/>
      <c r="V95" s="170"/>
      <c r="W95" s="171">
        <v>206997.75</v>
      </c>
      <c r="X95" s="171"/>
      <c r="Y95" s="171">
        <v>0</v>
      </c>
      <c r="Z95" s="172">
        <v>1217521.6100000001</v>
      </c>
      <c r="AA95" s="172">
        <v>0</v>
      </c>
      <c r="AB95" s="172">
        <v>35236.25</v>
      </c>
      <c r="AC95" s="172">
        <v>0</v>
      </c>
      <c r="AD95" s="172">
        <v>200031</v>
      </c>
      <c r="AE95" s="172">
        <v>0</v>
      </c>
      <c r="AF95" s="172">
        <v>0</v>
      </c>
      <c r="AG95" s="172">
        <v>0</v>
      </c>
      <c r="AH95" s="172">
        <v>25486.67</v>
      </c>
      <c r="AI95" s="172">
        <v>0</v>
      </c>
      <c r="AJ95" s="172">
        <v>0</v>
      </c>
      <c r="AK95" s="172">
        <v>0</v>
      </c>
      <c r="AL95" s="172">
        <v>5218</v>
      </c>
      <c r="AM95" s="172">
        <v>0</v>
      </c>
      <c r="AN95" s="172">
        <v>0</v>
      </c>
      <c r="AO95" s="172">
        <v>0</v>
      </c>
      <c r="AP95" s="172">
        <v>0</v>
      </c>
      <c r="AQ95" s="172">
        <v>0</v>
      </c>
      <c r="AR95" s="172">
        <v>0</v>
      </c>
      <c r="AS95" s="172">
        <v>31330.46</v>
      </c>
      <c r="AT95" s="172">
        <v>31684</v>
      </c>
      <c r="AU95" s="172">
        <v>657239.30000000005</v>
      </c>
      <c r="AV95" s="172">
        <v>0</v>
      </c>
      <c r="AW95" s="172">
        <v>201870.39</v>
      </c>
      <c r="AX95" s="172">
        <v>55353.04</v>
      </c>
      <c r="AY95" s="172">
        <v>100866.08</v>
      </c>
      <c r="AZ95" s="172">
        <v>0</v>
      </c>
      <c r="BA95" s="172">
        <v>39959.46</v>
      </c>
      <c r="BB95" s="172">
        <v>2906</v>
      </c>
      <c r="BC95" s="172">
        <v>2218</v>
      </c>
      <c r="BD95" s="172">
        <v>0</v>
      </c>
      <c r="BE95" s="172">
        <v>3755.15</v>
      </c>
      <c r="BF95" s="172">
        <v>17800.740000000002</v>
      </c>
      <c r="BG95" s="172">
        <v>1659.75</v>
      </c>
      <c r="BH95" s="172">
        <v>358.8</v>
      </c>
      <c r="BI95" s="172">
        <v>1361.66</v>
      </c>
      <c r="BJ95" s="172">
        <v>28049.63</v>
      </c>
      <c r="BK95" s="172">
        <v>3679.1</v>
      </c>
      <c r="BL95" s="172">
        <v>3783.96</v>
      </c>
      <c r="BM95" s="172">
        <v>26208.990000000013</v>
      </c>
      <c r="BN95" s="172">
        <v>3203.6</v>
      </c>
      <c r="BO95" s="172">
        <v>0</v>
      </c>
      <c r="BP95" s="172">
        <v>106499.22</v>
      </c>
      <c r="BQ95" s="172">
        <v>4895</v>
      </c>
      <c r="BR95" s="172">
        <v>4164.8</v>
      </c>
      <c r="BS95" s="172">
        <v>109240.28</v>
      </c>
      <c r="BT95" s="172">
        <v>29726.7</v>
      </c>
      <c r="BU95" s="172">
        <v>2205</v>
      </c>
      <c r="BV95" s="172">
        <v>88462.02</v>
      </c>
      <c r="BW95" s="172">
        <v>0</v>
      </c>
      <c r="BX95" s="172">
        <v>0</v>
      </c>
      <c r="BY95" s="172">
        <v>0</v>
      </c>
      <c r="BZ95" s="172">
        <v>0</v>
      </c>
      <c r="CA95" s="172">
        <v>0</v>
      </c>
      <c r="CB95" s="172">
        <v>6674.67</v>
      </c>
      <c r="CC95" s="172">
        <v>0</v>
      </c>
      <c r="CD95" s="172">
        <v>0</v>
      </c>
      <c r="CE95" s="172">
        <v>0</v>
      </c>
      <c r="CF95" s="172">
        <v>0</v>
      </c>
      <c r="CG95" s="172">
        <v>6674.67</v>
      </c>
      <c r="CH95" s="172">
        <v>0</v>
      </c>
      <c r="CI95" s="172">
        <v>0</v>
      </c>
      <c r="CJ95" s="172">
        <v>258039.07000000007</v>
      </c>
      <c r="CK95" s="172"/>
      <c r="CL95" s="172">
        <v>0</v>
      </c>
      <c r="CM95" s="172">
        <v>0</v>
      </c>
      <c r="CN95" s="172">
        <v>0</v>
      </c>
      <c r="CO95" s="172">
        <v>0</v>
      </c>
      <c r="CP95" s="177"/>
      <c r="CQ95" s="151">
        <v>258039.07000000007</v>
      </c>
      <c r="CR95" s="151">
        <v>0</v>
      </c>
      <c r="CS95" s="152">
        <v>258039.07</v>
      </c>
      <c r="CT95" s="152">
        <v>0</v>
      </c>
      <c r="CU95" s="152">
        <v>0</v>
      </c>
      <c r="CV95" s="151">
        <v>0</v>
      </c>
      <c r="CW95" s="151">
        <v>258039.07</v>
      </c>
      <c r="CX95" s="153">
        <v>0</v>
      </c>
      <c r="CY95" s="151">
        <v>0</v>
      </c>
      <c r="CZ95" s="151">
        <v>0</v>
      </c>
      <c r="DA95" s="151">
        <v>-4.9999999988358468E-2</v>
      </c>
      <c r="DD95" s="151">
        <v>5.8207660913467407E-11</v>
      </c>
      <c r="DG95" s="151">
        <v>258039.07000000007</v>
      </c>
      <c r="DH95" s="151">
        <v>0</v>
      </c>
      <c r="DI95" s="152">
        <v>258039.07</v>
      </c>
      <c r="DJ95" s="152">
        <v>0</v>
      </c>
      <c r="DO95" s="166">
        <v>3303377</v>
      </c>
      <c r="DQ95">
        <f>_xlfn.XLOOKUP(A95,Adjustment!B:B,Adjustment!H:H,0,0)</f>
        <v>0</v>
      </c>
      <c r="DR95" s="151">
        <f t="shared" si="13"/>
        <v>1546507.99</v>
      </c>
      <c r="DS95" s="151">
        <f t="shared" si="14"/>
        <v>1495466.67</v>
      </c>
      <c r="DT95" s="151">
        <f t="shared" si="15"/>
        <v>51041.320000000065</v>
      </c>
      <c r="DU95" s="151">
        <f t="shared" si="12"/>
        <v>6674.67</v>
      </c>
      <c r="DV95" s="151">
        <f t="shared" si="16"/>
        <v>6674.67</v>
      </c>
      <c r="DW95" s="151">
        <f t="shared" si="17"/>
        <v>0</v>
      </c>
    </row>
    <row r="96" spans="1:127">
      <c r="A96" s="166">
        <v>3303380</v>
      </c>
      <c r="B96" s="175" t="s">
        <v>895</v>
      </c>
      <c r="C96" s="167" t="s">
        <v>896</v>
      </c>
      <c r="D96" s="178"/>
      <c r="E96" s="17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70"/>
      <c r="R96" s="170"/>
      <c r="S96" s="170"/>
      <c r="T96" s="170"/>
      <c r="U96" s="170"/>
      <c r="V96" s="170"/>
      <c r="W96" s="171">
        <v>65146.93</v>
      </c>
      <c r="X96" s="171"/>
      <c r="Y96" s="171">
        <v>0</v>
      </c>
      <c r="Z96" s="172">
        <v>1000958.01</v>
      </c>
      <c r="AA96" s="172">
        <v>0</v>
      </c>
      <c r="AB96" s="172">
        <v>41184.300000000003</v>
      </c>
      <c r="AC96" s="172">
        <v>0</v>
      </c>
      <c r="AD96" s="172">
        <v>48711</v>
      </c>
      <c r="AE96" s="172">
        <v>12513.86</v>
      </c>
      <c r="AF96" s="172">
        <v>0</v>
      </c>
      <c r="AG96" s="172">
        <v>0</v>
      </c>
      <c r="AH96" s="172">
        <v>32030.35</v>
      </c>
      <c r="AI96" s="172">
        <v>0</v>
      </c>
      <c r="AJ96" s="172">
        <v>0</v>
      </c>
      <c r="AK96" s="172">
        <v>0</v>
      </c>
      <c r="AL96" s="172">
        <v>17341.580000000002</v>
      </c>
      <c r="AM96" s="172">
        <v>0</v>
      </c>
      <c r="AN96" s="172">
        <v>0</v>
      </c>
      <c r="AO96" s="172">
        <v>0</v>
      </c>
      <c r="AP96" s="172">
        <v>0</v>
      </c>
      <c r="AQ96" s="172">
        <v>0</v>
      </c>
      <c r="AR96" s="172">
        <v>0</v>
      </c>
      <c r="AS96" s="172">
        <v>2970.5</v>
      </c>
      <c r="AT96" s="172">
        <v>51916</v>
      </c>
      <c r="AU96" s="172">
        <v>546195.43999999994</v>
      </c>
      <c r="AV96" s="172">
        <v>0</v>
      </c>
      <c r="AW96" s="172">
        <v>234301.26</v>
      </c>
      <c r="AX96" s="172">
        <v>53638.55</v>
      </c>
      <c r="AY96" s="172">
        <v>87313.84</v>
      </c>
      <c r="AZ96" s="172">
        <v>0</v>
      </c>
      <c r="BA96" s="172">
        <v>49042.19</v>
      </c>
      <c r="BB96" s="172">
        <v>65.349999999999994</v>
      </c>
      <c r="BC96" s="172">
        <v>1000</v>
      </c>
      <c r="BD96" s="172">
        <v>0</v>
      </c>
      <c r="BE96" s="172">
        <v>0</v>
      </c>
      <c r="BF96" s="172">
        <v>4901.4799999999996</v>
      </c>
      <c r="BG96" s="172">
        <v>2412.5</v>
      </c>
      <c r="BH96" s="172">
        <v>833</v>
      </c>
      <c r="BI96" s="172">
        <v>1825.22</v>
      </c>
      <c r="BJ96" s="172">
        <v>35326.76</v>
      </c>
      <c r="BK96" s="172">
        <v>0</v>
      </c>
      <c r="BL96" s="172">
        <v>4480.2700000000004</v>
      </c>
      <c r="BM96" s="172">
        <v>47009.979999999974</v>
      </c>
      <c r="BN96" s="172">
        <v>11420.53</v>
      </c>
      <c r="BO96" s="172">
        <v>36.06</v>
      </c>
      <c r="BP96" s="172">
        <v>11786.83</v>
      </c>
      <c r="BQ96" s="172">
        <v>3446.83</v>
      </c>
      <c r="BR96" s="172">
        <v>450</v>
      </c>
      <c r="BS96" s="172">
        <v>103685.04</v>
      </c>
      <c r="BT96" s="172">
        <v>3533.1</v>
      </c>
      <c r="BU96" s="172">
        <v>0</v>
      </c>
      <c r="BV96" s="172">
        <v>37370.65</v>
      </c>
      <c r="BW96" s="172">
        <v>0</v>
      </c>
      <c r="BX96" s="172">
        <v>0</v>
      </c>
      <c r="BY96" s="172">
        <v>0</v>
      </c>
      <c r="BZ96" s="172">
        <v>0</v>
      </c>
      <c r="CA96" s="172">
        <v>0</v>
      </c>
      <c r="CB96" s="172">
        <v>6810.75</v>
      </c>
      <c r="CC96" s="172">
        <v>0</v>
      </c>
      <c r="CD96" s="172">
        <v>0</v>
      </c>
      <c r="CE96" s="172">
        <v>0</v>
      </c>
      <c r="CF96" s="172">
        <v>0</v>
      </c>
      <c r="CG96" s="172">
        <v>6810.75</v>
      </c>
      <c r="CH96" s="172">
        <v>0</v>
      </c>
      <c r="CI96" s="172">
        <v>0</v>
      </c>
      <c r="CJ96" s="172">
        <v>32697.650000000205</v>
      </c>
      <c r="CK96" s="172"/>
      <c r="CL96" s="172">
        <v>0</v>
      </c>
      <c r="CM96" s="172">
        <v>0</v>
      </c>
      <c r="CN96" s="172">
        <v>0</v>
      </c>
      <c r="CO96" s="172">
        <v>0</v>
      </c>
      <c r="CP96" s="177"/>
      <c r="CQ96" s="151">
        <v>32697.650000000205</v>
      </c>
      <c r="CR96" s="151">
        <v>0</v>
      </c>
      <c r="CS96" s="152">
        <v>32697.65</v>
      </c>
      <c r="CT96" s="152">
        <v>0</v>
      </c>
      <c r="CU96" s="152">
        <v>2.0372681319713593E-10</v>
      </c>
      <c r="CV96" s="151">
        <v>0</v>
      </c>
      <c r="CW96" s="151">
        <v>32697.65</v>
      </c>
      <c r="CX96" s="153">
        <v>0</v>
      </c>
      <c r="CY96" s="151">
        <v>0</v>
      </c>
      <c r="CZ96" s="151">
        <v>0</v>
      </c>
      <c r="DA96" s="151">
        <v>-2.9103830456733704E-11</v>
      </c>
      <c r="DD96" s="151">
        <v>2.0372681319713593E-10</v>
      </c>
      <c r="DG96" s="151">
        <v>32697.650000000205</v>
      </c>
      <c r="DH96" s="151">
        <v>0</v>
      </c>
      <c r="DI96" s="152">
        <v>32697.65</v>
      </c>
      <c r="DJ96" s="152">
        <v>0</v>
      </c>
      <c r="DO96" s="166">
        <v>3303380</v>
      </c>
      <c r="DQ96">
        <f>_xlfn.XLOOKUP(A96,Adjustment!B:B,Adjustment!H:H,0,0)</f>
        <v>0</v>
      </c>
      <c r="DR96" s="151">
        <f t="shared" si="13"/>
        <v>1207625.6000000003</v>
      </c>
      <c r="DS96" s="151">
        <f t="shared" si="14"/>
        <v>1240074.8800000001</v>
      </c>
      <c r="DT96" s="151">
        <f t="shared" si="15"/>
        <v>-32449.279999999795</v>
      </c>
      <c r="DU96" s="151">
        <f t="shared" si="12"/>
        <v>6810.75</v>
      </c>
      <c r="DV96" s="151">
        <f t="shared" si="16"/>
        <v>6810.75</v>
      </c>
      <c r="DW96" s="151">
        <f t="shared" si="17"/>
        <v>0</v>
      </c>
    </row>
    <row r="97" spans="1:127">
      <c r="A97" s="166">
        <v>3303381</v>
      </c>
      <c r="B97" s="175" t="s">
        <v>897</v>
      </c>
      <c r="C97" s="167" t="s">
        <v>898</v>
      </c>
      <c r="D97" s="178"/>
      <c r="E97" s="17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70"/>
      <c r="R97" s="170"/>
      <c r="S97" s="170"/>
      <c r="T97" s="170"/>
      <c r="U97" s="170"/>
      <c r="V97" s="170"/>
      <c r="W97" s="171"/>
      <c r="X97" s="171">
        <v>-57531.12</v>
      </c>
      <c r="Y97" s="171">
        <v>0</v>
      </c>
      <c r="Z97" s="172">
        <v>1089481.1499999999</v>
      </c>
      <c r="AA97" s="172">
        <v>0</v>
      </c>
      <c r="AB97" s="172">
        <v>37020.9</v>
      </c>
      <c r="AC97" s="172">
        <v>0</v>
      </c>
      <c r="AD97" s="172">
        <v>102880</v>
      </c>
      <c r="AE97" s="172">
        <v>200</v>
      </c>
      <c r="AF97" s="172">
        <v>0</v>
      </c>
      <c r="AG97" s="172">
        <v>0</v>
      </c>
      <c r="AH97" s="172">
        <v>58373.27</v>
      </c>
      <c r="AI97" s="172">
        <v>0</v>
      </c>
      <c r="AJ97" s="172">
        <v>0</v>
      </c>
      <c r="AK97" s="172">
        <v>0</v>
      </c>
      <c r="AL97" s="172">
        <v>0</v>
      </c>
      <c r="AM97" s="172">
        <v>0</v>
      </c>
      <c r="AN97" s="172">
        <v>0</v>
      </c>
      <c r="AO97" s="172">
        <v>0</v>
      </c>
      <c r="AP97" s="172">
        <v>0</v>
      </c>
      <c r="AQ97" s="172">
        <v>0</v>
      </c>
      <c r="AR97" s="172">
        <v>0</v>
      </c>
      <c r="AS97" s="172">
        <v>16023.76</v>
      </c>
      <c r="AT97" s="172">
        <v>46278</v>
      </c>
      <c r="AU97" s="172">
        <v>587223.61</v>
      </c>
      <c r="AV97" s="172">
        <v>0</v>
      </c>
      <c r="AW97" s="172">
        <v>200937.45</v>
      </c>
      <c r="AX97" s="172">
        <v>293.8</v>
      </c>
      <c r="AY97" s="172">
        <v>376963.21</v>
      </c>
      <c r="AZ97" s="172">
        <v>0</v>
      </c>
      <c r="BA97" s="172">
        <v>20087.78</v>
      </c>
      <c r="BB97" s="172">
        <v>0</v>
      </c>
      <c r="BC97" s="172">
        <v>0</v>
      </c>
      <c r="BD97" s="172">
        <v>0</v>
      </c>
      <c r="BE97" s="172">
        <v>0</v>
      </c>
      <c r="BF97" s="172">
        <v>0</v>
      </c>
      <c r="BG97" s="172">
        <v>0</v>
      </c>
      <c r="BH97" s="172">
        <v>0</v>
      </c>
      <c r="BI97" s="172">
        <v>0</v>
      </c>
      <c r="BJ97" s="172">
        <v>1204.4000000000001</v>
      </c>
      <c r="BK97" s="172">
        <v>0</v>
      </c>
      <c r="BL97" s="172">
        <v>1076.6600000000001</v>
      </c>
      <c r="BM97" s="172">
        <v>8509.9699999998847</v>
      </c>
      <c r="BN97" s="172">
        <v>0</v>
      </c>
      <c r="BO97" s="172">
        <v>0</v>
      </c>
      <c r="BP97" s="172">
        <v>1653.81</v>
      </c>
      <c r="BQ97" s="172">
        <v>4895</v>
      </c>
      <c r="BR97" s="172">
        <v>0</v>
      </c>
      <c r="BS97" s="172">
        <v>68516.320000000007</v>
      </c>
      <c r="BT97" s="172">
        <v>199.97</v>
      </c>
      <c r="BU97" s="172">
        <v>0</v>
      </c>
      <c r="BV97" s="172">
        <v>8037.2</v>
      </c>
      <c r="BW97" s="172">
        <v>0</v>
      </c>
      <c r="BX97" s="172">
        <v>0</v>
      </c>
      <c r="BY97" s="172">
        <v>0</v>
      </c>
      <c r="BZ97" s="172">
        <v>0</v>
      </c>
      <c r="CA97" s="172">
        <v>0</v>
      </c>
      <c r="CB97" s="172">
        <v>6847.2</v>
      </c>
      <c r="CC97" s="172">
        <v>0</v>
      </c>
      <c r="CD97" s="172">
        <v>0</v>
      </c>
      <c r="CE97" s="172">
        <v>0</v>
      </c>
      <c r="CF97" s="172">
        <v>0</v>
      </c>
      <c r="CG97" s="172">
        <v>6847.2</v>
      </c>
      <c r="CH97" s="172">
        <v>0</v>
      </c>
      <c r="CI97" s="172">
        <v>0</v>
      </c>
      <c r="CJ97" s="172">
        <v>13126.779999999904</v>
      </c>
      <c r="CK97" s="172"/>
      <c r="CL97" s="172">
        <v>0</v>
      </c>
      <c r="CM97" s="172">
        <v>0</v>
      </c>
      <c r="CN97" s="172">
        <v>0</v>
      </c>
      <c r="CO97" s="172">
        <v>0</v>
      </c>
      <c r="CP97" s="177"/>
      <c r="CQ97" s="151">
        <v>13126.779999999904</v>
      </c>
      <c r="CR97" s="151">
        <v>0</v>
      </c>
      <c r="CS97" s="152">
        <v>13126.78</v>
      </c>
      <c r="CT97" s="152">
        <v>0</v>
      </c>
      <c r="CU97" s="152">
        <v>-9.6406438387930393E-11</v>
      </c>
      <c r="CV97" s="151">
        <v>0</v>
      </c>
      <c r="CW97" s="151">
        <v>13126.78</v>
      </c>
      <c r="CX97" s="153">
        <v>0</v>
      </c>
      <c r="CY97" s="151">
        <v>0</v>
      </c>
      <c r="CZ97" s="151">
        <v>0</v>
      </c>
      <c r="DA97" s="151">
        <v>-2.000000011503289E-2</v>
      </c>
      <c r="DD97" s="151">
        <v>-9.6406438387930393E-11</v>
      </c>
      <c r="DG97" s="151">
        <v>13126.779999999904</v>
      </c>
      <c r="DH97" s="151">
        <v>0</v>
      </c>
      <c r="DI97" s="152">
        <v>13126.78</v>
      </c>
      <c r="DJ97" s="152">
        <v>0</v>
      </c>
      <c r="DO97" s="166">
        <v>3303381</v>
      </c>
      <c r="DQ97">
        <f>_xlfn.XLOOKUP(A97,Adjustment!B:B,Adjustment!H:H,0,0)</f>
        <v>0</v>
      </c>
      <c r="DR97" s="151">
        <f t="shared" si="13"/>
        <v>1350257.0799999998</v>
      </c>
      <c r="DS97" s="151">
        <f t="shared" si="14"/>
        <v>1279599.18</v>
      </c>
      <c r="DT97" s="151">
        <f t="shared" si="15"/>
        <v>70657.899999999907</v>
      </c>
      <c r="DU97" s="151">
        <f t="shared" si="12"/>
        <v>6847.2</v>
      </c>
      <c r="DV97" s="151">
        <f t="shared" si="16"/>
        <v>6847.2</v>
      </c>
      <c r="DW97" s="151">
        <f t="shared" si="17"/>
        <v>0</v>
      </c>
    </row>
    <row r="98" spans="1:127">
      <c r="A98" s="166">
        <v>3303382</v>
      </c>
      <c r="B98" s="175" t="s">
        <v>899</v>
      </c>
      <c r="C98" s="167" t="s">
        <v>900</v>
      </c>
      <c r="D98" s="178"/>
      <c r="E98" s="17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70"/>
      <c r="R98" s="170"/>
      <c r="S98" s="170"/>
      <c r="T98" s="170"/>
      <c r="U98" s="170"/>
      <c r="V98" s="170"/>
      <c r="W98" s="171">
        <v>91365.41</v>
      </c>
      <c r="X98" s="171"/>
      <c r="Y98" s="171">
        <v>0</v>
      </c>
      <c r="Z98" s="172">
        <v>1104733.53</v>
      </c>
      <c r="AA98" s="172">
        <v>0</v>
      </c>
      <c r="AB98" s="172">
        <v>40006.239999999998</v>
      </c>
      <c r="AC98" s="172">
        <v>0</v>
      </c>
      <c r="AD98" s="172">
        <v>100331</v>
      </c>
      <c r="AE98" s="172">
        <v>2600</v>
      </c>
      <c r="AF98" s="172">
        <v>0</v>
      </c>
      <c r="AG98" s="172">
        <v>0</v>
      </c>
      <c r="AH98" s="172">
        <v>16949.919999999998</v>
      </c>
      <c r="AI98" s="172">
        <v>0</v>
      </c>
      <c r="AJ98" s="172">
        <v>0</v>
      </c>
      <c r="AK98" s="172">
        <v>0</v>
      </c>
      <c r="AL98" s="172">
        <v>19938.48</v>
      </c>
      <c r="AM98" s="172">
        <v>350</v>
      </c>
      <c r="AN98" s="172">
        <v>0</v>
      </c>
      <c r="AO98" s="172">
        <v>0</v>
      </c>
      <c r="AP98" s="172">
        <v>0</v>
      </c>
      <c r="AQ98" s="172">
        <v>0</v>
      </c>
      <c r="AR98" s="172">
        <v>0</v>
      </c>
      <c r="AS98" s="172">
        <v>6097.12</v>
      </c>
      <c r="AT98" s="172">
        <v>50710</v>
      </c>
      <c r="AU98" s="172">
        <v>605004.97</v>
      </c>
      <c r="AV98" s="172">
        <v>0</v>
      </c>
      <c r="AW98" s="172">
        <v>237890.16</v>
      </c>
      <c r="AX98" s="172">
        <v>59720.05</v>
      </c>
      <c r="AY98" s="172">
        <v>108688.07</v>
      </c>
      <c r="AZ98" s="172">
        <v>0</v>
      </c>
      <c r="BA98" s="172">
        <v>18807.7</v>
      </c>
      <c r="BB98" s="172">
        <v>375</v>
      </c>
      <c r="BC98" s="172">
        <v>200</v>
      </c>
      <c r="BD98" s="172">
        <v>0</v>
      </c>
      <c r="BE98" s="172">
        <v>0</v>
      </c>
      <c r="BF98" s="172">
        <v>29750.84</v>
      </c>
      <c r="BG98" s="172">
        <v>2417.9499999999998</v>
      </c>
      <c r="BH98" s="172">
        <v>701.35</v>
      </c>
      <c r="BI98" s="172">
        <v>9268.11</v>
      </c>
      <c r="BJ98" s="172">
        <v>37860.11</v>
      </c>
      <c r="BK98" s="172">
        <v>0</v>
      </c>
      <c r="BL98" s="172">
        <v>2780.6</v>
      </c>
      <c r="BM98" s="172">
        <v>28079.329999999187</v>
      </c>
      <c r="BN98" s="172">
        <v>2193.08</v>
      </c>
      <c r="BO98" s="172">
        <v>3000</v>
      </c>
      <c r="BP98" s="172">
        <v>27908.33</v>
      </c>
      <c r="BQ98" s="172">
        <v>4895</v>
      </c>
      <c r="BR98" s="172">
        <v>2900</v>
      </c>
      <c r="BS98" s="172">
        <v>93023.56</v>
      </c>
      <c r="BT98" s="172">
        <v>11677.84</v>
      </c>
      <c r="BU98" s="172">
        <v>0</v>
      </c>
      <c r="BV98" s="172">
        <v>55451.12</v>
      </c>
      <c r="BW98" s="172">
        <v>0</v>
      </c>
      <c r="BX98" s="172">
        <v>0</v>
      </c>
      <c r="BY98" s="172">
        <v>0</v>
      </c>
      <c r="BZ98" s="172">
        <v>0</v>
      </c>
      <c r="CA98" s="172">
        <v>0</v>
      </c>
      <c r="CB98" s="172">
        <v>6835.05</v>
      </c>
      <c r="CC98" s="172">
        <v>0</v>
      </c>
      <c r="CD98" s="172">
        <v>0</v>
      </c>
      <c r="CE98" s="172">
        <v>0</v>
      </c>
      <c r="CF98" s="172">
        <v>0</v>
      </c>
      <c r="CG98" s="172">
        <v>6835.05</v>
      </c>
      <c r="CH98" s="172">
        <v>0</v>
      </c>
      <c r="CI98" s="172">
        <v>0</v>
      </c>
      <c r="CJ98" s="172">
        <v>90488.530000000115</v>
      </c>
      <c r="CK98" s="172"/>
      <c r="CL98" s="172">
        <v>0</v>
      </c>
      <c r="CM98" s="172">
        <v>0</v>
      </c>
      <c r="CN98" s="172">
        <v>0</v>
      </c>
      <c r="CO98" s="172">
        <v>0</v>
      </c>
      <c r="CP98" s="177"/>
      <c r="CQ98" s="151">
        <v>90488.530000000115</v>
      </c>
      <c r="CR98" s="151">
        <v>0</v>
      </c>
      <c r="CS98" s="152">
        <v>90488.53</v>
      </c>
      <c r="CT98" s="152">
        <v>0</v>
      </c>
      <c r="CU98" s="152">
        <v>1.1641532182693481E-10</v>
      </c>
      <c r="CV98" s="151">
        <v>0</v>
      </c>
      <c r="CW98" s="151">
        <v>90488.53</v>
      </c>
      <c r="CX98" s="153">
        <v>0</v>
      </c>
      <c r="CY98" s="151">
        <v>0</v>
      </c>
      <c r="CZ98" s="151">
        <v>0</v>
      </c>
      <c r="DA98" s="151">
        <v>-8.149072527885437E-10</v>
      </c>
      <c r="DD98" s="151">
        <v>1.1641532182693481E-10</v>
      </c>
      <c r="DG98" s="151">
        <v>90488.530000000115</v>
      </c>
      <c r="DH98" s="151">
        <v>0</v>
      </c>
      <c r="DI98" s="152">
        <v>90488.53</v>
      </c>
      <c r="DJ98" s="152">
        <v>0</v>
      </c>
      <c r="DO98" s="166">
        <v>3303382</v>
      </c>
      <c r="DQ98">
        <f>_xlfn.XLOOKUP(A98,Adjustment!B:B,Adjustment!H:H,0,0)</f>
        <v>0</v>
      </c>
      <c r="DR98" s="151">
        <f t="shared" si="13"/>
        <v>1341716.29</v>
      </c>
      <c r="DS98" s="151">
        <f t="shared" si="14"/>
        <v>1342593.17</v>
      </c>
      <c r="DT98" s="151">
        <f t="shared" si="15"/>
        <v>-876.87999999988824</v>
      </c>
      <c r="DU98" s="151">
        <f t="shared" si="12"/>
        <v>6835.05</v>
      </c>
      <c r="DV98" s="151">
        <f t="shared" si="16"/>
        <v>6835.05</v>
      </c>
      <c r="DW98" s="151">
        <f t="shared" si="17"/>
        <v>0</v>
      </c>
    </row>
    <row r="99" spans="1:127">
      <c r="A99" s="166">
        <v>3303385</v>
      </c>
      <c r="B99" s="175" t="s">
        <v>901</v>
      </c>
      <c r="C99" s="167" t="s">
        <v>902</v>
      </c>
      <c r="D99" s="178"/>
      <c r="E99" s="17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70"/>
      <c r="R99" s="170"/>
      <c r="S99" s="170"/>
      <c r="T99" s="170"/>
      <c r="U99" s="170"/>
      <c r="V99" s="170"/>
      <c r="W99" s="171">
        <v>157295.07999999999</v>
      </c>
      <c r="X99" s="171"/>
      <c r="Y99" s="171">
        <v>0</v>
      </c>
      <c r="Z99" s="172">
        <v>1152108.95</v>
      </c>
      <c r="AA99" s="172">
        <v>0</v>
      </c>
      <c r="AB99" s="172">
        <v>20755.5</v>
      </c>
      <c r="AC99" s="172">
        <v>0</v>
      </c>
      <c r="AD99" s="172">
        <v>135965</v>
      </c>
      <c r="AE99" s="172">
        <v>6980</v>
      </c>
      <c r="AF99" s="172">
        <v>0</v>
      </c>
      <c r="AG99" s="172">
        <v>0</v>
      </c>
      <c r="AH99" s="172">
        <v>69793.929999999993</v>
      </c>
      <c r="AI99" s="172">
        <v>0</v>
      </c>
      <c r="AJ99" s="172">
        <v>0</v>
      </c>
      <c r="AK99" s="172">
        <v>0</v>
      </c>
      <c r="AL99" s="172">
        <v>15627.92</v>
      </c>
      <c r="AM99" s="172">
        <v>0</v>
      </c>
      <c r="AN99" s="172">
        <v>0</v>
      </c>
      <c r="AO99" s="172">
        <v>0</v>
      </c>
      <c r="AP99" s="172">
        <v>0</v>
      </c>
      <c r="AQ99" s="172">
        <v>0</v>
      </c>
      <c r="AR99" s="172">
        <v>0</v>
      </c>
      <c r="AS99" s="172">
        <v>21775.63</v>
      </c>
      <c r="AT99" s="172">
        <v>43101</v>
      </c>
      <c r="AU99" s="172">
        <v>602160.28</v>
      </c>
      <c r="AV99" s="172">
        <v>0</v>
      </c>
      <c r="AW99" s="172">
        <v>238371.51</v>
      </c>
      <c r="AX99" s="172">
        <v>20539.84</v>
      </c>
      <c r="AY99" s="172">
        <v>118237.82</v>
      </c>
      <c r="AZ99" s="172">
        <v>0</v>
      </c>
      <c r="BA99" s="172">
        <v>30195.31</v>
      </c>
      <c r="BB99" s="172">
        <v>25.34</v>
      </c>
      <c r="BC99" s="172">
        <v>9281</v>
      </c>
      <c r="BD99" s="172">
        <v>0</v>
      </c>
      <c r="BE99" s="172">
        <v>0</v>
      </c>
      <c r="BF99" s="172">
        <v>9411.23</v>
      </c>
      <c r="BG99" s="172">
        <v>3136.48</v>
      </c>
      <c r="BH99" s="172">
        <v>1977.84</v>
      </c>
      <c r="BI99" s="172">
        <v>3340.16</v>
      </c>
      <c r="BJ99" s="172">
        <v>47297.59</v>
      </c>
      <c r="BK99" s="172">
        <v>1693.98</v>
      </c>
      <c r="BL99" s="172">
        <v>4994.3100000000004</v>
      </c>
      <c r="BM99" s="172">
        <v>63235.979999999865</v>
      </c>
      <c r="BN99" s="172">
        <v>0</v>
      </c>
      <c r="BO99" s="172">
        <v>0</v>
      </c>
      <c r="BP99" s="172">
        <v>10379.5</v>
      </c>
      <c r="BQ99" s="172">
        <v>0</v>
      </c>
      <c r="BR99" s="172">
        <v>0</v>
      </c>
      <c r="BS99" s="172">
        <v>105031.91</v>
      </c>
      <c r="BT99" s="172">
        <v>23982.48</v>
      </c>
      <c r="BU99" s="172">
        <v>750</v>
      </c>
      <c r="BV99" s="172">
        <v>154201.74</v>
      </c>
      <c r="BW99" s="172">
        <v>0</v>
      </c>
      <c r="BX99" s="172">
        <v>0</v>
      </c>
      <c r="BY99" s="172">
        <v>0</v>
      </c>
      <c r="BZ99" s="172">
        <v>0</v>
      </c>
      <c r="CA99" s="172">
        <v>0</v>
      </c>
      <c r="CB99" s="172">
        <v>6871.5</v>
      </c>
      <c r="CC99" s="172">
        <v>0</v>
      </c>
      <c r="CD99" s="172">
        <v>0</v>
      </c>
      <c r="CE99" s="172">
        <v>0</v>
      </c>
      <c r="CF99" s="172">
        <v>0</v>
      </c>
      <c r="CG99" s="172">
        <v>6871.5</v>
      </c>
      <c r="CH99" s="172">
        <v>0</v>
      </c>
      <c r="CI99" s="172">
        <v>0</v>
      </c>
      <c r="CJ99" s="172">
        <v>175158.70999999988</v>
      </c>
      <c r="CK99" s="172"/>
      <c r="CL99" s="172">
        <v>0</v>
      </c>
      <c r="CM99" s="172">
        <v>0</v>
      </c>
      <c r="CN99" s="172">
        <v>0</v>
      </c>
      <c r="CO99" s="172">
        <v>0</v>
      </c>
      <c r="CP99" s="177"/>
      <c r="CQ99" s="151">
        <v>175158.70999999988</v>
      </c>
      <c r="CR99" s="151">
        <v>0</v>
      </c>
      <c r="CS99" s="152">
        <v>175158.71</v>
      </c>
      <c r="CT99" s="152">
        <v>0</v>
      </c>
      <c r="CU99" s="152">
        <v>0</v>
      </c>
      <c r="CV99" s="151">
        <v>0</v>
      </c>
      <c r="CW99" s="151">
        <v>175158.71</v>
      </c>
      <c r="CX99" s="153">
        <v>0</v>
      </c>
      <c r="CY99" s="151">
        <v>0</v>
      </c>
      <c r="CZ99" s="151">
        <v>0</v>
      </c>
      <c r="DA99" s="151">
        <v>-2.0000000135041773E-2</v>
      </c>
      <c r="DD99" s="151">
        <v>-1.1641532182693481E-10</v>
      </c>
      <c r="DG99" s="151">
        <v>175158.70999999988</v>
      </c>
      <c r="DH99" s="151">
        <v>0</v>
      </c>
      <c r="DI99" s="152">
        <v>175158.71</v>
      </c>
      <c r="DJ99" s="152">
        <v>0</v>
      </c>
      <c r="DO99" s="166">
        <v>3303385</v>
      </c>
      <c r="DQ99">
        <f>_xlfn.XLOOKUP(A99,Adjustment!B:B,Adjustment!H:H,0,0)</f>
        <v>0</v>
      </c>
      <c r="DR99" s="151">
        <f t="shared" si="13"/>
        <v>1466107.9299999997</v>
      </c>
      <c r="DS99" s="151">
        <f t="shared" si="14"/>
        <v>1448244.2999999998</v>
      </c>
      <c r="DT99" s="151">
        <f t="shared" si="15"/>
        <v>17863.629999999888</v>
      </c>
      <c r="DU99" s="151">
        <f t="shared" si="12"/>
        <v>6871.5</v>
      </c>
      <c r="DV99" s="151">
        <f t="shared" si="16"/>
        <v>6871.5</v>
      </c>
      <c r="DW99" s="151">
        <f t="shared" si="17"/>
        <v>0</v>
      </c>
    </row>
    <row r="100" spans="1:127">
      <c r="A100" s="166">
        <v>3303406</v>
      </c>
      <c r="B100" s="175" t="s">
        <v>904</v>
      </c>
      <c r="C100" s="167" t="s">
        <v>905</v>
      </c>
      <c r="D100" s="178"/>
      <c r="E100" s="17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70"/>
      <c r="R100" s="170"/>
      <c r="S100" s="170"/>
      <c r="T100" s="170"/>
      <c r="U100" s="170"/>
      <c r="V100" s="170"/>
      <c r="W100" s="171">
        <v>260114.74</v>
      </c>
      <c r="X100" s="171"/>
      <c r="Y100" s="171">
        <v>0</v>
      </c>
      <c r="Z100" s="172">
        <v>1550025.18</v>
      </c>
      <c r="AA100" s="172">
        <v>0</v>
      </c>
      <c r="AB100" s="172">
        <v>25873.75</v>
      </c>
      <c r="AC100" s="172">
        <v>0</v>
      </c>
      <c r="AD100" s="172">
        <v>208065.5</v>
      </c>
      <c r="AE100" s="172">
        <v>857</v>
      </c>
      <c r="AF100" s="172">
        <v>0</v>
      </c>
      <c r="AG100" s="172">
        <v>0</v>
      </c>
      <c r="AH100" s="172">
        <v>0</v>
      </c>
      <c r="AI100" s="172">
        <v>0</v>
      </c>
      <c r="AJ100" s="172">
        <v>0</v>
      </c>
      <c r="AK100" s="172">
        <v>0</v>
      </c>
      <c r="AL100" s="172">
        <v>11353.34</v>
      </c>
      <c r="AM100" s="172">
        <v>5356.59</v>
      </c>
      <c r="AN100" s="172">
        <v>0</v>
      </c>
      <c r="AO100" s="172">
        <v>0</v>
      </c>
      <c r="AP100" s="172">
        <v>0</v>
      </c>
      <c r="AQ100" s="172">
        <v>0</v>
      </c>
      <c r="AR100" s="172">
        <v>0</v>
      </c>
      <c r="AS100" s="172">
        <v>32686.62</v>
      </c>
      <c r="AT100" s="172">
        <v>33597</v>
      </c>
      <c r="AU100" s="172">
        <v>935648.08000000007</v>
      </c>
      <c r="AV100" s="172">
        <v>0</v>
      </c>
      <c r="AW100" s="172">
        <v>280106.93</v>
      </c>
      <c r="AX100" s="172">
        <v>0</v>
      </c>
      <c r="AY100" s="172">
        <v>218681.55</v>
      </c>
      <c r="AZ100" s="172">
        <v>0</v>
      </c>
      <c r="BA100" s="172">
        <v>38782.589999999997</v>
      </c>
      <c r="BB100" s="172">
        <v>0</v>
      </c>
      <c r="BC100" s="172">
        <v>4863.1099999999997</v>
      </c>
      <c r="BD100" s="172">
        <v>0</v>
      </c>
      <c r="BE100" s="172">
        <v>0</v>
      </c>
      <c r="BF100" s="172">
        <v>14331.2</v>
      </c>
      <c r="BG100" s="172">
        <v>4227.83</v>
      </c>
      <c r="BH100" s="172">
        <v>33270.26</v>
      </c>
      <c r="BI100" s="172">
        <v>5703.34</v>
      </c>
      <c r="BJ100" s="172">
        <v>58768.11</v>
      </c>
      <c r="BK100" s="172">
        <v>0</v>
      </c>
      <c r="BL100" s="172">
        <v>15223.31</v>
      </c>
      <c r="BM100" s="172">
        <v>28826.95</v>
      </c>
      <c r="BN100" s="172">
        <v>0</v>
      </c>
      <c r="BO100" s="172">
        <v>84.14</v>
      </c>
      <c r="BP100" s="172">
        <v>24354.09</v>
      </c>
      <c r="BQ100" s="172">
        <v>4895</v>
      </c>
      <c r="BR100" s="172">
        <v>0</v>
      </c>
      <c r="BS100" s="172">
        <v>111465.18</v>
      </c>
      <c r="BT100" s="172">
        <v>54732.45</v>
      </c>
      <c r="BU100" s="172">
        <v>0</v>
      </c>
      <c r="BV100" s="172">
        <v>146433.15</v>
      </c>
      <c r="BW100" s="172">
        <v>0</v>
      </c>
      <c r="BX100" s="172">
        <v>0</v>
      </c>
      <c r="BY100" s="172">
        <v>0</v>
      </c>
      <c r="BZ100" s="172">
        <v>0</v>
      </c>
      <c r="CA100" s="172">
        <v>0</v>
      </c>
      <c r="CB100" s="172">
        <v>7820.42</v>
      </c>
      <c r="CC100" s="172">
        <v>0</v>
      </c>
      <c r="CD100" s="172">
        <v>0</v>
      </c>
      <c r="CE100" s="172">
        <v>0</v>
      </c>
      <c r="CF100" s="172">
        <v>0</v>
      </c>
      <c r="CG100" s="172">
        <v>7820.42</v>
      </c>
      <c r="CH100" s="172">
        <v>0</v>
      </c>
      <c r="CI100" s="172">
        <v>0</v>
      </c>
      <c r="CJ100" s="172">
        <v>147532.44999999995</v>
      </c>
      <c r="CK100" s="172"/>
      <c r="CL100" s="172">
        <v>0</v>
      </c>
      <c r="CM100" s="172">
        <v>0</v>
      </c>
      <c r="CN100" s="172">
        <v>0</v>
      </c>
      <c r="CO100" s="172">
        <v>0</v>
      </c>
      <c r="CP100" s="177"/>
      <c r="CQ100" s="151">
        <v>147532.44999999995</v>
      </c>
      <c r="CR100" s="151">
        <v>0</v>
      </c>
      <c r="CS100" s="152">
        <v>147532.45000000001</v>
      </c>
      <c r="CT100" s="152">
        <v>0</v>
      </c>
      <c r="CU100" s="152">
        <v>0</v>
      </c>
      <c r="CV100" s="151">
        <v>0</v>
      </c>
      <c r="CW100" s="151">
        <v>147532.45000000001</v>
      </c>
      <c r="CX100" s="153">
        <v>0</v>
      </c>
      <c r="CY100" s="151">
        <v>0</v>
      </c>
      <c r="CZ100" s="151">
        <v>2.9999999969732016E-2</v>
      </c>
      <c r="DA100" s="151">
        <v>0</v>
      </c>
      <c r="DD100" s="151">
        <v>-5.8207660913467407E-11</v>
      </c>
      <c r="DG100" s="151">
        <v>147532.44999999995</v>
      </c>
      <c r="DH100" s="151">
        <v>0</v>
      </c>
      <c r="DI100" s="152">
        <v>147532.45000000001</v>
      </c>
      <c r="DJ100" s="152">
        <v>0</v>
      </c>
      <c r="DO100" s="166">
        <v>3303406</v>
      </c>
      <c r="DQ100">
        <f>_xlfn.XLOOKUP(A100,Adjustment!B:B,Adjustment!H:H,0,0)</f>
        <v>0</v>
      </c>
      <c r="DR100" s="151">
        <f t="shared" si="13"/>
        <v>1867814.9800000002</v>
      </c>
      <c r="DS100" s="151">
        <f t="shared" si="14"/>
        <v>1980397.2700000003</v>
      </c>
      <c r="DT100" s="151">
        <f t="shared" si="15"/>
        <v>-112582.29000000004</v>
      </c>
      <c r="DU100" s="151">
        <f t="shared" si="12"/>
        <v>7820.42</v>
      </c>
      <c r="DV100" s="151">
        <f t="shared" si="16"/>
        <v>7820.42</v>
      </c>
      <c r="DW100" s="151">
        <f t="shared" si="17"/>
        <v>0</v>
      </c>
    </row>
    <row r="101" spans="1:127">
      <c r="A101" s="166">
        <v>3303411</v>
      </c>
      <c r="B101" s="175" t="s">
        <v>907</v>
      </c>
      <c r="C101" s="167" t="s">
        <v>908</v>
      </c>
      <c r="D101" s="178"/>
      <c r="E101" s="17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70"/>
      <c r="R101" s="170"/>
      <c r="S101" s="170"/>
      <c r="T101" s="170"/>
      <c r="U101" s="170"/>
      <c r="V101" s="170"/>
      <c r="W101" s="171">
        <v>174087.79</v>
      </c>
      <c r="X101" s="171"/>
      <c r="Y101" s="171">
        <v>0</v>
      </c>
      <c r="Z101" s="172">
        <v>1082067.6399999999</v>
      </c>
      <c r="AA101" s="172">
        <v>0</v>
      </c>
      <c r="AB101" s="172">
        <v>164545.82999999999</v>
      </c>
      <c r="AC101" s="172">
        <v>0</v>
      </c>
      <c r="AD101" s="172">
        <v>153851</v>
      </c>
      <c r="AE101" s="172">
        <v>4200</v>
      </c>
      <c r="AF101" s="172">
        <v>0</v>
      </c>
      <c r="AG101" s="172">
        <v>0</v>
      </c>
      <c r="AH101" s="172">
        <v>324799.35999999999</v>
      </c>
      <c r="AI101" s="172">
        <v>0</v>
      </c>
      <c r="AJ101" s="172">
        <v>0</v>
      </c>
      <c r="AK101" s="172">
        <v>0</v>
      </c>
      <c r="AL101" s="172">
        <v>0</v>
      </c>
      <c r="AM101" s="172">
        <v>3494.1</v>
      </c>
      <c r="AN101" s="172">
        <v>0</v>
      </c>
      <c r="AO101" s="172">
        <v>0</v>
      </c>
      <c r="AP101" s="172">
        <v>0</v>
      </c>
      <c r="AQ101" s="172">
        <v>0</v>
      </c>
      <c r="AR101" s="172">
        <v>0</v>
      </c>
      <c r="AS101" s="172">
        <v>17167.66</v>
      </c>
      <c r="AT101" s="172">
        <v>36211</v>
      </c>
      <c r="AU101" s="172">
        <v>609816.15</v>
      </c>
      <c r="AV101" s="172">
        <v>0</v>
      </c>
      <c r="AW101" s="172">
        <v>260944.43</v>
      </c>
      <c r="AX101" s="172">
        <v>22194.84</v>
      </c>
      <c r="AY101" s="172">
        <v>100609.72</v>
      </c>
      <c r="AZ101" s="172">
        <v>0</v>
      </c>
      <c r="BA101" s="172">
        <v>27666.75</v>
      </c>
      <c r="BB101" s="172">
        <v>346</v>
      </c>
      <c r="BC101" s="172">
        <v>5334.2</v>
      </c>
      <c r="BD101" s="172">
        <v>0</v>
      </c>
      <c r="BE101" s="172">
        <v>0</v>
      </c>
      <c r="BF101" s="172">
        <v>9864.9</v>
      </c>
      <c r="BG101" s="172">
        <v>4580.33</v>
      </c>
      <c r="BH101" s="172">
        <v>1865.18</v>
      </c>
      <c r="BI101" s="172">
        <v>3105.88</v>
      </c>
      <c r="BJ101" s="172">
        <v>43046.57</v>
      </c>
      <c r="BK101" s="172">
        <v>0</v>
      </c>
      <c r="BL101" s="172">
        <v>9421.94</v>
      </c>
      <c r="BM101" s="172">
        <v>38306.230000000338</v>
      </c>
      <c r="BN101" s="172">
        <v>632.72</v>
      </c>
      <c r="BO101" s="172">
        <v>6739.75</v>
      </c>
      <c r="BP101" s="172">
        <v>31764.79</v>
      </c>
      <c r="BQ101" s="172">
        <v>4895</v>
      </c>
      <c r="BR101" s="172">
        <v>0</v>
      </c>
      <c r="BS101" s="172">
        <v>69873.52</v>
      </c>
      <c r="BT101" s="172">
        <v>76532.399999999994</v>
      </c>
      <c r="BU101" s="172">
        <v>13915.26</v>
      </c>
      <c r="BV101" s="172">
        <v>189757.72</v>
      </c>
      <c r="BW101" s="172">
        <v>0</v>
      </c>
      <c r="BX101" s="172">
        <v>0</v>
      </c>
      <c r="BY101" s="172">
        <v>0</v>
      </c>
      <c r="BZ101" s="172">
        <v>0</v>
      </c>
      <c r="CA101" s="172">
        <v>0</v>
      </c>
      <c r="CB101" s="172">
        <v>6409.8</v>
      </c>
      <c r="CC101" s="172">
        <v>0</v>
      </c>
      <c r="CD101" s="172">
        <v>0</v>
      </c>
      <c r="CE101" s="172">
        <v>0</v>
      </c>
      <c r="CF101" s="172">
        <v>0</v>
      </c>
      <c r="CG101" s="172">
        <v>6409.8</v>
      </c>
      <c r="CH101" s="172">
        <v>0</v>
      </c>
      <c r="CI101" s="172">
        <v>0</v>
      </c>
      <c r="CJ101" s="172">
        <v>429210.09999999986</v>
      </c>
      <c r="CK101" s="172"/>
      <c r="CL101" s="172">
        <v>0</v>
      </c>
      <c r="CM101" s="172">
        <v>0</v>
      </c>
      <c r="CN101" s="172">
        <v>0</v>
      </c>
      <c r="CO101" s="172">
        <v>0</v>
      </c>
      <c r="CP101" s="177"/>
      <c r="CQ101" s="151">
        <v>429210.09999999986</v>
      </c>
      <c r="CR101" s="151">
        <v>0</v>
      </c>
      <c r="CS101" s="152">
        <v>429210.1</v>
      </c>
      <c r="CT101" s="152">
        <v>0</v>
      </c>
      <c r="CU101" s="152">
        <v>0</v>
      </c>
      <c r="CV101" s="151">
        <v>0</v>
      </c>
      <c r="CW101" s="151">
        <v>429210.1</v>
      </c>
      <c r="CX101" s="153">
        <v>0</v>
      </c>
      <c r="CY101" s="151">
        <v>0</v>
      </c>
      <c r="CZ101" s="151">
        <v>0</v>
      </c>
      <c r="DA101" s="151">
        <v>-9.9999996600672603E-3</v>
      </c>
      <c r="DD101" s="151">
        <v>-1.1641532182693481E-10</v>
      </c>
      <c r="DG101" s="151">
        <v>429210.09999999986</v>
      </c>
      <c r="DH101" s="151">
        <v>0</v>
      </c>
      <c r="DI101" s="152">
        <v>429210.1</v>
      </c>
      <c r="DJ101" s="152">
        <v>0</v>
      </c>
      <c r="DO101" s="166">
        <v>3303411</v>
      </c>
      <c r="DQ101">
        <f>_xlfn.XLOOKUP(A101,Adjustment!B:B,Adjustment!H:H,0,0)</f>
        <v>0</v>
      </c>
      <c r="DR101" s="151">
        <f t="shared" si="13"/>
        <v>1786336.59</v>
      </c>
      <c r="DS101" s="151">
        <f t="shared" si="14"/>
        <v>1531214.2800000003</v>
      </c>
      <c r="DT101" s="151">
        <f t="shared" si="15"/>
        <v>255122.30999999982</v>
      </c>
      <c r="DU101" s="151">
        <f t="shared" si="12"/>
        <v>6409.8</v>
      </c>
      <c r="DV101" s="151">
        <f t="shared" si="16"/>
        <v>6409.8</v>
      </c>
      <c r="DW101" s="151">
        <f t="shared" si="17"/>
        <v>0</v>
      </c>
    </row>
    <row r="102" spans="1:127">
      <c r="A102" s="166">
        <v>3303428</v>
      </c>
      <c r="B102" s="175" t="s">
        <v>910</v>
      </c>
      <c r="C102" s="167" t="s">
        <v>911</v>
      </c>
      <c r="D102" s="178"/>
      <c r="E102" s="17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70"/>
      <c r="R102" s="170"/>
      <c r="S102" s="170"/>
      <c r="T102" s="170"/>
      <c r="U102" s="170"/>
      <c r="V102" s="170"/>
      <c r="W102" s="171">
        <v>299586.38</v>
      </c>
      <c r="X102" s="171"/>
      <c r="Y102" s="171">
        <v>8524.25</v>
      </c>
      <c r="Z102" s="172">
        <v>2244510.94</v>
      </c>
      <c r="AA102" s="172">
        <v>0</v>
      </c>
      <c r="AB102" s="172">
        <v>71496.25</v>
      </c>
      <c r="AC102" s="172">
        <v>0</v>
      </c>
      <c r="AD102" s="172">
        <v>121370.5</v>
      </c>
      <c r="AE102" s="172">
        <v>6513.86</v>
      </c>
      <c r="AF102" s="172">
        <v>0</v>
      </c>
      <c r="AG102" s="172">
        <v>0</v>
      </c>
      <c r="AH102" s="172">
        <v>83165.469999999521</v>
      </c>
      <c r="AI102" s="172">
        <v>46668.65</v>
      </c>
      <c r="AJ102" s="172">
        <v>0</v>
      </c>
      <c r="AK102" s="172">
        <v>0</v>
      </c>
      <c r="AL102" s="172">
        <v>43210.91</v>
      </c>
      <c r="AM102" s="172">
        <v>0</v>
      </c>
      <c r="AN102" s="172">
        <v>0</v>
      </c>
      <c r="AO102" s="172">
        <v>0</v>
      </c>
      <c r="AP102" s="172">
        <v>0</v>
      </c>
      <c r="AQ102" s="172">
        <v>0</v>
      </c>
      <c r="AR102" s="172">
        <v>0</v>
      </c>
      <c r="AS102" s="172">
        <v>19455.45</v>
      </c>
      <c r="AT102" s="172">
        <v>79914</v>
      </c>
      <c r="AU102" s="172">
        <v>1170159.52</v>
      </c>
      <c r="AV102" s="172">
        <v>21355.8</v>
      </c>
      <c r="AW102" s="172">
        <v>482459.99</v>
      </c>
      <c r="AX102" s="172">
        <v>128202.01</v>
      </c>
      <c r="AY102" s="172">
        <v>157362.89000000001</v>
      </c>
      <c r="AZ102" s="172">
        <v>85102.39</v>
      </c>
      <c r="BA102" s="172">
        <v>132470.67000000001</v>
      </c>
      <c r="BB102" s="172">
        <v>9512.2999999999993</v>
      </c>
      <c r="BC102" s="172">
        <v>7002.9</v>
      </c>
      <c r="BD102" s="172">
        <v>0</v>
      </c>
      <c r="BE102" s="172">
        <v>445</v>
      </c>
      <c r="BF102" s="172">
        <v>42598.03</v>
      </c>
      <c r="BG102" s="172">
        <v>0</v>
      </c>
      <c r="BH102" s="172">
        <v>28874.03</v>
      </c>
      <c r="BI102" s="172">
        <v>8146.2</v>
      </c>
      <c r="BJ102" s="172">
        <v>51322.48</v>
      </c>
      <c r="BK102" s="172">
        <v>31594.19</v>
      </c>
      <c r="BL102" s="172">
        <v>13069.25</v>
      </c>
      <c r="BM102" s="172">
        <v>104473.64</v>
      </c>
      <c r="BN102" s="172">
        <v>2093.98</v>
      </c>
      <c r="BO102" s="172">
        <v>0</v>
      </c>
      <c r="BP102" s="172">
        <v>46393.23</v>
      </c>
      <c r="BQ102" s="172">
        <v>4895</v>
      </c>
      <c r="BR102" s="172">
        <v>7420</v>
      </c>
      <c r="BS102" s="172">
        <v>94047.12</v>
      </c>
      <c r="BT102" s="172">
        <v>99841.24</v>
      </c>
      <c r="BU102" s="172">
        <v>1107.5</v>
      </c>
      <c r="BV102" s="172">
        <v>184146.4</v>
      </c>
      <c r="BW102" s="172">
        <v>0</v>
      </c>
      <c r="BX102" s="172">
        <v>0</v>
      </c>
      <c r="BY102" s="172">
        <v>0</v>
      </c>
      <c r="BZ102" s="172">
        <v>0</v>
      </c>
      <c r="CA102" s="172">
        <v>0</v>
      </c>
      <c r="CB102" s="172">
        <v>9768.06</v>
      </c>
      <c r="CC102" s="172">
        <v>0</v>
      </c>
      <c r="CD102" s="172">
        <v>0</v>
      </c>
      <c r="CE102" s="172">
        <v>0</v>
      </c>
      <c r="CF102" s="172">
        <v>0</v>
      </c>
      <c r="CG102" s="172">
        <v>9768.06</v>
      </c>
      <c r="CH102" s="172">
        <v>0</v>
      </c>
      <c r="CI102" s="172">
        <v>0</v>
      </c>
      <c r="CJ102" s="172">
        <v>101796.65000000002</v>
      </c>
      <c r="CK102" s="172"/>
      <c r="CL102" s="172">
        <v>8524.25</v>
      </c>
      <c r="CM102" s="172">
        <v>0</v>
      </c>
      <c r="CN102" s="172">
        <v>0</v>
      </c>
      <c r="CO102" s="172">
        <v>0</v>
      </c>
      <c r="CP102" s="177"/>
      <c r="CQ102" s="151">
        <v>101796.65000000002</v>
      </c>
      <c r="CR102" s="151">
        <v>8524.25</v>
      </c>
      <c r="CS102" s="152">
        <v>101796.65</v>
      </c>
      <c r="CT102" s="152">
        <v>8524.25</v>
      </c>
      <c r="CU102" s="152">
        <v>0</v>
      </c>
      <c r="CV102" s="151">
        <v>0</v>
      </c>
      <c r="CW102" s="151">
        <v>110320.9</v>
      </c>
      <c r="CX102" s="153">
        <v>0</v>
      </c>
      <c r="CY102" s="151">
        <v>0</v>
      </c>
      <c r="CZ102" s="151">
        <v>24203.980000000476</v>
      </c>
      <c r="DA102" s="151">
        <v>0</v>
      </c>
      <c r="DD102" s="151">
        <v>2.9103830456733704E-11</v>
      </c>
      <c r="DG102" s="151">
        <v>101796.65000000002</v>
      </c>
      <c r="DH102" s="151">
        <v>8524.25</v>
      </c>
      <c r="DI102" s="152">
        <v>101796.65</v>
      </c>
      <c r="DJ102" s="152">
        <v>8524.25</v>
      </c>
      <c r="DO102" s="166">
        <v>3303428</v>
      </c>
      <c r="DQ102">
        <f>_xlfn.XLOOKUP(A102,Adjustment!B:B,Adjustment!H:H,0,0)</f>
        <v>0</v>
      </c>
      <c r="DR102" s="151">
        <f t="shared" si="13"/>
        <v>2716306.03</v>
      </c>
      <c r="DS102" s="151">
        <f t="shared" si="14"/>
        <v>2914095.76</v>
      </c>
      <c r="DT102" s="151">
        <f t="shared" si="15"/>
        <v>-197789.72999999998</v>
      </c>
      <c r="DU102" s="151">
        <f t="shared" si="12"/>
        <v>9768.06</v>
      </c>
      <c r="DV102" s="151">
        <f t="shared" si="16"/>
        <v>9768.06</v>
      </c>
      <c r="DW102" s="151">
        <f t="shared" si="17"/>
        <v>0</v>
      </c>
    </row>
    <row r="103" spans="1:127">
      <c r="A103" s="166">
        <v>3303436</v>
      </c>
      <c r="B103" s="175" t="s">
        <v>915</v>
      </c>
      <c r="C103" s="167" t="s">
        <v>916</v>
      </c>
      <c r="D103" s="178"/>
      <c r="E103" s="17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70"/>
      <c r="R103" s="170"/>
      <c r="S103" s="170"/>
      <c r="T103" s="170"/>
      <c r="U103" s="170"/>
      <c r="V103" s="170"/>
      <c r="W103" s="171"/>
      <c r="X103" s="171">
        <v>-582135.75</v>
      </c>
      <c r="Y103" s="171">
        <v>0</v>
      </c>
      <c r="Z103" s="172">
        <v>1051143.1000000001</v>
      </c>
      <c r="AA103" s="172">
        <v>0</v>
      </c>
      <c r="AB103" s="172">
        <v>16670</v>
      </c>
      <c r="AC103" s="172">
        <v>0</v>
      </c>
      <c r="AD103" s="172">
        <v>120005</v>
      </c>
      <c r="AE103" s="172">
        <v>3456.93</v>
      </c>
      <c r="AF103" s="172">
        <v>0</v>
      </c>
      <c r="AG103" s="172">
        <v>0</v>
      </c>
      <c r="AH103" s="172">
        <v>153890.65000000026</v>
      </c>
      <c r="AI103" s="172">
        <v>0</v>
      </c>
      <c r="AJ103" s="172">
        <v>0</v>
      </c>
      <c r="AK103" s="172">
        <v>0</v>
      </c>
      <c r="AL103" s="172">
        <v>3088.09</v>
      </c>
      <c r="AM103" s="172">
        <v>0</v>
      </c>
      <c r="AN103" s="172">
        <v>0</v>
      </c>
      <c r="AO103" s="172">
        <v>0</v>
      </c>
      <c r="AP103" s="172">
        <v>0</v>
      </c>
      <c r="AQ103" s="172">
        <v>0</v>
      </c>
      <c r="AR103" s="172">
        <v>0</v>
      </c>
      <c r="AS103" s="172">
        <v>6221.5</v>
      </c>
      <c r="AT103" s="172">
        <v>44401</v>
      </c>
      <c r="AU103" s="172">
        <v>499401.39</v>
      </c>
      <c r="AV103" s="172">
        <v>0</v>
      </c>
      <c r="AW103" s="172">
        <v>124538.04</v>
      </c>
      <c r="AX103" s="172">
        <v>0</v>
      </c>
      <c r="AY103" s="172">
        <v>176676.87</v>
      </c>
      <c r="AZ103" s="172">
        <v>0</v>
      </c>
      <c r="BA103" s="172">
        <v>83656.039999999994</v>
      </c>
      <c r="BB103" s="172">
        <v>5594.12</v>
      </c>
      <c r="BC103" s="172">
        <v>680.67</v>
      </c>
      <c r="BD103" s="172">
        <v>0</v>
      </c>
      <c r="BE103" s="172">
        <v>0</v>
      </c>
      <c r="BF103" s="172">
        <v>960</v>
      </c>
      <c r="BG103" s="172">
        <v>6608.7</v>
      </c>
      <c r="BH103" s="172">
        <v>3936.31</v>
      </c>
      <c r="BI103" s="172">
        <v>3014.07</v>
      </c>
      <c r="BJ103" s="172">
        <v>44235.37</v>
      </c>
      <c r="BK103" s="172">
        <v>0</v>
      </c>
      <c r="BL103" s="172">
        <v>13104.41</v>
      </c>
      <c r="BM103" s="172">
        <v>141675.22</v>
      </c>
      <c r="BN103" s="172">
        <v>3097.61</v>
      </c>
      <c r="BO103" s="172">
        <v>0</v>
      </c>
      <c r="BP103" s="172">
        <v>44297.23</v>
      </c>
      <c r="BQ103" s="172">
        <v>4895</v>
      </c>
      <c r="BR103" s="172">
        <v>1050</v>
      </c>
      <c r="BS103" s="172">
        <v>70618.850000000006</v>
      </c>
      <c r="BT103" s="172">
        <v>147595.01999999999</v>
      </c>
      <c r="BU103" s="172">
        <v>2207.48</v>
      </c>
      <c r="BV103" s="172">
        <v>44447.86</v>
      </c>
      <c r="BW103" s="172">
        <v>0</v>
      </c>
      <c r="BX103" s="172">
        <v>0</v>
      </c>
      <c r="BY103" s="172">
        <v>0</v>
      </c>
      <c r="BZ103" s="172">
        <v>0</v>
      </c>
      <c r="CA103" s="172">
        <v>0</v>
      </c>
      <c r="CB103" s="172">
        <v>6543.45</v>
      </c>
      <c r="CC103" s="172">
        <v>0</v>
      </c>
      <c r="CD103" s="172">
        <v>0</v>
      </c>
      <c r="CE103" s="172">
        <v>0</v>
      </c>
      <c r="CF103" s="172">
        <v>0</v>
      </c>
      <c r="CG103" s="172">
        <v>6543.45</v>
      </c>
      <c r="CH103" s="172">
        <v>0</v>
      </c>
      <c r="CI103" s="172">
        <v>0</v>
      </c>
      <c r="CJ103" s="172">
        <v>-605549.74000000022</v>
      </c>
      <c r="CK103" s="172"/>
      <c r="CL103" s="172">
        <v>0</v>
      </c>
      <c r="CM103" s="172">
        <v>0</v>
      </c>
      <c r="CN103" s="172">
        <v>0</v>
      </c>
      <c r="CO103" s="172">
        <v>0</v>
      </c>
      <c r="CP103" s="177"/>
      <c r="CQ103" s="151">
        <v>-605549.74000000022</v>
      </c>
      <c r="CR103" s="151">
        <v>0</v>
      </c>
      <c r="CS103" s="152">
        <v>-605549.74</v>
      </c>
      <c r="CT103" s="152">
        <v>0</v>
      </c>
      <c r="CU103" s="152">
        <v>0</v>
      </c>
      <c r="CV103" s="151">
        <v>0</v>
      </c>
      <c r="CW103" s="151">
        <v>-605549.74</v>
      </c>
      <c r="CX103" s="153">
        <v>0</v>
      </c>
      <c r="CY103" s="151">
        <v>0</v>
      </c>
      <c r="CZ103" s="151">
        <v>115479.24999999977</v>
      </c>
      <c r="DA103" s="151">
        <v>0</v>
      </c>
      <c r="DD103" s="151">
        <v>-2.3283064365386963E-10</v>
      </c>
      <c r="DG103" s="151">
        <v>-605549.74000000022</v>
      </c>
      <c r="DH103" s="151">
        <v>0</v>
      </c>
      <c r="DI103" s="152">
        <v>-605549.74</v>
      </c>
      <c r="DJ103" s="152">
        <v>0</v>
      </c>
      <c r="DO103" s="166">
        <v>3303436</v>
      </c>
      <c r="DQ103">
        <f>_xlfn.XLOOKUP(A103,Adjustment!B:B,Adjustment!H:H,0,0)</f>
        <v>0</v>
      </c>
      <c r="DR103" s="151">
        <f t="shared" si="13"/>
        <v>1398876.2700000003</v>
      </c>
      <c r="DS103" s="151">
        <f t="shared" si="14"/>
        <v>1422290.2600000005</v>
      </c>
      <c r="DT103" s="151">
        <f t="shared" si="15"/>
        <v>-23413.990000000224</v>
      </c>
      <c r="DU103" s="151">
        <f t="shared" si="12"/>
        <v>6543.45</v>
      </c>
      <c r="DV103" s="151">
        <f t="shared" si="16"/>
        <v>6543.45</v>
      </c>
      <c r="DW103" s="151">
        <f t="shared" si="17"/>
        <v>0</v>
      </c>
    </row>
    <row r="104" spans="1:127">
      <c r="A104" s="166">
        <v>3304177</v>
      </c>
      <c r="B104" s="175" t="s">
        <v>921</v>
      </c>
      <c r="C104" s="167" t="s">
        <v>922</v>
      </c>
      <c r="D104" s="178"/>
      <c r="E104" s="17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70"/>
      <c r="R104" s="170"/>
      <c r="S104" s="170"/>
      <c r="T104" s="170"/>
      <c r="U104" s="170"/>
      <c r="V104" s="170"/>
      <c r="W104" s="171">
        <v>838673.72</v>
      </c>
      <c r="X104" s="171"/>
      <c r="Y104" s="171">
        <v>48047.08</v>
      </c>
      <c r="Z104" s="172">
        <v>5861169.6299999999</v>
      </c>
      <c r="AA104" s="172">
        <v>0</v>
      </c>
      <c r="AB104" s="172">
        <v>17115</v>
      </c>
      <c r="AC104" s="172">
        <v>0</v>
      </c>
      <c r="AD104" s="172">
        <v>438140</v>
      </c>
      <c r="AE104" s="172">
        <v>8913.86</v>
      </c>
      <c r="AF104" s="172">
        <v>0</v>
      </c>
      <c r="AG104" s="172">
        <v>0</v>
      </c>
      <c r="AH104" s="172">
        <v>266170.80999999779</v>
      </c>
      <c r="AI104" s="172">
        <v>0</v>
      </c>
      <c r="AJ104" s="172">
        <v>0</v>
      </c>
      <c r="AK104" s="172">
        <v>0</v>
      </c>
      <c r="AL104" s="172">
        <v>50758.45</v>
      </c>
      <c r="AM104" s="172">
        <v>0</v>
      </c>
      <c r="AN104" s="172">
        <v>0</v>
      </c>
      <c r="AO104" s="172">
        <v>0</v>
      </c>
      <c r="AP104" s="172">
        <v>0</v>
      </c>
      <c r="AQ104" s="172">
        <v>0</v>
      </c>
      <c r="AR104" s="172">
        <v>0</v>
      </c>
      <c r="AS104" s="172">
        <v>138136.16</v>
      </c>
      <c r="AT104" s="172">
        <v>0</v>
      </c>
      <c r="AU104" s="172">
        <v>3700346.61</v>
      </c>
      <c r="AV104" s="172">
        <v>0</v>
      </c>
      <c r="AW104" s="172">
        <v>350008</v>
      </c>
      <c r="AX104" s="172">
        <v>93245</v>
      </c>
      <c r="AY104" s="172">
        <v>582085.36</v>
      </c>
      <c r="AZ104" s="172">
        <v>0</v>
      </c>
      <c r="BA104" s="172">
        <v>29427</v>
      </c>
      <c r="BB104" s="172">
        <v>65522.47</v>
      </c>
      <c r="BC104" s="172">
        <v>55223.86</v>
      </c>
      <c r="BD104" s="172">
        <v>0</v>
      </c>
      <c r="BE104" s="172">
        <v>93</v>
      </c>
      <c r="BF104" s="172">
        <v>389600.21</v>
      </c>
      <c r="BG104" s="172">
        <v>0</v>
      </c>
      <c r="BH104" s="172">
        <v>126942.1</v>
      </c>
      <c r="BI104" s="172">
        <v>18940.02</v>
      </c>
      <c r="BJ104" s="172">
        <v>193687.43</v>
      </c>
      <c r="BK104" s="172">
        <v>74096.639999999999</v>
      </c>
      <c r="BL104" s="172">
        <v>118530.04</v>
      </c>
      <c r="BM104" s="172">
        <v>140158.18</v>
      </c>
      <c r="BN104" s="172">
        <v>258378.45</v>
      </c>
      <c r="BO104" s="172">
        <v>48042.45</v>
      </c>
      <c r="BP104" s="172">
        <v>116112.73</v>
      </c>
      <c r="BQ104" s="172">
        <v>4895</v>
      </c>
      <c r="BR104" s="172">
        <v>10310.16</v>
      </c>
      <c r="BS104" s="172">
        <v>148089.07999999999</v>
      </c>
      <c r="BT104" s="172">
        <v>102853.04</v>
      </c>
      <c r="BU104" s="172">
        <v>135320.89000000001</v>
      </c>
      <c r="BV104" s="172">
        <v>294469.06</v>
      </c>
      <c r="BW104" s="172">
        <v>0</v>
      </c>
      <c r="BX104" s="172">
        <v>0</v>
      </c>
      <c r="BY104" s="172">
        <v>0</v>
      </c>
      <c r="BZ104" s="172">
        <v>0</v>
      </c>
      <c r="CA104" s="172">
        <v>0</v>
      </c>
      <c r="CB104" s="172">
        <v>16867.189999999999</v>
      </c>
      <c r="CC104" s="172">
        <v>0</v>
      </c>
      <c r="CD104" s="172">
        <v>0</v>
      </c>
      <c r="CE104" s="172">
        <v>0</v>
      </c>
      <c r="CF104" s="172">
        <v>0</v>
      </c>
      <c r="CG104" s="172">
        <v>0</v>
      </c>
      <c r="CH104" s="172">
        <v>0</v>
      </c>
      <c r="CI104" s="172">
        <v>0</v>
      </c>
      <c r="CJ104" s="172">
        <v>562700.84999999986</v>
      </c>
      <c r="CK104" s="172"/>
      <c r="CL104" s="172">
        <v>64914.270000000004</v>
      </c>
      <c r="CM104" s="172">
        <v>0</v>
      </c>
      <c r="CN104" s="172">
        <v>0</v>
      </c>
      <c r="CO104" s="172">
        <v>0</v>
      </c>
      <c r="CP104" s="177"/>
      <c r="CQ104" s="151">
        <v>562700.84999999986</v>
      </c>
      <c r="CR104" s="151">
        <v>64914.270000000004</v>
      </c>
      <c r="CS104" s="152">
        <v>562700.85</v>
      </c>
      <c r="CT104" s="152">
        <v>64914.27</v>
      </c>
      <c r="CU104" s="152">
        <v>0</v>
      </c>
      <c r="CV104" s="151">
        <v>0</v>
      </c>
      <c r="CW104" s="151">
        <v>627615.12</v>
      </c>
      <c r="CX104" s="153">
        <v>0</v>
      </c>
      <c r="CY104" s="151">
        <v>0</v>
      </c>
      <c r="CZ104" s="151">
        <v>2.0000002230517566E-2</v>
      </c>
      <c r="DA104" s="151">
        <v>0</v>
      </c>
      <c r="DD104" s="151">
        <v>-9.4587448984384537E-11</v>
      </c>
      <c r="DG104" s="151">
        <v>562700.84999999986</v>
      </c>
      <c r="DH104" s="151">
        <v>64914.270000000004</v>
      </c>
      <c r="DI104" s="152">
        <v>562700.85</v>
      </c>
      <c r="DJ104" s="152">
        <v>64914.27</v>
      </c>
      <c r="DO104" s="166">
        <v>3304177</v>
      </c>
      <c r="DQ104">
        <f>_xlfn.XLOOKUP(A104,Adjustment!B:B,Adjustment!H:H,0,0)</f>
        <v>0</v>
      </c>
      <c r="DR104" s="151">
        <f t="shared" si="13"/>
        <v>6780403.9099999983</v>
      </c>
      <c r="DS104" s="151">
        <f t="shared" si="14"/>
        <v>7056376.7799999984</v>
      </c>
      <c r="DT104" s="151">
        <f t="shared" si="15"/>
        <v>-275972.87000000011</v>
      </c>
      <c r="DU104" s="151">
        <f t="shared" si="12"/>
        <v>16867.189999999999</v>
      </c>
      <c r="DV104" s="151">
        <f t="shared" si="16"/>
        <v>0</v>
      </c>
      <c r="DW104" s="151">
        <f t="shared" si="17"/>
        <v>16867.189999999999</v>
      </c>
    </row>
    <row r="105" spans="1:127">
      <c r="A105" s="166">
        <v>3304193</v>
      </c>
      <c r="B105" s="175" t="s">
        <v>923</v>
      </c>
      <c r="C105" s="167" t="s">
        <v>924</v>
      </c>
      <c r="D105" s="178"/>
      <c r="E105" s="17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70"/>
      <c r="R105" s="170"/>
      <c r="S105" s="170"/>
      <c r="T105" s="170"/>
      <c r="U105" s="170"/>
      <c r="V105" s="170"/>
      <c r="W105" s="171">
        <v>490224.5</v>
      </c>
      <c r="X105" s="171"/>
      <c r="Y105" s="171">
        <v>15464.56</v>
      </c>
      <c r="Z105" s="172">
        <v>4658923.4400000004</v>
      </c>
      <c r="AA105" s="172">
        <v>0</v>
      </c>
      <c r="AB105" s="172">
        <v>165105.19</v>
      </c>
      <c r="AC105" s="172">
        <v>0</v>
      </c>
      <c r="AD105" s="172">
        <v>250690.5</v>
      </c>
      <c r="AE105" s="172">
        <v>8913.86</v>
      </c>
      <c r="AF105" s="172">
        <v>0</v>
      </c>
      <c r="AG105" s="172">
        <v>0</v>
      </c>
      <c r="AH105" s="172">
        <v>722410.08999999985</v>
      </c>
      <c r="AI105" s="172">
        <v>0</v>
      </c>
      <c r="AJ105" s="172">
        <v>0</v>
      </c>
      <c r="AK105" s="172">
        <v>0</v>
      </c>
      <c r="AL105" s="172">
        <v>93068.59</v>
      </c>
      <c r="AM105" s="172">
        <v>0</v>
      </c>
      <c r="AN105" s="172">
        <v>0</v>
      </c>
      <c r="AO105" s="172">
        <v>0</v>
      </c>
      <c r="AP105" s="172">
        <v>0</v>
      </c>
      <c r="AQ105" s="172">
        <v>0</v>
      </c>
      <c r="AR105" s="172">
        <v>0</v>
      </c>
      <c r="AS105" s="172">
        <v>87223.5</v>
      </c>
      <c r="AT105" s="172">
        <v>0</v>
      </c>
      <c r="AU105" s="172">
        <v>3337606.51</v>
      </c>
      <c r="AV105" s="172">
        <v>0</v>
      </c>
      <c r="AW105" s="172">
        <v>238510.2</v>
      </c>
      <c r="AX105" s="172">
        <v>0</v>
      </c>
      <c r="AY105" s="172">
        <v>572743.63</v>
      </c>
      <c r="AZ105" s="172">
        <v>0</v>
      </c>
      <c r="BA105" s="172">
        <v>79336.42</v>
      </c>
      <c r="BB105" s="172">
        <v>5143.29</v>
      </c>
      <c r="BC105" s="172">
        <v>2990.88</v>
      </c>
      <c r="BD105" s="172">
        <v>0</v>
      </c>
      <c r="BE105" s="172">
        <v>0</v>
      </c>
      <c r="BF105" s="172">
        <v>5130.1499999999996</v>
      </c>
      <c r="BG105" s="172">
        <v>0</v>
      </c>
      <c r="BH105" s="172">
        <v>38.99</v>
      </c>
      <c r="BI105" s="172">
        <v>0</v>
      </c>
      <c r="BJ105" s="172">
        <v>157654.48000000001</v>
      </c>
      <c r="BK105" s="172">
        <v>101882.88</v>
      </c>
      <c r="BL105" s="172">
        <v>0</v>
      </c>
      <c r="BM105" s="172">
        <v>116643.7</v>
      </c>
      <c r="BN105" s="172">
        <v>84447.87</v>
      </c>
      <c r="BO105" s="172">
        <v>8572.6</v>
      </c>
      <c r="BP105" s="172">
        <v>321677.02</v>
      </c>
      <c r="BQ105" s="172">
        <v>4895</v>
      </c>
      <c r="BR105" s="172">
        <v>0</v>
      </c>
      <c r="BS105" s="172">
        <v>6874.49</v>
      </c>
      <c r="BT105" s="172">
        <v>0</v>
      </c>
      <c r="BU105" s="172">
        <v>17180.240000000002</v>
      </c>
      <c r="BV105" s="172">
        <v>111433.1</v>
      </c>
      <c r="BW105" s="172">
        <v>312199.46999999997</v>
      </c>
      <c r="BX105" s="172">
        <v>0</v>
      </c>
      <c r="BY105" s="172">
        <v>0</v>
      </c>
      <c r="BZ105" s="172">
        <v>0</v>
      </c>
      <c r="CA105" s="172">
        <v>0</v>
      </c>
      <c r="CB105" s="172">
        <v>15154.38</v>
      </c>
      <c r="CC105" s="172">
        <v>29588.59</v>
      </c>
      <c r="CD105" s="172">
        <v>0</v>
      </c>
      <c r="CE105" s="172">
        <v>0</v>
      </c>
      <c r="CF105" s="172">
        <v>0</v>
      </c>
      <c r="CG105" s="172">
        <v>0</v>
      </c>
      <c r="CH105" s="172">
        <v>0</v>
      </c>
      <c r="CI105" s="172"/>
      <c r="CJ105" s="172">
        <v>991598.75</v>
      </c>
      <c r="CK105" s="172"/>
      <c r="CL105" s="172">
        <v>60207.53</v>
      </c>
      <c r="CM105" s="172">
        <v>0</v>
      </c>
      <c r="CN105" s="172">
        <v>0</v>
      </c>
      <c r="CO105" s="172">
        <v>0</v>
      </c>
      <c r="CP105" s="177"/>
      <c r="CQ105" s="151">
        <v>991598.75</v>
      </c>
      <c r="CR105" s="151">
        <v>60207.53</v>
      </c>
      <c r="CS105" s="152">
        <v>991598.75</v>
      </c>
      <c r="CT105" s="152">
        <v>60207.53</v>
      </c>
      <c r="CU105" s="152">
        <v>0</v>
      </c>
      <c r="CV105" s="151">
        <v>0</v>
      </c>
      <c r="CW105" s="151">
        <v>1051806.28</v>
      </c>
      <c r="CX105" s="153">
        <v>29588.59</v>
      </c>
      <c r="CY105" s="151">
        <v>29588.59</v>
      </c>
      <c r="CZ105" s="151">
        <v>43876.200000000186</v>
      </c>
      <c r="DA105" s="151">
        <v>0</v>
      </c>
      <c r="DD105" s="151">
        <v>0</v>
      </c>
      <c r="DG105" s="151">
        <v>991598.75</v>
      </c>
      <c r="DH105" s="151">
        <v>60207.53</v>
      </c>
      <c r="DI105" s="152">
        <v>991598.75</v>
      </c>
      <c r="DJ105" s="152">
        <v>60207.53</v>
      </c>
      <c r="DO105" s="166">
        <v>3304193</v>
      </c>
      <c r="DQ105">
        <f>_xlfn.XLOOKUP(A105,Adjustment!B:B,Adjustment!H:H,0,0)</f>
        <v>0</v>
      </c>
      <c r="DR105" s="151">
        <f t="shared" si="13"/>
        <v>5986335.1700000009</v>
      </c>
      <c r="DS105" s="151">
        <f t="shared" si="14"/>
        <v>5484960.9200000009</v>
      </c>
      <c r="DT105" s="151">
        <f t="shared" si="15"/>
        <v>501374.25</v>
      </c>
      <c r="DU105" s="151">
        <f t="shared" si="12"/>
        <v>44742.97</v>
      </c>
      <c r="DV105" s="151">
        <f t="shared" si="16"/>
        <v>0</v>
      </c>
      <c r="DW105" s="151">
        <f t="shared" si="17"/>
        <v>44742.97</v>
      </c>
    </row>
    <row r="106" spans="1:127">
      <c r="A106" s="166">
        <v>3304223</v>
      </c>
      <c r="B106" s="175" t="s">
        <v>926</v>
      </c>
      <c r="C106" s="167" t="s">
        <v>927</v>
      </c>
      <c r="D106" s="178"/>
      <c r="E106" s="17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70"/>
      <c r="R106" s="170"/>
      <c r="S106" s="170"/>
      <c r="T106" s="170"/>
      <c r="U106" s="170"/>
      <c r="V106" s="170"/>
      <c r="W106" s="171">
        <v>5159546.6500000004</v>
      </c>
      <c r="X106" s="171"/>
      <c r="Y106" s="171">
        <v>25588.75</v>
      </c>
      <c r="Z106" s="172">
        <v>7915861.79</v>
      </c>
      <c r="AA106" s="172">
        <v>1048442</v>
      </c>
      <c r="AB106" s="172">
        <v>78577.539999999994</v>
      </c>
      <c r="AC106" s="172">
        <v>0</v>
      </c>
      <c r="AD106" s="172">
        <v>671016.5</v>
      </c>
      <c r="AE106" s="172">
        <v>15598.51</v>
      </c>
      <c r="AF106" s="172">
        <v>0</v>
      </c>
      <c r="AG106" s="172">
        <v>0</v>
      </c>
      <c r="AH106" s="172">
        <v>727736.69</v>
      </c>
      <c r="AI106" s="172">
        <v>18440.419999999998</v>
      </c>
      <c r="AJ106" s="172">
        <v>0</v>
      </c>
      <c r="AK106" s="172">
        <v>0</v>
      </c>
      <c r="AL106" s="172">
        <v>10723.79</v>
      </c>
      <c r="AM106" s="172">
        <v>0</v>
      </c>
      <c r="AN106" s="172">
        <v>0</v>
      </c>
      <c r="AO106" s="172">
        <v>0</v>
      </c>
      <c r="AP106" s="172">
        <v>0</v>
      </c>
      <c r="AQ106" s="172">
        <v>0</v>
      </c>
      <c r="AR106" s="172">
        <v>0</v>
      </c>
      <c r="AS106" s="172">
        <v>162017.78</v>
      </c>
      <c r="AT106" s="172">
        <v>0</v>
      </c>
      <c r="AU106" s="172">
        <v>5602546.2599999998</v>
      </c>
      <c r="AV106" s="172">
        <v>0</v>
      </c>
      <c r="AW106" s="172">
        <v>352551.04</v>
      </c>
      <c r="AX106" s="172">
        <v>0</v>
      </c>
      <c r="AY106" s="172">
        <v>1339471.55</v>
      </c>
      <c r="AZ106" s="172">
        <v>0</v>
      </c>
      <c r="BA106" s="172">
        <v>126764.32</v>
      </c>
      <c r="BB106" s="172">
        <v>20108.87</v>
      </c>
      <c r="BC106" s="172">
        <v>42126.83</v>
      </c>
      <c r="BD106" s="172">
        <v>38.79</v>
      </c>
      <c r="BE106" s="172">
        <v>0</v>
      </c>
      <c r="BF106" s="172">
        <v>119179.46</v>
      </c>
      <c r="BG106" s="172">
        <v>0</v>
      </c>
      <c r="BH106" s="172">
        <v>0</v>
      </c>
      <c r="BI106" s="172">
        <v>106117.97</v>
      </c>
      <c r="BJ106" s="172">
        <v>614578.91</v>
      </c>
      <c r="BK106" s="172">
        <v>171194.56</v>
      </c>
      <c r="BL106" s="172">
        <v>0</v>
      </c>
      <c r="BM106" s="172">
        <v>261746.79999999385</v>
      </c>
      <c r="BN106" s="172">
        <v>225455.81</v>
      </c>
      <c r="BO106" s="172">
        <v>93492.57</v>
      </c>
      <c r="BP106" s="172">
        <v>213016.23</v>
      </c>
      <c r="BQ106" s="172">
        <v>4895</v>
      </c>
      <c r="BR106" s="172">
        <v>0</v>
      </c>
      <c r="BS106" s="172">
        <v>495337.35</v>
      </c>
      <c r="BT106" s="172">
        <v>71309.75</v>
      </c>
      <c r="BU106" s="172">
        <v>88303.89</v>
      </c>
      <c r="BV106" s="172">
        <v>252003.67</v>
      </c>
      <c r="BW106" s="172">
        <v>628003.09</v>
      </c>
      <c r="BX106" s="172">
        <v>0</v>
      </c>
      <c r="BY106" s="172">
        <v>0</v>
      </c>
      <c r="BZ106" s="172">
        <v>0</v>
      </c>
      <c r="CA106" s="172">
        <v>0</v>
      </c>
      <c r="CB106" s="172">
        <v>24910.94</v>
      </c>
      <c r="CC106" s="172">
        <v>48495.14</v>
      </c>
      <c r="CD106" s="172">
        <v>0</v>
      </c>
      <c r="CE106" s="172">
        <v>0</v>
      </c>
      <c r="CF106" s="172">
        <v>0</v>
      </c>
      <c r="CG106" s="172">
        <v>0</v>
      </c>
      <c r="CH106" s="172">
        <v>0</v>
      </c>
      <c r="CI106" s="172"/>
      <c r="CJ106" s="172">
        <v>4979718.9500000011</v>
      </c>
      <c r="CK106" s="172"/>
      <c r="CL106" s="172">
        <v>98994.83</v>
      </c>
      <c r="CM106" s="172">
        <v>0</v>
      </c>
      <c r="CN106" s="172">
        <v>0</v>
      </c>
      <c r="CO106" s="172">
        <v>0</v>
      </c>
      <c r="CP106" s="177"/>
      <c r="CQ106" s="151">
        <v>4979718.9500000011</v>
      </c>
      <c r="CR106" s="151">
        <v>98994.83</v>
      </c>
      <c r="CS106" s="152">
        <v>4979718.95</v>
      </c>
      <c r="CT106" s="152">
        <v>98994.83</v>
      </c>
      <c r="CU106" s="152">
        <v>0</v>
      </c>
      <c r="CV106" s="151">
        <v>0</v>
      </c>
      <c r="CW106" s="151">
        <v>5078713.78</v>
      </c>
      <c r="CX106" s="153">
        <v>48495.14</v>
      </c>
      <c r="CY106" s="151">
        <v>48495.14</v>
      </c>
      <c r="CZ106" s="151">
        <v>0</v>
      </c>
      <c r="DA106" s="151">
        <v>-0.35000000614672899</v>
      </c>
      <c r="DD106" s="151">
        <v>1.0040821507573128E-9</v>
      </c>
      <c r="DG106" s="151">
        <v>4979718.9500000011</v>
      </c>
      <c r="DH106" s="151">
        <v>98994.83</v>
      </c>
      <c r="DI106" s="152">
        <v>4979718.95</v>
      </c>
      <c r="DJ106" s="152">
        <v>98994.83</v>
      </c>
      <c r="DO106" s="166">
        <v>3304223</v>
      </c>
      <c r="DQ106">
        <f>_xlfn.XLOOKUP(A106,Adjustment!B:B,Adjustment!H:H,0,0)</f>
        <v>0</v>
      </c>
      <c r="DR106" s="151">
        <f t="shared" si="13"/>
        <v>10648415.019999996</v>
      </c>
      <c r="DS106" s="151">
        <f t="shared" si="14"/>
        <v>10828242.719999995</v>
      </c>
      <c r="DT106" s="151">
        <f t="shared" si="15"/>
        <v>-179827.69999999925</v>
      </c>
      <c r="DU106" s="151">
        <f t="shared" si="12"/>
        <v>73406.080000000002</v>
      </c>
      <c r="DV106" s="151">
        <f t="shared" si="16"/>
        <v>0</v>
      </c>
      <c r="DW106" s="151">
        <f t="shared" si="17"/>
        <v>73406.080000000002</v>
      </c>
    </row>
    <row r="107" spans="1:127">
      <c r="A107" s="166">
        <v>3304245</v>
      </c>
      <c r="B107" s="175" t="s">
        <v>929</v>
      </c>
      <c r="C107" s="167" t="s">
        <v>930</v>
      </c>
      <c r="D107" s="178"/>
      <c r="E107" s="17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70"/>
      <c r="R107" s="170"/>
      <c r="S107" s="170"/>
      <c r="T107" s="170"/>
      <c r="U107" s="170"/>
      <c r="V107" s="170"/>
      <c r="W107" s="171">
        <v>4442715.47</v>
      </c>
      <c r="X107" s="171"/>
      <c r="Y107" s="171">
        <v>29264.69</v>
      </c>
      <c r="Z107" s="172">
        <v>9555015.9800000004</v>
      </c>
      <c r="AA107" s="172">
        <v>1421250</v>
      </c>
      <c r="AB107" s="172">
        <v>114812.61</v>
      </c>
      <c r="AC107" s="172">
        <v>0</v>
      </c>
      <c r="AD107" s="172">
        <v>729675.5</v>
      </c>
      <c r="AE107" s="172">
        <v>10798.51</v>
      </c>
      <c r="AF107" s="172">
        <v>0</v>
      </c>
      <c r="AG107" s="172">
        <v>0</v>
      </c>
      <c r="AH107" s="172">
        <v>546303.00000000116</v>
      </c>
      <c r="AI107" s="172">
        <v>6580</v>
      </c>
      <c r="AJ107" s="172">
        <v>0</v>
      </c>
      <c r="AK107" s="172">
        <v>0</v>
      </c>
      <c r="AL107" s="172">
        <v>24669.45</v>
      </c>
      <c r="AM107" s="172">
        <v>0</v>
      </c>
      <c r="AN107" s="172">
        <v>0</v>
      </c>
      <c r="AO107" s="172">
        <v>0</v>
      </c>
      <c r="AP107" s="172">
        <v>0</v>
      </c>
      <c r="AQ107" s="172">
        <v>0</v>
      </c>
      <c r="AR107" s="172">
        <v>0</v>
      </c>
      <c r="AS107" s="172">
        <v>159821.63</v>
      </c>
      <c r="AT107" s="172">
        <v>0</v>
      </c>
      <c r="AU107" s="172">
        <v>5888005.75</v>
      </c>
      <c r="AV107" s="172">
        <v>0</v>
      </c>
      <c r="AW107" s="172">
        <v>1544234.35</v>
      </c>
      <c r="AX107" s="172">
        <v>430409.49</v>
      </c>
      <c r="AY107" s="172">
        <v>701823.02</v>
      </c>
      <c r="AZ107" s="172">
        <v>0</v>
      </c>
      <c r="BA107" s="172">
        <v>151692.39000000001</v>
      </c>
      <c r="BB107" s="172">
        <v>69414.22</v>
      </c>
      <c r="BC107" s="172">
        <v>23484.54</v>
      </c>
      <c r="BD107" s="172">
        <v>0</v>
      </c>
      <c r="BE107" s="172">
        <v>0</v>
      </c>
      <c r="BF107" s="172">
        <v>1279866.23</v>
      </c>
      <c r="BG107" s="172">
        <v>36152.35</v>
      </c>
      <c r="BH107" s="172">
        <v>18570.23</v>
      </c>
      <c r="BI107" s="172">
        <v>20862.650000000001</v>
      </c>
      <c r="BJ107" s="172">
        <v>376816.92</v>
      </c>
      <c r="BK107" s="172">
        <v>195018.23999999999</v>
      </c>
      <c r="BL107" s="172">
        <v>53278.239999999998</v>
      </c>
      <c r="BM107" s="172">
        <v>560372.32999999996</v>
      </c>
      <c r="BN107" s="172">
        <v>204888.49</v>
      </c>
      <c r="BO107" s="172">
        <v>185590.56</v>
      </c>
      <c r="BP107" s="172">
        <v>174219.99</v>
      </c>
      <c r="BQ107" s="172">
        <v>4895</v>
      </c>
      <c r="BR107" s="172">
        <v>5415.5</v>
      </c>
      <c r="BS107" s="172">
        <v>239446.37</v>
      </c>
      <c r="BT107" s="172">
        <v>230481.06</v>
      </c>
      <c r="BU107" s="172">
        <v>206431.12</v>
      </c>
      <c r="BV107" s="172">
        <v>138697.97</v>
      </c>
      <c r="BW107" s="172">
        <v>0</v>
      </c>
      <c r="BX107" s="172">
        <v>0</v>
      </c>
      <c r="BY107" s="172">
        <v>0</v>
      </c>
      <c r="BZ107" s="172">
        <v>0</v>
      </c>
      <c r="CA107" s="172">
        <v>0</v>
      </c>
      <c r="CB107" s="172">
        <v>29709.06</v>
      </c>
      <c r="CC107" s="172">
        <v>55049.75</v>
      </c>
      <c r="CD107" s="172">
        <v>0</v>
      </c>
      <c r="CE107" s="172">
        <v>0</v>
      </c>
      <c r="CF107" s="172">
        <v>0</v>
      </c>
      <c r="CG107" s="172">
        <v>0</v>
      </c>
      <c r="CH107" s="172">
        <v>0</v>
      </c>
      <c r="CI107" s="172"/>
      <c r="CJ107" s="172">
        <v>4271575.1399999997</v>
      </c>
      <c r="CK107" s="172"/>
      <c r="CL107" s="172">
        <v>114023.5</v>
      </c>
      <c r="CM107" s="172">
        <v>0</v>
      </c>
      <c r="CN107" s="172">
        <v>0</v>
      </c>
      <c r="CO107" s="172">
        <v>0</v>
      </c>
      <c r="CP107" s="177"/>
      <c r="CQ107" s="151">
        <v>4271575.1399999997</v>
      </c>
      <c r="CR107" s="151">
        <v>114023.5</v>
      </c>
      <c r="CS107" s="152">
        <v>4271575.1399999997</v>
      </c>
      <c r="CT107" s="152">
        <v>114023.5</v>
      </c>
      <c r="CU107" s="152">
        <v>0</v>
      </c>
      <c r="CV107" s="151">
        <v>0</v>
      </c>
      <c r="CW107" s="151">
        <v>4385598.6399999997</v>
      </c>
      <c r="CX107" s="153">
        <v>55049.75</v>
      </c>
      <c r="CY107" s="151">
        <v>55049.75</v>
      </c>
      <c r="CZ107" s="151">
        <v>0.4699999988079071</v>
      </c>
      <c r="DA107" s="151">
        <v>0</v>
      </c>
      <c r="DD107" s="151">
        <v>0</v>
      </c>
      <c r="DG107" s="151">
        <v>4271575.1399999997</v>
      </c>
      <c r="DH107" s="151">
        <v>114023.5</v>
      </c>
      <c r="DI107" s="152">
        <v>4271575.1399999997</v>
      </c>
      <c r="DJ107" s="152">
        <v>114023.5</v>
      </c>
      <c r="DO107" s="166">
        <v>3304245</v>
      </c>
      <c r="DQ107">
        <f>_xlfn.XLOOKUP(A107,Adjustment!B:B,Adjustment!H:H,0,0)</f>
        <v>0</v>
      </c>
      <c r="DR107" s="151">
        <f t="shared" si="13"/>
        <v>12568926.680000002</v>
      </c>
      <c r="DS107" s="151">
        <f t="shared" si="14"/>
        <v>12740067.010000002</v>
      </c>
      <c r="DT107" s="151">
        <f t="shared" si="15"/>
        <v>-171140.33000000007</v>
      </c>
      <c r="DU107" s="151">
        <f t="shared" si="12"/>
        <v>84758.81</v>
      </c>
      <c r="DV107" s="151">
        <f t="shared" si="16"/>
        <v>0</v>
      </c>
      <c r="DW107" s="151">
        <f t="shared" si="17"/>
        <v>84758.81</v>
      </c>
    </row>
    <row r="108" spans="1:127">
      <c r="A108" s="166">
        <v>3304625</v>
      </c>
      <c r="B108" s="175" t="s">
        <v>932</v>
      </c>
      <c r="C108" s="167" t="s">
        <v>933</v>
      </c>
      <c r="D108" s="178"/>
      <c r="E108" s="17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70"/>
      <c r="R108" s="170"/>
      <c r="S108" s="170"/>
      <c r="T108" s="170"/>
      <c r="U108" s="170"/>
      <c r="V108" s="170"/>
      <c r="W108" s="171">
        <v>255582.73</v>
      </c>
      <c r="X108" s="171"/>
      <c r="Y108" s="171">
        <v>0</v>
      </c>
      <c r="Z108" s="172">
        <v>4871123.37</v>
      </c>
      <c r="AA108" s="172">
        <v>0</v>
      </c>
      <c r="AB108" s="172">
        <v>43428.75</v>
      </c>
      <c r="AC108" s="172">
        <v>0</v>
      </c>
      <c r="AD108" s="172">
        <v>360698.25</v>
      </c>
      <c r="AE108" s="172">
        <v>23484.65</v>
      </c>
      <c r="AF108" s="172">
        <v>0</v>
      </c>
      <c r="AG108" s="172">
        <v>0</v>
      </c>
      <c r="AH108" s="172">
        <v>396439.34999999893</v>
      </c>
      <c r="AI108" s="172">
        <v>0</v>
      </c>
      <c r="AJ108" s="172">
        <v>0</v>
      </c>
      <c r="AK108" s="172">
        <v>0</v>
      </c>
      <c r="AL108" s="172">
        <v>4537.1000000000004</v>
      </c>
      <c r="AM108" s="172">
        <v>0</v>
      </c>
      <c r="AN108" s="172">
        <v>0</v>
      </c>
      <c r="AO108" s="172">
        <v>0</v>
      </c>
      <c r="AP108" s="172">
        <v>0</v>
      </c>
      <c r="AQ108" s="172">
        <v>0</v>
      </c>
      <c r="AR108" s="172">
        <v>0</v>
      </c>
      <c r="AS108" s="172">
        <v>78479.62</v>
      </c>
      <c r="AT108" s="172">
        <v>0</v>
      </c>
      <c r="AU108" s="172">
        <v>2937309.57</v>
      </c>
      <c r="AV108" s="172">
        <v>0</v>
      </c>
      <c r="AW108" s="172">
        <v>103986.99</v>
      </c>
      <c r="AX108" s="172">
        <v>97906.58</v>
      </c>
      <c r="AY108" s="172">
        <v>851273.52</v>
      </c>
      <c r="AZ108" s="172">
        <v>0</v>
      </c>
      <c r="BA108" s="172">
        <v>289648.27</v>
      </c>
      <c r="BB108" s="172">
        <v>215389.17</v>
      </c>
      <c r="BC108" s="172">
        <v>0</v>
      </c>
      <c r="BD108" s="172">
        <v>0</v>
      </c>
      <c r="BE108" s="172">
        <v>0</v>
      </c>
      <c r="BF108" s="172">
        <v>1090.19</v>
      </c>
      <c r="BG108" s="172">
        <v>8897.58</v>
      </c>
      <c r="BH108" s="172">
        <v>0</v>
      </c>
      <c r="BI108" s="172">
        <v>0</v>
      </c>
      <c r="BJ108" s="172">
        <v>131090.72</v>
      </c>
      <c r="BK108" s="172">
        <v>5944.31</v>
      </c>
      <c r="BL108" s="172">
        <v>201179.26</v>
      </c>
      <c r="BM108" s="172">
        <v>170988.34</v>
      </c>
      <c r="BN108" s="172">
        <v>0</v>
      </c>
      <c r="BO108" s="172">
        <v>75877.38</v>
      </c>
      <c r="BP108" s="172">
        <v>420040.57</v>
      </c>
      <c r="BQ108" s="172">
        <v>4895</v>
      </c>
      <c r="BR108" s="172">
        <v>0</v>
      </c>
      <c r="BS108" s="172">
        <v>137097.31</v>
      </c>
      <c r="BT108" s="172">
        <v>0</v>
      </c>
      <c r="BU108" s="172">
        <v>53564.69</v>
      </c>
      <c r="BV108" s="172">
        <v>15839.47</v>
      </c>
      <c r="BW108" s="172">
        <v>0</v>
      </c>
      <c r="BX108" s="172">
        <v>0</v>
      </c>
      <c r="BY108" s="172">
        <v>0</v>
      </c>
      <c r="BZ108" s="172">
        <v>0</v>
      </c>
      <c r="CA108" s="172">
        <v>0</v>
      </c>
      <c r="CB108" s="172">
        <v>15838.2</v>
      </c>
      <c r="CC108" s="172">
        <v>0</v>
      </c>
      <c r="CD108" s="172">
        <v>0</v>
      </c>
      <c r="CE108" s="172">
        <v>0</v>
      </c>
      <c r="CF108" s="172">
        <v>0</v>
      </c>
      <c r="CG108" s="172">
        <v>15838.2</v>
      </c>
      <c r="CH108" s="172">
        <v>0</v>
      </c>
      <c r="CI108" s="172">
        <v>0</v>
      </c>
      <c r="CJ108" s="172">
        <v>311754.89999999991</v>
      </c>
      <c r="CK108" s="172"/>
      <c r="CL108" s="172">
        <v>0</v>
      </c>
      <c r="CM108" s="172">
        <v>0</v>
      </c>
      <c r="CN108" s="172">
        <v>0</v>
      </c>
      <c r="CO108" s="172">
        <v>0</v>
      </c>
      <c r="CP108" s="177"/>
      <c r="CQ108" s="151">
        <v>311754.89999999991</v>
      </c>
      <c r="CR108" s="151">
        <v>0</v>
      </c>
      <c r="CS108" s="152">
        <v>311754.90000000002</v>
      </c>
      <c r="CT108" s="152">
        <v>0</v>
      </c>
      <c r="CU108" s="152">
        <v>0</v>
      </c>
      <c r="CV108" s="151">
        <v>0</v>
      </c>
      <c r="CW108" s="151">
        <v>311754.90000000002</v>
      </c>
      <c r="CX108" s="153">
        <v>0</v>
      </c>
      <c r="CY108" s="151">
        <v>0</v>
      </c>
      <c r="CZ108" s="151">
        <v>3.0000001075677574E-2</v>
      </c>
      <c r="DA108" s="151">
        <v>0</v>
      </c>
      <c r="DD108" s="151">
        <v>-1.1641532182693481E-10</v>
      </c>
      <c r="DG108" s="151">
        <v>311754.89999999991</v>
      </c>
      <c r="DH108" s="151">
        <v>0</v>
      </c>
      <c r="DI108" s="152">
        <v>311754.90000000002</v>
      </c>
      <c r="DJ108" s="152">
        <v>0</v>
      </c>
      <c r="DO108" s="166">
        <v>3304625</v>
      </c>
      <c r="DQ108">
        <f>_xlfn.XLOOKUP(A108,Adjustment!B:B,Adjustment!H:H,0,0)</f>
        <v>0</v>
      </c>
      <c r="DR108" s="151">
        <f t="shared" si="13"/>
        <v>5778191.0899999989</v>
      </c>
      <c r="DS108" s="151">
        <f t="shared" si="14"/>
        <v>5722018.919999999</v>
      </c>
      <c r="DT108" s="151">
        <f t="shared" si="15"/>
        <v>56172.169999999925</v>
      </c>
      <c r="DU108" s="151">
        <f t="shared" si="12"/>
        <v>15838.2</v>
      </c>
      <c r="DV108" s="151">
        <f t="shared" si="16"/>
        <v>15838.2</v>
      </c>
      <c r="DW108" s="151">
        <f t="shared" si="17"/>
        <v>0</v>
      </c>
    </row>
    <row r="109" spans="1:127">
      <c r="A109" s="166">
        <v>3304801</v>
      </c>
      <c r="B109" s="175" t="s">
        <v>934</v>
      </c>
      <c r="C109" s="167" t="s">
        <v>935</v>
      </c>
      <c r="D109" s="178"/>
      <c r="E109" s="17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70"/>
      <c r="R109" s="170"/>
      <c r="S109" s="170"/>
      <c r="T109" s="170"/>
      <c r="U109" s="170"/>
      <c r="V109" s="170"/>
      <c r="W109" s="171">
        <v>364761.34</v>
      </c>
      <c r="X109" s="171"/>
      <c r="Y109" s="171">
        <v>0</v>
      </c>
      <c r="Z109" s="172">
        <v>5678226.21</v>
      </c>
      <c r="AA109" s="172">
        <v>0</v>
      </c>
      <c r="AB109" s="172">
        <v>106868.51</v>
      </c>
      <c r="AC109" s="172">
        <v>0</v>
      </c>
      <c r="AD109" s="172">
        <v>406726</v>
      </c>
      <c r="AE109" s="172">
        <v>9770.7900000000009</v>
      </c>
      <c r="AF109" s="172">
        <v>0</v>
      </c>
      <c r="AG109" s="172">
        <v>0</v>
      </c>
      <c r="AH109" s="172">
        <v>275728.60000000015</v>
      </c>
      <c r="AI109" s="172">
        <v>92054.53</v>
      </c>
      <c r="AJ109" s="172">
        <v>0</v>
      </c>
      <c r="AK109" s="172">
        <v>0</v>
      </c>
      <c r="AL109" s="172">
        <v>37505.03</v>
      </c>
      <c r="AM109" s="172">
        <v>0</v>
      </c>
      <c r="AN109" s="172">
        <v>0</v>
      </c>
      <c r="AO109" s="172">
        <v>0</v>
      </c>
      <c r="AP109" s="172">
        <v>0</v>
      </c>
      <c r="AQ109" s="172">
        <v>0</v>
      </c>
      <c r="AR109" s="172">
        <v>0</v>
      </c>
      <c r="AS109" s="172">
        <v>148544.1</v>
      </c>
      <c r="AT109" s="172">
        <v>0</v>
      </c>
      <c r="AU109" s="172">
        <v>3462352.93</v>
      </c>
      <c r="AV109" s="172">
        <v>0</v>
      </c>
      <c r="AW109" s="172">
        <v>633741.89</v>
      </c>
      <c r="AX109" s="172">
        <v>151225.32999999999</v>
      </c>
      <c r="AY109" s="172">
        <v>276048.11</v>
      </c>
      <c r="AZ109" s="172">
        <v>128449.08</v>
      </c>
      <c r="BA109" s="172">
        <v>34878.449999999997</v>
      </c>
      <c r="BB109" s="172">
        <v>74731.199999999997</v>
      </c>
      <c r="BC109" s="172">
        <v>35268.129999999997</v>
      </c>
      <c r="BD109" s="172">
        <v>0</v>
      </c>
      <c r="BE109" s="172">
        <v>0</v>
      </c>
      <c r="BF109" s="172">
        <v>449850.73</v>
      </c>
      <c r="BG109" s="172">
        <v>10080</v>
      </c>
      <c r="BH109" s="172">
        <v>516.03</v>
      </c>
      <c r="BI109" s="172">
        <v>16225.89</v>
      </c>
      <c r="BJ109" s="172">
        <v>217619.26</v>
      </c>
      <c r="BK109" s="172">
        <v>13481.47</v>
      </c>
      <c r="BL109" s="172">
        <v>9368.31</v>
      </c>
      <c r="BM109" s="172">
        <v>317888.89</v>
      </c>
      <c r="BN109" s="172">
        <v>70950.45</v>
      </c>
      <c r="BO109" s="172">
        <v>88860.82</v>
      </c>
      <c r="BP109" s="172">
        <v>194663.17</v>
      </c>
      <c r="BQ109" s="172">
        <v>4895</v>
      </c>
      <c r="BR109" s="172">
        <v>0</v>
      </c>
      <c r="BS109" s="172">
        <v>108657.66</v>
      </c>
      <c r="BT109" s="172">
        <v>115281.02</v>
      </c>
      <c r="BU109" s="172">
        <v>121774.85</v>
      </c>
      <c r="BV109" s="172">
        <v>164676.29999999999</v>
      </c>
      <c r="BW109" s="172">
        <v>0</v>
      </c>
      <c r="BX109" s="172">
        <v>0</v>
      </c>
      <c r="BY109" s="172">
        <v>0</v>
      </c>
      <c r="BZ109" s="172">
        <v>0</v>
      </c>
      <c r="CA109" s="172">
        <v>0</v>
      </c>
      <c r="CB109" s="172">
        <v>17438.96</v>
      </c>
      <c r="CC109" s="172">
        <v>0</v>
      </c>
      <c r="CD109" s="172">
        <v>0</v>
      </c>
      <c r="CE109" s="172">
        <v>0</v>
      </c>
      <c r="CF109" s="172">
        <v>0</v>
      </c>
      <c r="CG109" s="172">
        <v>17438.96</v>
      </c>
      <c r="CH109" s="172">
        <v>0</v>
      </c>
      <c r="CI109" s="172">
        <v>0</v>
      </c>
      <c r="CJ109" s="172">
        <v>418700.14000000077</v>
      </c>
      <c r="CK109" s="172"/>
      <c r="CL109" s="172">
        <v>0</v>
      </c>
      <c r="CM109" s="172">
        <v>0</v>
      </c>
      <c r="CN109" s="172">
        <v>0</v>
      </c>
      <c r="CO109" s="172">
        <v>0</v>
      </c>
      <c r="CP109" s="177"/>
      <c r="CQ109" s="151">
        <v>418700.14000000077</v>
      </c>
      <c r="CR109" s="151">
        <v>0</v>
      </c>
      <c r="CS109" s="152">
        <v>418700.14</v>
      </c>
      <c r="CT109" s="152">
        <v>0</v>
      </c>
      <c r="CU109" s="152">
        <v>7.5669959187507629E-10</v>
      </c>
      <c r="CV109" s="151">
        <v>0</v>
      </c>
      <c r="CW109" s="151">
        <v>418700.14</v>
      </c>
      <c r="CX109" s="153">
        <v>0</v>
      </c>
      <c r="CY109" s="151">
        <v>0</v>
      </c>
      <c r="CZ109" s="151">
        <v>3.999999986262992E-2</v>
      </c>
      <c r="DA109" s="151">
        <v>0</v>
      </c>
      <c r="DD109" s="151">
        <v>7.5669959187507629E-10</v>
      </c>
      <c r="DG109" s="151">
        <v>418700.14000000077</v>
      </c>
      <c r="DH109" s="151">
        <v>0</v>
      </c>
      <c r="DI109" s="152">
        <v>418700.14</v>
      </c>
      <c r="DJ109" s="152">
        <v>0</v>
      </c>
      <c r="DO109" s="166">
        <v>3304801</v>
      </c>
      <c r="DQ109">
        <f>_xlfn.XLOOKUP(A109,Adjustment!B:B,Adjustment!H:H,0,0)</f>
        <v>0</v>
      </c>
      <c r="DR109" s="151">
        <f t="shared" si="13"/>
        <v>6755423.7700000005</v>
      </c>
      <c r="DS109" s="151">
        <f t="shared" si="14"/>
        <v>6701484.9699999997</v>
      </c>
      <c r="DT109" s="151">
        <f t="shared" si="15"/>
        <v>53938.800000000745</v>
      </c>
      <c r="DU109" s="151">
        <f t="shared" si="12"/>
        <v>17438.96</v>
      </c>
      <c r="DV109" s="151">
        <f t="shared" si="16"/>
        <v>17438.96</v>
      </c>
      <c r="DW109" s="151">
        <f t="shared" si="17"/>
        <v>0</v>
      </c>
    </row>
    <row r="110" spans="1:127">
      <c r="A110" s="166">
        <v>3305416</v>
      </c>
      <c r="B110" s="175" t="s">
        <v>939</v>
      </c>
      <c r="C110" s="167" t="s">
        <v>940</v>
      </c>
      <c r="D110" s="178"/>
      <c r="E110" s="17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70"/>
      <c r="R110" s="170"/>
      <c r="S110" s="170"/>
      <c r="T110" s="170"/>
      <c r="U110" s="170"/>
      <c r="V110" s="170"/>
      <c r="W110" s="171">
        <v>720696.81</v>
      </c>
      <c r="X110" s="171"/>
      <c r="Y110" s="171">
        <v>-5382.7</v>
      </c>
      <c r="Z110" s="172">
        <v>8749920.3800000008</v>
      </c>
      <c r="AA110" s="172">
        <v>453003.67</v>
      </c>
      <c r="AB110" s="172">
        <v>90733.39</v>
      </c>
      <c r="AC110" s="172">
        <v>0</v>
      </c>
      <c r="AD110" s="172">
        <v>632795</v>
      </c>
      <c r="AE110" s="172">
        <v>26569.3</v>
      </c>
      <c r="AF110" s="172">
        <v>0</v>
      </c>
      <c r="AG110" s="172">
        <v>0</v>
      </c>
      <c r="AH110" s="172">
        <v>127481.22999999767</v>
      </c>
      <c r="AI110" s="172">
        <v>0</v>
      </c>
      <c r="AJ110" s="172">
        <v>42984</v>
      </c>
      <c r="AK110" s="172">
        <v>0</v>
      </c>
      <c r="AL110" s="172">
        <v>30661.61</v>
      </c>
      <c r="AM110" s="172">
        <v>2369.98</v>
      </c>
      <c r="AN110" s="172">
        <v>0</v>
      </c>
      <c r="AO110" s="172">
        <v>0</v>
      </c>
      <c r="AP110" s="172">
        <v>0</v>
      </c>
      <c r="AQ110" s="172">
        <v>0</v>
      </c>
      <c r="AR110" s="172">
        <v>0</v>
      </c>
      <c r="AS110" s="172">
        <v>135978</v>
      </c>
      <c r="AT110" s="172">
        <v>0</v>
      </c>
      <c r="AU110" s="172">
        <v>5513770.0899999999</v>
      </c>
      <c r="AV110" s="172">
        <v>0</v>
      </c>
      <c r="AW110" s="172">
        <v>1367023.34</v>
      </c>
      <c r="AX110" s="172">
        <v>283628.09000000003</v>
      </c>
      <c r="AY110" s="172">
        <v>801336.72</v>
      </c>
      <c r="AZ110" s="172">
        <v>0</v>
      </c>
      <c r="BA110" s="172">
        <v>14506</v>
      </c>
      <c r="BB110" s="172">
        <v>11186.1</v>
      </c>
      <c r="BC110" s="172">
        <v>8067.96</v>
      </c>
      <c r="BD110" s="172">
        <v>0</v>
      </c>
      <c r="BE110" s="172">
        <v>0</v>
      </c>
      <c r="BF110" s="172">
        <v>146859.5</v>
      </c>
      <c r="BG110" s="172">
        <v>5870.25</v>
      </c>
      <c r="BH110" s="172">
        <v>142067.21</v>
      </c>
      <c r="BI110" s="172">
        <v>16095.71</v>
      </c>
      <c r="BJ110" s="172">
        <v>276116.15000000002</v>
      </c>
      <c r="BK110" s="172">
        <v>22657.56</v>
      </c>
      <c r="BL110" s="172">
        <v>54592.160000000003</v>
      </c>
      <c r="BM110" s="172">
        <v>197331.86</v>
      </c>
      <c r="BN110" s="172">
        <v>205813.48</v>
      </c>
      <c r="BO110" s="172">
        <v>236753.79</v>
      </c>
      <c r="BP110" s="172">
        <v>538716.85</v>
      </c>
      <c r="BQ110" s="172">
        <v>4895</v>
      </c>
      <c r="BR110" s="172">
        <v>155017.21</v>
      </c>
      <c r="BS110" s="172">
        <v>92290.49</v>
      </c>
      <c r="BT110" s="172">
        <v>205716.6</v>
      </c>
      <c r="BU110" s="172">
        <v>0</v>
      </c>
      <c r="BV110" s="172">
        <v>312345.21999999997</v>
      </c>
      <c r="BW110" s="172">
        <v>0</v>
      </c>
      <c r="BX110" s="172">
        <v>0</v>
      </c>
      <c r="BY110" s="172">
        <v>0</v>
      </c>
      <c r="BZ110" s="172">
        <v>0</v>
      </c>
      <c r="CA110" s="172">
        <v>0</v>
      </c>
      <c r="CB110" s="172">
        <v>24902.5</v>
      </c>
      <c r="CC110" s="172">
        <v>46378.81</v>
      </c>
      <c r="CD110" s="172">
        <v>0</v>
      </c>
      <c r="CE110" s="172">
        <v>0</v>
      </c>
      <c r="CF110" s="172">
        <v>0</v>
      </c>
      <c r="CG110" s="172">
        <v>0</v>
      </c>
      <c r="CH110" s="172">
        <v>0</v>
      </c>
      <c r="CI110" s="172"/>
      <c r="CJ110" s="172">
        <v>400536.03000000073</v>
      </c>
      <c r="CK110" s="172"/>
      <c r="CL110" s="172">
        <v>65898.61</v>
      </c>
      <c r="CM110" s="172">
        <v>0</v>
      </c>
      <c r="CN110" s="172">
        <v>0</v>
      </c>
      <c r="CO110" s="172">
        <v>0</v>
      </c>
      <c r="CP110" s="177"/>
      <c r="CQ110" s="151">
        <v>400536.03000000073</v>
      </c>
      <c r="CR110" s="151">
        <v>65898.61</v>
      </c>
      <c r="CS110" s="152">
        <v>400536.03</v>
      </c>
      <c r="CT110" s="152">
        <v>65898.61</v>
      </c>
      <c r="CU110" s="152">
        <v>6.9849193096160889E-10</v>
      </c>
      <c r="CV110" s="151">
        <v>0</v>
      </c>
      <c r="CW110" s="151">
        <v>466434.64</v>
      </c>
      <c r="CX110" s="153">
        <v>46378.81</v>
      </c>
      <c r="CY110" s="151">
        <v>46378.81</v>
      </c>
      <c r="CZ110" s="151">
        <v>1.0000002337619662E-2</v>
      </c>
      <c r="DA110" s="151">
        <v>0</v>
      </c>
      <c r="DD110" s="151">
        <v>6.8394001573324203E-10</v>
      </c>
      <c r="DG110" s="151">
        <v>400536.03000000073</v>
      </c>
      <c r="DH110" s="151">
        <v>65898.61</v>
      </c>
      <c r="DI110" s="152">
        <v>400536.03</v>
      </c>
      <c r="DJ110" s="152">
        <v>65898.61</v>
      </c>
      <c r="DO110" s="166">
        <v>3305416</v>
      </c>
      <c r="DQ110">
        <f>_xlfn.XLOOKUP(A110,Adjustment!B:B,Adjustment!H:H,0,0)</f>
        <v>0</v>
      </c>
      <c r="DR110" s="151">
        <f t="shared" si="13"/>
        <v>10292496.560000001</v>
      </c>
      <c r="DS110" s="151">
        <f t="shared" si="14"/>
        <v>10612657.34</v>
      </c>
      <c r="DT110" s="151">
        <f t="shared" si="15"/>
        <v>-320160.77999999933</v>
      </c>
      <c r="DU110" s="151">
        <f t="shared" si="12"/>
        <v>71281.31</v>
      </c>
      <c r="DV110" s="151">
        <f t="shared" si="16"/>
        <v>0</v>
      </c>
      <c r="DW110" s="151">
        <f t="shared" si="17"/>
        <v>71281.31</v>
      </c>
    </row>
    <row r="111" spans="1:127">
      <c r="A111" s="166">
        <v>3305949</v>
      </c>
      <c r="B111" s="175" t="s">
        <v>941</v>
      </c>
      <c r="C111" s="167" t="s">
        <v>942</v>
      </c>
      <c r="D111" s="178"/>
      <c r="E111" s="17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70"/>
      <c r="R111" s="170"/>
      <c r="S111" s="170"/>
      <c r="T111" s="170"/>
      <c r="U111" s="170"/>
      <c r="V111" s="170"/>
      <c r="W111" s="171">
        <v>600234.44999999995</v>
      </c>
      <c r="X111" s="171"/>
      <c r="Y111" s="171">
        <v>0</v>
      </c>
      <c r="Z111" s="172">
        <v>3181237.01</v>
      </c>
      <c r="AA111" s="172">
        <v>0</v>
      </c>
      <c r="AB111" s="172">
        <v>73900.23</v>
      </c>
      <c r="AC111" s="172">
        <v>0</v>
      </c>
      <c r="AD111" s="172">
        <v>318265.5</v>
      </c>
      <c r="AE111" s="172">
        <v>4800</v>
      </c>
      <c r="AF111" s="172">
        <v>0</v>
      </c>
      <c r="AG111" s="172">
        <v>0</v>
      </c>
      <c r="AH111" s="172">
        <v>107574.98000000123</v>
      </c>
      <c r="AI111" s="172">
        <v>0</v>
      </c>
      <c r="AJ111" s="172">
        <v>0</v>
      </c>
      <c r="AK111" s="172">
        <v>0</v>
      </c>
      <c r="AL111" s="172">
        <v>27100.82</v>
      </c>
      <c r="AM111" s="172">
        <v>0</v>
      </c>
      <c r="AN111" s="172">
        <v>0</v>
      </c>
      <c r="AO111" s="172">
        <v>0</v>
      </c>
      <c r="AP111" s="172">
        <v>0</v>
      </c>
      <c r="AQ111" s="172">
        <v>0</v>
      </c>
      <c r="AR111" s="172">
        <v>0</v>
      </c>
      <c r="AS111" s="172">
        <v>27353.9</v>
      </c>
      <c r="AT111" s="172">
        <v>110533</v>
      </c>
      <c r="AU111" s="172">
        <v>1822261.55</v>
      </c>
      <c r="AV111" s="172">
        <v>0</v>
      </c>
      <c r="AW111" s="172">
        <v>295946.71000000002</v>
      </c>
      <c r="AX111" s="172">
        <v>33970.300000000003</v>
      </c>
      <c r="AY111" s="172">
        <v>398649.74</v>
      </c>
      <c r="AZ111" s="172">
        <v>0</v>
      </c>
      <c r="BA111" s="172">
        <v>74586.92</v>
      </c>
      <c r="BB111" s="172">
        <v>312.88</v>
      </c>
      <c r="BC111" s="172">
        <v>1585.99</v>
      </c>
      <c r="BD111" s="172">
        <v>0</v>
      </c>
      <c r="BE111" s="172">
        <v>0</v>
      </c>
      <c r="BF111" s="172">
        <v>29198.47</v>
      </c>
      <c r="BG111" s="172">
        <v>12828.67</v>
      </c>
      <c r="BH111" s="172">
        <v>51298.82</v>
      </c>
      <c r="BI111" s="172">
        <v>13622.89</v>
      </c>
      <c r="BJ111" s="172">
        <v>115656.02</v>
      </c>
      <c r="BK111" s="172">
        <v>0</v>
      </c>
      <c r="BL111" s="172">
        <v>29010.560000000001</v>
      </c>
      <c r="BM111" s="172">
        <v>81911.02</v>
      </c>
      <c r="BN111" s="172">
        <v>6901.89</v>
      </c>
      <c r="BO111" s="172">
        <v>0</v>
      </c>
      <c r="BP111" s="172">
        <v>80456.81</v>
      </c>
      <c r="BQ111" s="172">
        <v>17853</v>
      </c>
      <c r="BR111" s="172">
        <v>16560</v>
      </c>
      <c r="BS111" s="172">
        <v>200308.58</v>
      </c>
      <c r="BT111" s="172">
        <v>110728.24</v>
      </c>
      <c r="BU111" s="172">
        <v>8805.6</v>
      </c>
      <c r="BV111" s="172">
        <v>174623.86</v>
      </c>
      <c r="BW111" s="172">
        <v>0</v>
      </c>
      <c r="BX111" s="172">
        <v>0</v>
      </c>
      <c r="BY111" s="172">
        <v>0</v>
      </c>
      <c r="BZ111" s="172">
        <v>0</v>
      </c>
      <c r="CA111" s="172">
        <v>0</v>
      </c>
      <c r="CB111" s="172">
        <v>11065</v>
      </c>
      <c r="CC111" s="172">
        <v>0</v>
      </c>
      <c r="CD111" s="172">
        <v>0</v>
      </c>
      <c r="CE111" s="172">
        <v>0</v>
      </c>
      <c r="CF111" s="172">
        <v>0</v>
      </c>
      <c r="CG111" s="172">
        <v>11065</v>
      </c>
      <c r="CH111" s="172">
        <v>0</v>
      </c>
      <c r="CI111" s="172">
        <v>0</v>
      </c>
      <c r="CJ111" s="172">
        <v>873921.37000000034</v>
      </c>
      <c r="CK111" s="172"/>
      <c r="CL111" s="172">
        <v>0</v>
      </c>
      <c r="CM111" s="172">
        <v>0</v>
      </c>
      <c r="CN111" s="172">
        <v>0</v>
      </c>
      <c r="CO111" s="172">
        <v>0</v>
      </c>
      <c r="CP111" s="177"/>
      <c r="CQ111" s="151">
        <v>873921.37000000034</v>
      </c>
      <c r="CR111" s="151">
        <v>0</v>
      </c>
      <c r="CS111" s="152">
        <v>873921.37</v>
      </c>
      <c r="CT111" s="152">
        <v>0</v>
      </c>
      <c r="CU111" s="152">
        <v>0</v>
      </c>
      <c r="CV111" s="151">
        <v>0</v>
      </c>
      <c r="CW111" s="151">
        <v>873921.37</v>
      </c>
      <c r="CX111" s="153">
        <v>0</v>
      </c>
      <c r="CY111" s="151">
        <v>0</v>
      </c>
      <c r="CZ111" s="151">
        <v>4587.049999998766</v>
      </c>
      <c r="DA111" s="151">
        <v>0</v>
      </c>
      <c r="DD111" s="151">
        <v>3.4924596548080444E-10</v>
      </c>
      <c r="DG111" s="151">
        <v>873921.37000000034</v>
      </c>
      <c r="DH111" s="151">
        <v>0</v>
      </c>
      <c r="DI111" s="152">
        <v>873921.37</v>
      </c>
      <c r="DJ111" s="152">
        <v>0</v>
      </c>
      <c r="DO111" s="166">
        <v>3305949</v>
      </c>
      <c r="DQ111">
        <f>_xlfn.XLOOKUP(A111,Adjustment!B:B,Adjustment!H:H,0,0)</f>
        <v>0</v>
      </c>
      <c r="DR111" s="151">
        <f t="shared" si="13"/>
        <v>3850765.4400000009</v>
      </c>
      <c r="DS111" s="151">
        <f t="shared" si="14"/>
        <v>3577078.5200000005</v>
      </c>
      <c r="DT111" s="151">
        <f t="shared" si="15"/>
        <v>273686.92000000039</v>
      </c>
      <c r="DU111" s="151">
        <f t="shared" si="12"/>
        <v>11065</v>
      </c>
      <c r="DV111" s="151">
        <f t="shared" si="16"/>
        <v>11065</v>
      </c>
      <c r="DW111" s="151">
        <f t="shared" si="17"/>
        <v>0</v>
      </c>
    </row>
    <row r="112" spans="1:127">
      <c r="A112" s="166">
        <v>3307012</v>
      </c>
      <c r="B112" s="175" t="s">
        <v>945</v>
      </c>
      <c r="C112" s="167" t="s">
        <v>946</v>
      </c>
      <c r="D112" s="178"/>
      <c r="E112" s="17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70"/>
      <c r="R112" s="170"/>
      <c r="S112" s="170"/>
      <c r="T112" s="170"/>
      <c r="U112" s="170"/>
      <c r="V112" s="170"/>
      <c r="W112" s="171">
        <v>9791.34</v>
      </c>
      <c r="X112" s="171"/>
      <c r="Y112" s="171">
        <v>-9114.24</v>
      </c>
      <c r="Z112" s="172">
        <v>25260.74</v>
      </c>
      <c r="AA112" s="172">
        <v>0</v>
      </c>
      <c r="AB112" s="172">
        <v>1391191.68</v>
      </c>
      <c r="AC112" s="172">
        <v>0</v>
      </c>
      <c r="AD112" s="172">
        <v>55290.5</v>
      </c>
      <c r="AE112" s="172">
        <v>5856.93</v>
      </c>
      <c r="AF112" s="172">
        <v>0</v>
      </c>
      <c r="AG112" s="172">
        <v>0</v>
      </c>
      <c r="AH112" s="172">
        <v>414467.10000000009</v>
      </c>
      <c r="AI112" s="172">
        <v>0</v>
      </c>
      <c r="AJ112" s="172">
        <v>0</v>
      </c>
      <c r="AK112" s="172">
        <v>0</v>
      </c>
      <c r="AL112" s="172">
        <v>0</v>
      </c>
      <c r="AM112" s="172">
        <v>0</v>
      </c>
      <c r="AN112" s="172">
        <v>0</v>
      </c>
      <c r="AO112" s="172">
        <v>0</v>
      </c>
      <c r="AP112" s="172">
        <v>0</v>
      </c>
      <c r="AQ112" s="172">
        <v>0</v>
      </c>
      <c r="AR112" s="172">
        <v>0</v>
      </c>
      <c r="AS112" s="172">
        <v>19800.259999999998</v>
      </c>
      <c r="AT112" s="172">
        <v>20288</v>
      </c>
      <c r="AU112" s="172">
        <v>662324.56999999995</v>
      </c>
      <c r="AV112" s="172">
        <v>0</v>
      </c>
      <c r="AW112" s="172">
        <v>540767.01</v>
      </c>
      <c r="AX112" s="172">
        <v>0</v>
      </c>
      <c r="AY112" s="172">
        <v>266856.64</v>
      </c>
      <c r="AZ112" s="172">
        <v>0</v>
      </c>
      <c r="BA112" s="172">
        <v>31065.919999999998</v>
      </c>
      <c r="BB112" s="172">
        <v>224.36</v>
      </c>
      <c r="BC112" s="172">
        <v>7559</v>
      </c>
      <c r="BD112" s="172">
        <v>0</v>
      </c>
      <c r="BE112" s="172">
        <v>0</v>
      </c>
      <c r="BF112" s="172">
        <v>11795.74</v>
      </c>
      <c r="BG112" s="172">
        <v>3478.74</v>
      </c>
      <c r="BH112" s="172">
        <v>329.1</v>
      </c>
      <c r="BI112" s="172">
        <v>4252.68</v>
      </c>
      <c r="BJ112" s="172">
        <v>37523.019999999997</v>
      </c>
      <c r="BK112" s="172">
        <v>0</v>
      </c>
      <c r="BL112" s="172">
        <v>5635.72</v>
      </c>
      <c r="BM112" s="172">
        <v>383114.41</v>
      </c>
      <c r="BN112" s="172">
        <v>17698.689999999999</v>
      </c>
      <c r="BO112" s="172">
        <v>1367.4</v>
      </c>
      <c r="BP112" s="172">
        <v>126078.07</v>
      </c>
      <c r="BQ112" s="172">
        <v>3331</v>
      </c>
      <c r="BR112" s="172">
        <v>0</v>
      </c>
      <c r="BS112" s="172">
        <v>55996.74</v>
      </c>
      <c r="BT112" s="172">
        <v>53825.13</v>
      </c>
      <c r="BU112" s="172">
        <v>0</v>
      </c>
      <c r="BV112" s="172">
        <v>157420.79</v>
      </c>
      <c r="BW112" s="172">
        <v>0</v>
      </c>
      <c r="BX112" s="172">
        <v>0</v>
      </c>
      <c r="BY112" s="172">
        <v>0</v>
      </c>
      <c r="BZ112" s="172">
        <v>0</v>
      </c>
      <c r="CA112" s="172">
        <v>0</v>
      </c>
      <c r="CB112" s="172">
        <v>6885.63</v>
      </c>
      <c r="CC112" s="172">
        <v>43514.09</v>
      </c>
      <c r="CD112" s="172">
        <v>0</v>
      </c>
      <c r="CE112" s="172">
        <v>0</v>
      </c>
      <c r="CF112" s="172">
        <v>0</v>
      </c>
      <c r="CG112" s="172">
        <v>0</v>
      </c>
      <c r="CH112" s="172">
        <v>5000</v>
      </c>
      <c r="CI112" s="172"/>
      <c r="CJ112" s="172">
        <v>-428698.18</v>
      </c>
      <c r="CK112" s="172"/>
      <c r="CL112" s="172">
        <v>36285.479999999996</v>
      </c>
      <c r="CM112" s="172">
        <v>0</v>
      </c>
      <c r="CN112" s="172">
        <v>0</v>
      </c>
      <c r="CO112" s="172">
        <v>0</v>
      </c>
      <c r="CP112" s="177"/>
      <c r="CQ112" s="151">
        <v>-428698.18</v>
      </c>
      <c r="CR112" s="151">
        <v>36285.479999999996</v>
      </c>
      <c r="CS112" s="152">
        <v>-428698.18</v>
      </c>
      <c r="CT112" s="152">
        <v>36285.480000000003</v>
      </c>
      <c r="CU112" s="152">
        <v>0</v>
      </c>
      <c r="CV112" s="151">
        <v>0</v>
      </c>
      <c r="CW112" s="151">
        <v>-392412.7</v>
      </c>
      <c r="CX112" s="153">
        <v>32940.57</v>
      </c>
      <c r="CY112" s="151">
        <v>32940.57</v>
      </c>
      <c r="CZ112" s="151">
        <v>348185.33999999985</v>
      </c>
      <c r="DA112" s="151">
        <v>0</v>
      </c>
      <c r="DD112" s="151">
        <v>0</v>
      </c>
      <c r="DG112" s="151">
        <v>-428698.18</v>
      </c>
      <c r="DH112" s="151">
        <v>36285.479999999996</v>
      </c>
      <c r="DI112" s="152">
        <v>-428698.18</v>
      </c>
      <c r="DJ112" s="152">
        <v>36285.480000000003</v>
      </c>
      <c r="DO112" s="166">
        <v>3307012</v>
      </c>
      <c r="DQ112">
        <f>_xlfn.XLOOKUP(A112,Adjustment!B:B,Adjustment!H:H,0,0)</f>
        <v>0</v>
      </c>
      <c r="DR112" s="151">
        <f t="shared" ref="DR112:DR129" si="18">SUM(Z112:AT112)</f>
        <v>1932155.21</v>
      </c>
      <c r="DS112" s="151">
        <f t="shared" ref="DS112:DS129" si="19">SUM(AU112:BY112)</f>
        <v>2370644.73</v>
      </c>
      <c r="DT112" s="151">
        <f t="shared" ref="DT112:DT129" si="20">DR112-DS112</f>
        <v>-438489.52</v>
      </c>
      <c r="DU112" s="151">
        <f t="shared" ref="DU112:DU129" si="21">SUM(CB112:CD112)</f>
        <v>50399.719999999994</v>
      </c>
      <c r="DV112" s="151">
        <f t="shared" ref="DV112:DV129" si="22">SUM(CF112:CI112)</f>
        <v>5000</v>
      </c>
      <c r="DW112" s="151">
        <f t="shared" ref="DW112:DW129" si="23">DU112-DV112</f>
        <v>45399.719999999994</v>
      </c>
    </row>
    <row r="113" spans="1:127">
      <c r="A113" s="166">
        <v>3307014</v>
      </c>
      <c r="B113" s="175" t="s">
        <v>947</v>
      </c>
      <c r="C113" s="167" t="s">
        <v>948</v>
      </c>
      <c r="D113" s="178"/>
      <c r="E113" s="17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70"/>
      <c r="R113" s="170"/>
      <c r="S113" s="170"/>
      <c r="T113" s="170"/>
      <c r="U113" s="170"/>
      <c r="V113" s="170"/>
      <c r="W113" s="171">
        <v>1367050.76</v>
      </c>
      <c r="X113" s="171"/>
      <c r="Y113" s="171">
        <v>3579.33</v>
      </c>
      <c r="Z113" s="172">
        <v>70420</v>
      </c>
      <c r="AA113" s="172">
        <v>0</v>
      </c>
      <c r="AB113" s="172">
        <v>6612771.4199999999</v>
      </c>
      <c r="AC113" s="172">
        <v>0</v>
      </c>
      <c r="AD113" s="172">
        <v>135751</v>
      </c>
      <c r="AE113" s="172">
        <v>3656.93</v>
      </c>
      <c r="AF113" s="172">
        <v>0</v>
      </c>
      <c r="AG113" s="172">
        <v>0</v>
      </c>
      <c r="AH113" s="172">
        <v>510709.31</v>
      </c>
      <c r="AI113" s="172">
        <v>29157.14</v>
      </c>
      <c r="AJ113" s="172">
        <v>0</v>
      </c>
      <c r="AK113" s="172">
        <v>0</v>
      </c>
      <c r="AL113" s="172">
        <v>0</v>
      </c>
      <c r="AM113" s="172">
        <v>103.8</v>
      </c>
      <c r="AN113" s="172">
        <v>0</v>
      </c>
      <c r="AO113" s="172">
        <v>0</v>
      </c>
      <c r="AP113" s="172">
        <v>0</v>
      </c>
      <c r="AQ113" s="172">
        <v>0</v>
      </c>
      <c r="AR113" s="172">
        <v>0</v>
      </c>
      <c r="AS113" s="172">
        <v>92188.31</v>
      </c>
      <c r="AT113" s="172">
        <v>30651</v>
      </c>
      <c r="AU113" s="172">
        <v>2094634.15</v>
      </c>
      <c r="AV113" s="172">
        <v>0</v>
      </c>
      <c r="AW113" s="172">
        <v>2384014.21</v>
      </c>
      <c r="AX113" s="172">
        <v>26538.48</v>
      </c>
      <c r="AY113" s="172">
        <v>326930.92</v>
      </c>
      <c r="AZ113" s="172">
        <v>0</v>
      </c>
      <c r="BA113" s="172">
        <v>77031.19</v>
      </c>
      <c r="BB113" s="172">
        <v>18734.62</v>
      </c>
      <c r="BC113" s="172">
        <v>65209.67</v>
      </c>
      <c r="BD113" s="172">
        <v>0</v>
      </c>
      <c r="BE113" s="172">
        <v>0</v>
      </c>
      <c r="BF113" s="172">
        <v>109532.3</v>
      </c>
      <c r="BG113" s="172">
        <v>5516.06</v>
      </c>
      <c r="BH113" s="172">
        <v>128959.81</v>
      </c>
      <c r="BI113" s="172">
        <v>22958.47</v>
      </c>
      <c r="BJ113" s="172">
        <v>161037.53</v>
      </c>
      <c r="BK113" s="172">
        <v>0</v>
      </c>
      <c r="BL113" s="172">
        <v>26301.439999999999</v>
      </c>
      <c r="BM113" s="172">
        <v>109853.66999999885</v>
      </c>
      <c r="BN113" s="172">
        <v>36680.65</v>
      </c>
      <c r="BO113" s="172">
        <v>1010.2</v>
      </c>
      <c r="BP113" s="172">
        <v>14822.38</v>
      </c>
      <c r="BQ113" s="172">
        <v>4895</v>
      </c>
      <c r="BR113" s="172">
        <v>0</v>
      </c>
      <c r="BS113" s="172">
        <v>150336.04999999999</v>
      </c>
      <c r="BT113" s="172">
        <v>1452259.93</v>
      </c>
      <c r="BU113" s="172">
        <v>131743.88</v>
      </c>
      <c r="BV113" s="172">
        <v>262062.01</v>
      </c>
      <c r="BW113" s="172">
        <v>0</v>
      </c>
      <c r="BX113" s="172">
        <v>0</v>
      </c>
      <c r="BY113" s="172">
        <v>0</v>
      </c>
      <c r="BZ113" s="172">
        <v>0</v>
      </c>
      <c r="CA113" s="172">
        <v>0</v>
      </c>
      <c r="CB113" s="172">
        <v>16757.5</v>
      </c>
      <c r="CC113" s="172">
        <v>0</v>
      </c>
      <c r="CD113" s="172">
        <v>0</v>
      </c>
      <c r="CE113" s="172">
        <v>0</v>
      </c>
      <c r="CF113" s="172">
        <v>0</v>
      </c>
      <c r="CG113" s="172">
        <v>0</v>
      </c>
      <c r="CH113" s="172">
        <v>0</v>
      </c>
      <c r="CI113" s="172">
        <v>0</v>
      </c>
      <c r="CJ113" s="172">
        <v>1241397.05</v>
      </c>
      <c r="CK113" s="172"/>
      <c r="CL113" s="172">
        <v>20336.830000000002</v>
      </c>
      <c r="CM113" s="172">
        <v>0</v>
      </c>
      <c r="CN113" s="172">
        <v>0</v>
      </c>
      <c r="CO113" s="172">
        <v>0</v>
      </c>
      <c r="CP113" s="177"/>
      <c r="CQ113" s="151">
        <v>1241397.05</v>
      </c>
      <c r="CR113" s="151">
        <v>20336.830000000002</v>
      </c>
      <c r="CS113" s="152">
        <v>1241397.05</v>
      </c>
      <c r="CT113" s="152">
        <v>20336.830000000002</v>
      </c>
      <c r="CU113" s="152">
        <v>0</v>
      </c>
      <c r="CV113" s="151">
        <v>0</v>
      </c>
      <c r="CW113" s="151">
        <v>1261733.8800000001</v>
      </c>
      <c r="CX113" s="153">
        <v>0</v>
      </c>
      <c r="CY113" s="151">
        <v>0</v>
      </c>
      <c r="CZ113" s="151">
        <v>0</v>
      </c>
      <c r="DA113" s="151">
        <v>-0.24000000115483999</v>
      </c>
      <c r="DD113" s="151">
        <v>7.2759576141834259E-11</v>
      </c>
      <c r="DG113" s="151">
        <v>1241397.05</v>
      </c>
      <c r="DH113" s="151">
        <v>20336.830000000002</v>
      </c>
      <c r="DI113" s="152">
        <v>1241397.05</v>
      </c>
      <c r="DJ113" s="152">
        <v>20336.830000000002</v>
      </c>
      <c r="DO113" s="166">
        <v>3307014</v>
      </c>
      <c r="DQ113">
        <f>_xlfn.XLOOKUP(A113,Adjustment!B:B,Adjustment!H:H,0,0)</f>
        <v>0</v>
      </c>
      <c r="DR113" s="151">
        <f t="shared" si="18"/>
        <v>7485408.9099999983</v>
      </c>
      <c r="DS113" s="151">
        <f t="shared" si="19"/>
        <v>7611062.6199999982</v>
      </c>
      <c r="DT113" s="151">
        <f t="shared" si="20"/>
        <v>-125653.70999999996</v>
      </c>
      <c r="DU113" s="151">
        <f t="shared" si="21"/>
        <v>16757.5</v>
      </c>
      <c r="DV113" s="151">
        <f t="shared" si="22"/>
        <v>0</v>
      </c>
      <c r="DW113" s="151">
        <f t="shared" si="23"/>
        <v>16757.5</v>
      </c>
    </row>
    <row r="114" spans="1:127">
      <c r="A114" s="166">
        <v>3307016</v>
      </c>
      <c r="B114" s="175" t="s">
        <v>949</v>
      </c>
      <c r="C114" s="167" t="s">
        <v>950</v>
      </c>
      <c r="D114" s="178"/>
      <c r="E114" s="17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70"/>
      <c r="R114" s="170"/>
      <c r="S114" s="170"/>
      <c r="T114" s="170"/>
      <c r="U114" s="170"/>
      <c r="V114" s="170"/>
      <c r="W114" s="171">
        <v>931985</v>
      </c>
      <c r="X114" s="171"/>
      <c r="Y114" s="171">
        <v>20748.21</v>
      </c>
      <c r="Z114" s="172">
        <v>48463.61</v>
      </c>
      <c r="AA114" s="172">
        <v>0</v>
      </c>
      <c r="AB114" s="172">
        <v>6695711.1699999999</v>
      </c>
      <c r="AC114" s="172">
        <v>0</v>
      </c>
      <c r="AD114" s="172">
        <v>62896.5</v>
      </c>
      <c r="AE114" s="172">
        <v>3656.93</v>
      </c>
      <c r="AF114" s="172">
        <v>0</v>
      </c>
      <c r="AG114" s="172">
        <v>0</v>
      </c>
      <c r="AH114" s="172">
        <v>1035724.7399999989</v>
      </c>
      <c r="AI114" s="172">
        <v>3954.68</v>
      </c>
      <c r="AJ114" s="172">
        <v>0</v>
      </c>
      <c r="AK114" s="172">
        <v>0</v>
      </c>
      <c r="AL114" s="172">
        <v>42.67</v>
      </c>
      <c r="AM114" s="172">
        <v>0</v>
      </c>
      <c r="AN114" s="172">
        <v>0</v>
      </c>
      <c r="AO114" s="172">
        <v>0</v>
      </c>
      <c r="AP114" s="172">
        <v>0</v>
      </c>
      <c r="AQ114" s="172">
        <v>0</v>
      </c>
      <c r="AR114" s="172">
        <v>0</v>
      </c>
      <c r="AS114" s="172">
        <v>51297.760000000002</v>
      </c>
      <c r="AT114" s="172">
        <v>0</v>
      </c>
      <c r="AU114" s="172">
        <v>3055489.09</v>
      </c>
      <c r="AV114" s="172">
        <v>0</v>
      </c>
      <c r="AW114" s="172">
        <v>1854746.63</v>
      </c>
      <c r="AX114" s="172">
        <v>131877.44</v>
      </c>
      <c r="AY114" s="172">
        <v>216528.3</v>
      </c>
      <c r="AZ114" s="172">
        <v>70858.52</v>
      </c>
      <c r="BA114" s="172">
        <v>261565.99</v>
      </c>
      <c r="BB114" s="172">
        <v>283.05</v>
      </c>
      <c r="BC114" s="172">
        <v>45469.27</v>
      </c>
      <c r="BD114" s="172">
        <v>0</v>
      </c>
      <c r="BE114" s="172">
        <v>0</v>
      </c>
      <c r="BF114" s="172">
        <v>200017.64</v>
      </c>
      <c r="BG114" s="172">
        <v>14459.78</v>
      </c>
      <c r="BH114" s="172">
        <v>17351.25</v>
      </c>
      <c r="BI114" s="172">
        <v>5390.86</v>
      </c>
      <c r="BJ114" s="172">
        <v>75746.22</v>
      </c>
      <c r="BK114" s="172">
        <v>0</v>
      </c>
      <c r="BL114" s="172">
        <v>9478.2999999999993</v>
      </c>
      <c r="BM114" s="172">
        <v>96477.34</v>
      </c>
      <c r="BN114" s="172">
        <v>146052.92000000001</v>
      </c>
      <c r="BO114" s="172">
        <v>9615.2900000000009</v>
      </c>
      <c r="BP114" s="172">
        <v>90325.53</v>
      </c>
      <c r="BQ114" s="172">
        <v>4895</v>
      </c>
      <c r="BR114" s="172">
        <v>550</v>
      </c>
      <c r="BS114" s="172">
        <v>54176.05</v>
      </c>
      <c r="BT114" s="172">
        <v>62334.64</v>
      </c>
      <c r="BU114" s="172">
        <v>1566.64</v>
      </c>
      <c r="BV114" s="172">
        <v>1664014.23</v>
      </c>
      <c r="BW114" s="172">
        <v>0</v>
      </c>
      <c r="BX114" s="172">
        <v>0</v>
      </c>
      <c r="BY114" s="172">
        <v>0</v>
      </c>
      <c r="BZ114" s="172">
        <v>0</v>
      </c>
      <c r="CA114" s="172">
        <v>0</v>
      </c>
      <c r="CB114" s="172">
        <v>12201.25</v>
      </c>
      <c r="CC114" s="172">
        <v>24443.200000000004</v>
      </c>
      <c r="CD114" s="172">
        <v>0</v>
      </c>
      <c r="CE114" s="172">
        <v>0</v>
      </c>
      <c r="CF114" s="172">
        <v>0</v>
      </c>
      <c r="CG114" s="172">
        <v>0</v>
      </c>
      <c r="CH114" s="172">
        <v>0</v>
      </c>
      <c r="CI114" s="172"/>
      <c r="CJ114" s="172">
        <v>744463.08000000007</v>
      </c>
      <c r="CK114" s="172"/>
      <c r="CL114" s="172">
        <v>57392.66</v>
      </c>
      <c r="CM114" s="172">
        <v>0</v>
      </c>
      <c r="CN114" s="172">
        <v>0</v>
      </c>
      <c r="CO114" s="172">
        <v>0</v>
      </c>
      <c r="CP114" s="177"/>
      <c r="CQ114" s="151">
        <v>744463.08000000007</v>
      </c>
      <c r="CR114" s="151">
        <v>57392.66</v>
      </c>
      <c r="CS114" s="152">
        <v>744463.08</v>
      </c>
      <c r="CT114" s="152">
        <v>57392.66</v>
      </c>
      <c r="CU114" s="152">
        <v>0</v>
      </c>
      <c r="CV114" s="151">
        <v>0</v>
      </c>
      <c r="CW114" s="151">
        <v>801855.74</v>
      </c>
      <c r="CX114" s="153">
        <v>24443.200000000004</v>
      </c>
      <c r="CY114" s="151">
        <v>24443.200000000004</v>
      </c>
      <c r="CZ114" s="151">
        <v>1.0477378964424133E-9</v>
      </c>
      <c r="DA114" s="151">
        <v>0</v>
      </c>
      <c r="DD114" s="151">
        <v>1.4551915228366852E-10</v>
      </c>
      <c r="DG114" s="151">
        <v>744463.08000000007</v>
      </c>
      <c r="DH114" s="151">
        <v>57392.66</v>
      </c>
      <c r="DI114" s="152">
        <v>744463.08</v>
      </c>
      <c r="DJ114" s="152">
        <v>57392.66</v>
      </c>
      <c r="DO114" s="166">
        <v>3307016</v>
      </c>
      <c r="DQ114">
        <f>_xlfn.XLOOKUP(A114,Adjustment!B:B,Adjustment!H:H,0,0)</f>
        <v>0</v>
      </c>
      <c r="DR114" s="151">
        <f t="shared" si="18"/>
        <v>7901748.0599999987</v>
      </c>
      <c r="DS114" s="151">
        <f t="shared" si="19"/>
        <v>8089269.9799999986</v>
      </c>
      <c r="DT114" s="151">
        <f t="shared" si="20"/>
        <v>-187521.91999999993</v>
      </c>
      <c r="DU114" s="151">
        <f t="shared" si="21"/>
        <v>36644.450000000004</v>
      </c>
      <c r="DV114" s="151">
        <f t="shared" si="22"/>
        <v>0</v>
      </c>
      <c r="DW114" s="151">
        <f t="shared" si="23"/>
        <v>36644.450000000004</v>
      </c>
    </row>
    <row r="115" spans="1:127">
      <c r="A115" s="166">
        <v>3307030</v>
      </c>
      <c r="B115" s="175" t="s">
        <v>951</v>
      </c>
      <c r="C115" s="167" t="s">
        <v>952</v>
      </c>
      <c r="D115" s="178"/>
      <c r="E115" s="17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70"/>
      <c r="R115" s="170"/>
      <c r="S115" s="170"/>
      <c r="T115" s="170"/>
      <c r="U115" s="170"/>
      <c r="V115" s="170"/>
      <c r="W115" s="171">
        <v>395471.24</v>
      </c>
      <c r="X115" s="171"/>
      <c r="Y115" s="171">
        <v>-10303.700000000001</v>
      </c>
      <c r="Z115" s="172">
        <v>18813.080000000002</v>
      </c>
      <c r="AA115" s="172">
        <v>0</v>
      </c>
      <c r="AB115" s="172">
        <v>1471656.82</v>
      </c>
      <c r="AC115" s="172">
        <v>0</v>
      </c>
      <c r="AD115" s="172">
        <v>40825.5</v>
      </c>
      <c r="AE115" s="172">
        <v>0</v>
      </c>
      <c r="AF115" s="172">
        <v>0</v>
      </c>
      <c r="AG115" s="172">
        <v>0</v>
      </c>
      <c r="AH115" s="172">
        <v>820385.45999999985</v>
      </c>
      <c r="AI115" s="172">
        <v>0</v>
      </c>
      <c r="AJ115" s="172">
        <v>0</v>
      </c>
      <c r="AK115" s="172">
        <v>0</v>
      </c>
      <c r="AL115" s="172">
        <v>0</v>
      </c>
      <c r="AM115" s="172">
        <v>0</v>
      </c>
      <c r="AN115" s="172">
        <v>0</v>
      </c>
      <c r="AO115" s="172">
        <v>0</v>
      </c>
      <c r="AP115" s="172">
        <v>0</v>
      </c>
      <c r="AQ115" s="172">
        <v>0</v>
      </c>
      <c r="AR115" s="172">
        <v>0</v>
      </c>
      <c r="AS115" s="172">
        <v>28188.18</v>
      </c>
      <c r="AT115" s="172">
        <v>0</v>
      </c>
      <c r="AU115" s="172">
        <v>1162075.27</v>
      </c>
      <c r="AV115" s="172">
        <v>0</v>
      </c>
      <c r="AW115" s="172">
        <v>515172.97</v>
      </c>
      <c r="AX115" s="172">
        <v>59995.97</v>
      </c>
      <c r="AY115" s="172">
        <v>219703.39</v>
      </c>
      <c r="AZ115" s="172">
        <v>0</v>
      </c>
      <c r="BA115" s="172">
        <v>21509.27</v>
      </c>
      <c r="BB115" s="172">
        <v>5419.55</v>
      </c>
      <c r="BC115" s="172">
        <v>21578.05</v>
      </c>
      <c r="BD115" s="172">
        <v>0</v>
      </c>
      <c r="BE115" s="172">
        <v>0</v>
      </c>
      <c r="BF115" s="172">
        <v>37240.629999999997</v>
      </c>
      <c r="BG115" s="172">
        <v>23763.53</v>
      </c>
      <c r="BH115" s="172">
        <v>19351.2</v>
      </c>
      <c r="BI115" s="172">
        <v>0</v>
      </c>
      <c r="BJ115" s="172">
        <v>1640.1</v>
      </c>
      <c r="BK115" s="172">
        <v>0</v>
      </c>
      <c r="BL115" s="172">
        <v>15837.53</v>
      </c>
      <c r="BM115" s="172">
        <v>74277.3</v>
      </c>
      <c r="BN115" s="172">
        <v>34090.83</v>
      </c>
      <c r="BO115" s="172">
        <v>12669.72</v>
      </c>
      <c r="BP115" s="172">
        <v>81428.240000000005</v>
      </c>
      <c r="BQ115" s="172">
        <v>3529.99</v>
      </c>
      <c r="BR115" s="172">
        <v>5144.8</v>
      </c>
      <c r="BS115" s="172">
        <v>14434.87</v>
      </c>
      <c r="BT115" s="172">
        <v>36966.92</v>
      </c>
      <c r="BU115" s="172">
        <v>0</v>
      </c>
      <c r="BV115" s="172">
        <v>92566</v>
      </c>
      <c r="BW115" s="172">
        <v>0</v>
      </c>
      <c r="BX115" s="172">
        <v>0</v>
      </c>
      <c r="BY115" s="172">
        <v>6153.02</v>
      </c>
      <c r="BZ115" s="172">
        <v>0</v>
      </c>
      <c r="CA115" s="172">
        <v>0</v>
      </c>
      <c r="CB115" s="172">
        <v>7594.38</v>
      </c>
      <c r="CC115" s="172">
        <v>16499.439999999999</v>
      </c>
      <c r="CD115" s="172">
        <v>6153.02</v>
      </c>
      <c r="CE115" s="172">
        <v>0</v>
      </c>
      <c r="CF115" s="172">
        <v>0</v>
      </c>
      <c r="CG115" s="172">
        <v>0</v>
      </c>
      <c r="CH115" s="172">
        <v>19943.14</v>
      </c>
      <c r="CI115" s="172"/>
      <c r="CJ115" s="172">
        <v>310791.12999999966</v>
      </c>
      <c r="CK115" s="172"/>
      <c r="CL115" s="172">
        <v>0</v>
      </c>
      <c r="CM115" s="172">
        <v>0</v>
      </c>
      <c r="CN115" s="172">
        <v>0</v>
      </c>
      <c r="CO115" s="172">
        <v>0</v>
      </c>
      <c r="CP115" s="177"/>
      <c r="CQ115" s="151">
        <v>310791.12999999966</v>
      </c>
      <c r="CR115" s="151">
        <v>0</v>
      </c>
      <c r="CS115" s="152">
        <v>316944.15000000002</v>
      </c>
      <c r="CT115" s="152">
        <v>-6153.02</v>
      </c>
      <c r="CU115" s="152">
        <v>-6153.0200000003679</v>
      </c>
      <c r="CV115" s="151">
        <v>-6153.02</v>
      </c>
      <c r="CW115" s="151">
        <v>310791.13</v>
      </c>
      <c r="CX115" s="153">
        <v>16499.439999999999</v>
      </c>
      <c r="CY115" s="151">
        <v>16499.439999999999</v>
      </c>
      <c r="CZ115" s="151">
        <v>1671.3300000001909</v>
      </c>
      <c r="DA115" s="151">
        <v>0</v>
      </c>
      <c r="DB115" s="152">
        <v>-6153.02</v>
      </c>
      <c r="DD115" s="151">
        <v>-3.6743585951626301E-10</v>
      </c>
      <c r="DG115" s="151">
        <v>310791.12999999966</v>
      </c>
      <c r="DH115" s="151">
        <v>0</v>
      </c>
      <c r="DI115" s="152">
        <v>316944.15000000002</v>
      </c>
      <c r="DJ115" s="152">
        <v>-6153.02</v>
      </c>
      <c r="DO115" s="166">
        <v>3307030</v>
      </c>
      <c r="DQ115">
        <f>_xlfn.XLOOKUP(A115,Adjustment!B:B,Adjustment!H:H,0,0)</f>
        <v>0</v>
      </c>
      <c r="DR115" s="151">
        <f t="shared" si="18"/>
        <v>2379869.04</v>
      </c>
      <c r="DS115" s="151">
        <f t="shared" si="19"/>
        <v>2464549.1500000004</v>
      </c>
      <c r="DT115" s="151">
        <f t="shared" si="20"/>
        <v>-84680.110000000335</v>
      </c>
      <c r="DU115" s="151">
        <f t="shared" si="21"/>
        <v>30246.84</v>
      </c>
      <c r="DV115" s="151">
        <f t="shared" si="22"/>
        <v>19943.14</v>
      </c>
      <c r="DW115" s="151">
        <f t="shared" si="23"/>
        <v>10303.700000000001</v>
      </c>
    </row>
    <row r="116" spans="1:127">
      <c r="A116" s="166">
        <v>3307033</v>
      </c>
      <c r="B116" s="175" t="s">
        <v>953</v>
      </c>
      <c r="C116" s="167" t="s">
        <v>954</v>
      </c>
      <c r="D116" s="178"/>
      <c r="E116" s="17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70"/>
      <c r="R116" s="170"/>
      <c r="S116" s="170"/>
      <c r="T116" s="170"/>
      <c r="U116" s="170"/>
      <c r="V116" s="170"/>
      <c r="W116" s="171">
        <v>770470.24</v>
      </c>
      <c r="X116" s="171"/>
      <c r="Y116" s="171">
        <v>46500.81</v>
      </c>
      <c r="Z116" s="172">
        <v>159089.13</v>
      </c>
      <c r="AA116" s="172">
        <v>0</v>
      </c>
      <c r="AB116" s="172">
        <v>6615921.1500000004</v>
      </c>
      <c r="AC116" s="172">
        <v>0</v>
      </c>
      <c r="AD116" s="172">
        <v>170200</v>
      </c>
      <c r="AE116" s="172">
        <v>3856.93</v>
      </c>
      <c r="AF116" s="172">
        <v>0</v>
      </c>
      <c r="AG116" s="172">
        <v>0</v>
      </c>
      <c r="AH116" s="172">
        <v>797542.41000000038</v>
      </c>
      <c r="AI116" s="172">
        <v>34532.19</v>
      </c>
      <c r="AJ116" s="172">
        <v>0</v>
      </c>
      <c r="AK116" s="172">
        <v>0</v>
      </c>
      <c r="AL116" s="172">
        <v>2459.7800000000002</v>
      </c>
      <c r="AM116" s="172">
        <v>0</v>
      </c>
      <c r="AN116" s="172">
        <v>0</v>
      </c>
      <c r="AO116" s="172">
        <v>0</v>
      </c>
      <c r="AP116" s="172">
        <v>0</v>
      </c>
      <c r="AQ116" s="172">
        <v>0</v>
      </c>
      <c r="AR116" s="172">
        <v>0</v>
      </c>
      <c r="AS116" s="172">
        <v>135329.13</v>
      </c>
      <c r="AT116" s="172">
        <v>0</v>
      </c>
      <c r="AU116" s="172">
        <v>5978595.2599999998</v>
      </c>
      <c r="AV116" s="172">
        <v>19896.2</v>
      </c>
      <c r="AW116" s="172">
        <v>211018.14</v>
      </c>
      <c r="AX116" s="172">
        <v>60879.19</v>
      </c>
      <c r="AY116" s="172">
        <v>198097.98</v>
      </c>
      <c r="AZ116" s="172">
        <v>55837.2</v>
      </c>
      <c r="BA116" s="172">
        <v>3741.78</v>
      </c>
      <c r="BB116" s="172">
        <v>6240.78</v>
      </c>
      <c r="BC116" s="172">
        <v>0</v>
      </c>
      <c r="BD116" s="172">
        <v>0</v>
      </c>
      <c r="BE116" s="172">
        <v>0</v>
      </c>
      <c r="BF116" s="172">
        <v>172030.5</v>
      </c>
      <c r="BG116" s="172">
        <v>998</v>
      </c>
      <c r="BH116" s="172">
        <v>90147.74</v>
      </c>
      <c r="BI116" s="172">
        <v>129.66999999999999</v>
      </c>
      <c r="BJ116" s="172">
        <v>136040.94</v>
      </c>
      <c r="BK116" s="172">
        <v>0</v>
      </c>
      <c r="BL116" s="172">
        <v>7616.66</v>
      </c>
      <c r="BM116" s="172">
        <v>140614.88</v>
      </c>
      <c r="BN116" s="172">
        <v>13520.1</v>
      </c>
      <c r="BO116" s="172">
        <v>27454.26</v>
      </c>
      <c r="BP116" s="172">
        <v>459865.81</v>
      </c>
      <c r="BQ116" s="172">
        <v>4895</v>
      </c>
      <c r="BR116" s="172">
        <v>0</v>
      </c>
      <c r="BS116" s="172">
        <v>95528.06</v>
      </c>
      <c r="BT116" s="172">
        <v>348458.4</v>
      </c>
      <c r="BU116" s="172">
        <v>0</v>
      </c>
      <c r="BV116" s="172">
        <v>227817.98</v>
      </c>
      <c r="BW116" s="172">
        <v>0</v>
      </c>
      <c r="BX116" s="172">
        <v>0</v>
      </c>
      <c r="BY116" s="172">
        <v>0</v>
      </c>
      <c r="BZ116" s="172">
        <v>0</v>
      </c>
      <c r="CA116" s="172">
        <v>0</v>
      </c>
      <c r="CB116" s="172">
        <v>23212.19</v>
      </c>
      <c r="CC116" s="172">
        <v>30357.820000000007</v>
      </c>
      <c r="CD116" s="172">
        <v>0</v>
      </c>
      <c r="CE116" s="172">
        <v>0</v>
      </c>
      <c r="CF116" s="172">
        <v>0</v>
      </c>
      <c r="CG116" s="172">
        <v>0</v>
      </c>
      <c r="CH116" s="172">
        <v>23212</v>
      </c>
      <c r="CI116" s="172"/>
      <c r="CJ116" s="172">
        <v>429976.42999999947</v>
      </c>
      <c r="CK116" s="172"/>
      <c r="CL116" s="172">
        <v>76858.820000000007</v>
      </c>
      <c r="CM116" s="172">
        <v>0</v>
      </c>
      <c r="CN116" s="172">
        <v>0</v>
      </c>
      <c r="CO116" s="172">
        <v>0</v>
      </c>
      <c r="CP116" s="177"/>
      <c r="CQ116" s="151">
        <v>429976.42999999947</v>
      </c>
      <c r="CR116" s="151">
        <v>76858.820000000007</v>
      </c>
      <c r="CS116" s="152">
        <v>429976.43</v>
      </c>
      <c r="CT116" s="152">
        <v>76858.820000000007</v>
      </c>
      <c r="CU116" s="152">
        <v>-5.2386894822120667E-10</v>
      </c>
      <c r="CV116" s="151">
        <v>0</v>
      </c>
      <c r="CW116" s="151">
        <v>506835.25</v>
      </c>
      <c r="CX116" s="153">
        <v>30357.820000000007</v>
      </c>
      <c r="CY116" s="151">
        <v>30357.820000000007</v>
      </c>
      <c r="CZ116" s="151">
        <v>3.9999999513383955E-2</v>
      </c>
      <c r="DA116" s="151">
        <v>0</v>
      </c>
      <c r="DD116" s="151">
        <v>-5.2386894822120667E-10</v>
      </c>
      <c r="DG116" s="151">
        <v>429976.42999999947</v>
      </c>
      <c r="DH116" s="151">
        <v>76858.820000000007</v>
      </c>
      <c r="DI116" s="152">
        <v>429976.43</v>
      </c>
      <c r="DJ116" s="152">
        <v>76858.820000000007</v>
      </c>
      <c r="DO116" s="166">
        <v>3307033</v>
      </c>
      <c r="DQ116">
        <f>_xlfn.XLOOKUP(A116,Adjustment!B:B,Adjustment!H:H,0,0)</f>
        <v>0</v>
      </c>
      <c r="DR116" s="151">
        <f t="shared" si="18"/>
        <v>7918930.7200000007</v>
      </c>
      <c r="DS116" s="151">
        <f t="shared" si="19"/>
        <v>8259424.5300000012</v>
      </c>
      <c r="DT116" s="151">
        <f t="shared" si="20"/>
        <v>-340493.81000000052</v>
      </c>
      <c r="DU116" s="151">
        <f t="shared" si="21"/>
        <v>53570.010000000009</v>
      </c>
      <c r="DV116" s="151">
        <f t="shared" si="22"/>
        <v>23212</v>
      </c>
      <c r="DW116" s="151">
        <f t="shared" si="23"/>
        <v>30358.010000000009</v>
      </c>
    </row>
    <row r="117" spans="1:127">
      <c r="A117" s="166">
        <v>3307034</v>
      </c>
      <c r="B117" s="175" t="s">
        <v>955</v>
      </c>
      <c r="C117" s="167" t="s">
        <v>956</v>
      </c>
      <c r="D117" s="178"/>
      <c r="E117" s="17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70"/>
      <c r="R117" s="170"/>
      <c r="S117" s="170"/>
      <c r="T117" s="170"/>
      <c r="U117" s="170"/>
      <c r="V117" s="170"/>
      <c r="W117" s="171">
        <v>264907.27</v>
      </c>
      <c r="X117" s="171"/>
      <c r="Y117" s="171">
        <v>-12299.86</v>
      </c>
      <c r="Z117" s="172">
        <v>27867.02</v>
      </c>
      <c r="AA117" s="172">
        <v>0</v>
      </c>
      <c r="AB117" s="172">
        <v>2088879.13</v>
      </c>
      <c r="AC117" s="172">
        <v>0</v>
      </c>
      <c r="AD117" s="172">
        <v>44205.5</v>
      </c>
      <c r="AE117" s="172">
        <v>3456.93</v>
      </c>
      <c r="AF117" s="172">
        <v>0</v>
      </c>
      <c r="AG117" s="172">
        <v>0</v>
      </c>
      <c r="AH117" s="172">
        <v>810246.98000000021</v>
      </c>
      <c r="AI117" s="172">
        <v>0</v>
      </c>
      <c r="AJ117" s="172">
        <v>0</v>
      </c>
      <c r="AK117" s="172">
        <v>0</v>
      </c>
      <c r="AL117" s="172">
        <v>0</v>
      </c>
      <c r="AM117" s="172">
        <v>0</v>
      </c>
      <c r="AN117" s="172">
        <v>0</v>
      </c>
      <c r="AO117" s="172">
        <v>0</v>
      </c>
      <c r="AP117" s="172">
        <v>0</v>
      </c>
      <c r="AQ117" s="172">
        <v>0</v>
      </c>
      <c r="AR117" s="172">
        <v>0</v>
      </c>
      <c r="AS117" s="172">
        <v>36096.910000000003</v>
      </c>
      <c r="AT117" s="172">
        <v>20335</v>
      </c>
      <c r="AU117" s="172">
        <v>1053793.6299999999</v>
      </c>
      <c r="AV117" s="172">
        <v>0</v>
      </c>
      <c r="AW117" s="172">
        <v>712842.54</v>
      </c>
      <c r="AX117" s="172">
        <v>2407.87</v>
      </c>
      <c r="AY117" s="172">
        <v>275669.82</v>
      </c>
      <c r="AZ117" s="172">
        <v>0</v>
      </c>
      <c r="BA117" s="172">
        <v>67458.05</v>
      </c>
      <c r="BB117" s="172">
        <v>2178.7800000000002</v>
      </c>
      <c r="BC117" s="172">
        <v>548.37</v>
      </c>
      <c r="BD117" s="172">
        <v>0</v>
      </c>
      <c r="BE117" s="172">
        <v>0</v>
      </c>
      <c r="BF117" s="172">
        <v>339238.43</v>
      </c>
      <c r="BG117" s="172">
        <v>0</v>
      </c>
      <c r="BH117" s="172">
        <v>0</v>
      </c>
      <c r="BI117" s="172">
        <v>0</v>
      </c>
      <c r="BJ117" s="172">
        <v>27596.46</v>
      </c>
      <c r="BK117" s="172">
        <v>0</v>
      </c>
      <c r="BL117" s="172">
        <v>44.85</v>
      </c>
      <c r="BM117" s="172">
        <v>86825.64</v>
      </c>
      <c r="BN117" s="172">
        <v>2507.83</v>
      </c>
      <c r="BO117" s="172">
        <v>3905.32</v>
      </c>
      <c r="BP117" s="172">
        <v>21500.67</v>
      </c>
      <c r="BQ117" s="172">
        <v>4895</v>
      </c>
      <c r="BR117" s="172">
        <v>1631.25</v>
      </c>
      <c r="BS117" s="172">
        <v>18611.939999999999</v>
      </c>
      <c r="BT117" s="172">
        <v>69149.399999999994</v>
      </c>
      <c r="BU117" s="172">
        <v>0</v>
      </c>
      <c r="BV117" s="172">
        <v>204898.47</v>
      </c>
      <c r="BW117" s="172">
        <v>0</v>
      </c>
      <c r="BX117" s="172">
        <v>0</v>
      </c>
      <c r="BY117" s="172">
        <v>12844.85</v>
      </c>
      <c r="BZ117" s="172">
        <v>0</v>
      </c>
      <c r="CA117" s="172">
        <v>0</v>
      </c>
      <c r="CB117" s="172">
        <v>8303.1299999999992</v>
      </c>
      <c r="CC117" s="172">
        <v>0</v>
      </c>
      <c r="CD117" s="172">
        <v>12844.85</v>
      </c>
      <c r="CE117" s="172">
        <v>0</v>
      </c>
      <c r="CF117" s="172">
        <v>0</v>
      </c>
      <c r="CG117" s="172">
        <v>8303.1299999999992</v>
      </c>
      <c r="CH117" s="172">
        <v>544.99</v>
      </c>
      <c r="CI117" s="172">
        <v>0</v>
      </c>
      <c r="CJ117" s="172">
        <v>387445.5700000003</v>
      </c>
      <c r="CK117" s="172"/>
      <c r="CL117" s="172">
        <v>0</v>
      </c>
      <c r="CM117" s="172">
        <v>0</v>
      </c>
      <c r="CN117" s="172">
        <v>0</v>
      </c>
      <c r="CO117" s="172">
        <v>0</v>
      </c>
      <c r="CP117" s="177"/>
      <c r="CQ117" s="151">
        <v>387445.5700000003</v>
      </c>
      <c r="CR117" s="151">
        <v>0</v>
      </c>
      <c r="CS117" s="152">
        <v>400290.42</v>
      </c>
      <c r="CT117" s="152">
        <v>-12844.85</v>
      </c>
      <c r="CU117" s="152">
        <v>-12844.849999999686</v>
      </c>
      <c r="CV117" s="151">
        <v>-12844.85</v>
      </c>
      <c r="CW117" s="151">
        <v>387445.57</v>
      </c>
      <c r="CX117" s="153">
        <v>0</v>
      </c>
      <c r="CY117" s="151">
        <v>0</v>
      </c>
      <c r="CZ117" s="151">
        <v>26932.359999999811</v>
      </c>
      <c r="DA117" s="151">
        <v>0</v>
      </c>
      <c r="DB117" s="152">
        <v>-12844.85</v>
      </c>
      <c r="DD117" s="151">
        <v>3.1468516681343317E-10</v>
      </c>
      <c r="DG117" s="151">
        <v>387445.5700000003</v>
      </c>
      <c r="DH117" s="151">
        <v>0</v>
      </c>
      <c r="DI117" s="152">
        <v>400290.42</v>
      </c>
      <c r="DJ117" s="152">
        <v>-12844.85</v>
      </c>
      <c r="DO117" s="166">
        <v>3307034</v>
      </c>
      <c r="DQ117">
        <f>_xlfn.XLOOKUP(A117,Adjustment!B:B,Adjustment!H:H,0,0)</f>
        <v>0</v>
      </c>
      <c r="DR117" s="151">
        <f t="shared" si="18"/>
        <v>3031087.4700000007</v>
      </c>
      <c r="DS117" s="151">
        <f t="shared" si="19"/>
        <v>2908549.1700000004</v>
      </c>
      <c r="DT117" s="151">
        <f t="shared" si="20"/>
        <v>122538.30000000028</v>
      </c>
      <c r="DU117" s="151">
        <f t="shared" si="21"/>
        <v>21147.98</v>
      </c>
      <c r="DV117" s="151">
        <f t="shared" si="22"/>
        <v>8848.119999999999</v>
      </c>
      <c r="DW117" s="151">
        <f t="shared" si="23"/>
        <v>12299.86</v>
      </c>
    </row>
    <row r="118" spans="1:127">
      <c r="A118" s="166">
        <v>3307045</v>
      </c>
      <c r="B118" s="175" t="s">
        <v>958</v>
      </c>
      <c r="C118" s="167" t="s">
        <v>959</v>
      </c>
      <c r="D118" s="178"/>
      <c r="E118" s="17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70"/>
      <c r="R118" s="170"/>
      <c r="S118" s="170"/>
      <c r="T118" s="170"/>
      <c r="U118" s="170"/>
      <c r="V118" s="170"/>
      <c r="W118" s="171">
        <v>1037160.92</v>
      </c>
      <c r="X118" s="171"/>
      <c r="Y118" s="171">
        <v>-34688.67</v>
      </c>
      <c r="Z118" s="172">
        <v>69902.509999999995</v>
      </c>
      <c r="AA118" s="172">
        <v>0</v>
      </c>
      <c r="AB118" s="172">
        <v>5588451.6399999997</v>
      </c>
      <c r="AC118" s="172">
        <v>0</v>
      </c>
      <c r="AD118" s="172">
        <v>156265.5</v>
      </c>
      <c r="AE118" s="172">
        <v>0</v>
      </c>
      <c r="AF118" s="172">
        <v>0</v>
      </c>
      <c r="AG118" s="172">
        <v>0</v>
      </c>
      <c r="AH118" s="172">
        <v>402456.58</v>
      </c>
      <c r="AI118" s="172">
        <v>0</v>
      </c>
      <c r="AJ118" s="172">
        <v>0</v>
      </c>
      <c r="AK118" s="172">
        <v>0</v>
      </c>
      <c r="AL118" s="172">
        <v>5453.85</v>
      </c>
      <c r="AM118" s="172">
        <v>942.83</v>
      </c>
      <c r="AN118" s="172">
        <v>0</v>
      </c>
      <c r="AO118" s="172">
        <v>0</v>
      </c>
      <c r="AP118" s="172">
        <v>0</v>
      </c>
      <c r="AQ118" s="172">
        <v>0</v>
      </c>
      <c r="AR118" s="172">
        <v>0</v>
      </c>
      <c r="AS118" s="172">
        <v>112806.64</v>
      </c>
      <c r="AT118" s="172">
        <v>33021</v>
      </c>
      <c r="AU118" s="172">
        <v>2349210.5699999998</v>
      </c>
      <c r="AV118" s="172">
        <v>0</v>
      </c>
      <c r="AW118" s="172">
        <v>1992203.77</v>
      </c>
      <c r="AX118" s="172">
        <v>64282.44</v>
      </c>
      <c r="AY118" s="172">
        <v>136975.64000000001</v>
      </c>
      <c r="AZ118" s="172">
        <v>0</v>
      </c>
      <c r="BA118" s="172">
        <v>85103.23</v>
      </c>
      <c r="BB118" s="172">
        <v>429.4</v>
      </c>
      <c r="BC118" s="172">
        <v>6801.5</v>
      </c>
      <c r="BD118" s="172">
        <v>0</v>
      </c>
      <c r="BE118" s="172">
        <v>0</v>
      </c>
      <c r="BF118" s="172">
        <v>35665.160000000003</v>
      </c>
      <c r="BG118" s="172">
        <v>0</v>
      </c>
      <c r="BH118" s="172">
        <v>77800.600000000006</v>
      </c>
      <c r="BI118" s="172">
        <v>10914.29</v>
      </c>
      <c r="BJ118" s="172">
        <v>124273.03</v>
      </c>
      <c r="BK118" s="172">
        <v>0</v>
      </c>
      <c r="BL118" s="172">
        <v>12584.44</v>
      </c>
      <c r="BM118" s="172">
        <v>181205.26999999853</v>
      </c>
      <c r="BN118" s="172">
        <v>50132.93</v>
      </c>
      <c r="BO118" s="172">
        <v>6813.8</v>
      </c>
      <c r="BP118" s="172">
        <v>45307.67</v>
      </c>
      <c r="BQ118" s="172">
        <v>4895</v>
      </c>
      <c r="BR118" s="172">
        <v>1315.2</v>
      </c>
      <c r="BS118" s="172">
        <v>176556.62</v>
      </c>
      <c r="BT118" s="172">
        <v>255858.13</v>
      </c>
      <c r="BU118" s="172">
        <v>1500</v>
      </c>
      <c r="BV118" s="172">
        <v>705062.68</v>
      </c>
      <c r="BW118" s="172">
        <v>0</v>
      </c>
      <c r="BX118" s="172">
        <v>0</v>
      </c>
      <c r="BY118" s="172">
        <v>0</v>
      </c>
      <c r="BZ118" s="172">
        <v>0</v>
      </c>
      <c r="CA118" s="172">
        <v>0</v>
      </c>
      <c r="CB118" s="172">
        <v>16352.5</v>
      </c>
      <c r="CC118" s="172">
        <v>29137.239999999998</v>
      </c>
      <c r="CD118" s="172">
        <v>0</v>
      </c>
      <c r="CE118" s="172">
        <v>0</v>
      </c>
      <c r="CF118" s="172">
        <v>0</v>
      </c>
      <c r="CG118" s="172">
        <v>0</v>
      </c>
      <c r="CH118" s="172">
        <v>7063.5</v>
      </c>
      <c r="CI118" s="172"/>
      <c r="CJ118" s="172">
        <v>1081570.0999999996</v>
      </c>
      <c r="CK118" s="172"/>
      <c r="CL118" s="172">
        <v>3737.5699999999997</v>
      </c>
      <c r="CM118" s="172">
        <v>0</v>
      </c>
      <c r="CN118" s="172">
        <v>0</v>
      </c>
      <c r="CO118" s="172">
        <v>0</v>
      </c>
      <c r="CP118" s="177"/>
      <c r="CQ118" s="151">
        <v>1081570.0999999996</v>
      </c>
      <c r="CR118" s="151">
        <v>3737.5699999999997</v>
      </c>
      <c r="CS118" s="152">
        <v>1081570.1000000001</v>
      </c>
      <c r="CT118" s="152">
        <v>3737.57</v>
      </c>
      <c r="CU118" s="152">
        <v>0</v>
      </c>
      <c r="CV118" s="151">
        <v>0</v>
      </c>
      <c r="CW118" s="151">
        <v>1085307.6700000002</v>
      </c>
      <c r="CX118" s="153">
        <v>29137.239999999998</v>
      </c>
      <c r="CY118" s="151">
        <v>29137.239999999998</v>
      </c>
      <c r="CZ118" s="151">
        <v>0</v>
      </c>
      <c r="DA118" s="151">
        <v>-8.0000001471489668E-2</v>
      </c>
      <c r="DD118" s="151">
        <v>-4.0063241613097489E-10</v>
      </c>
      <c r="DG118" s="151">
        <v>1081570.0999999996</v>
      </c>
      <c r="DH118" s="151">
        <v>3737.5699999999997</v>
      </c>
      <c r="DI118" s="152">
        <v>1081570.1000000001</v>
      </c>
      <c r="DJ118" s="152">
        <v>3737.57</v>
      </c>
      <c r="DO118" s="166">
        <v>3307045</v>
      </c>
      <c r="DQ118">
        <f>_xlfn.XLOOKUP(A118,Adjustment!B:B,Adjustment!H:H,0,0)</f>
        <v>0</v>
      </c>
      <c r="DR118" s="151">
        <f t="shared" si="18"/>
        <v>6369300.5499999989</v>
      </c>
      <c r="DS118" s="151">
        <f t="shared" si="19"/>
        <v>6324891.3699999992</v>
      </c>
      <c r="DT118" s="151">
        <f t="shared" si="20"/>
        <v>44409.179999999702</v>
      </c>
      <c r="DU118" s="151">
        <f t="shared" si="21"/>
        <v>45489.74</v>
      </c>
      <c r="DV118" s="151">
        <f t="shared" si="22"/>
        <v>7063.5</v>
      </c>
      <c r="DW118" s="151">
        <f t="shared" si="23"/>
        <v>38426.239999999998</v>
      </c>
    </row>
    <row r="119" spans="1:127">
      <c r="A119" s="166">
        <v>3307047</v>
      </c>
      <c r="B119" s="175" t="s">
        <v>960</v>
      </c>
      <c r="C119" s="167" t="s">
        <v>961</v>
      </c>
      <c r="D119" s="178"/>
      <c r="E119" s="17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70"/>
      <c r="R119" s="170"/>
      <c r="S119" s="170"/>
      <c r="T119" s="170"/>
      <c r="U119" s="170"/>
      <c r="V119" s="170"/>
      <c r="W119" s="171">
        <v>80424.850000000006</v>
      </c>
      <c r="X119" s="171"/>
      <c r="Y119" s="171">
        <v>-17277.37</v>
      </c>
      <c r="Z119" s="172">
        <v>23826.32</v>
      </c>
      <c r="AA119" s="172">
        <v>0</v>
      </c>
      <c r="AB119" s="172">
        <v>2777690.44</v>
      </c>
      <c r="AC119" s="172">
        <v>0</v>
      </c>
      <c r="AD119" s="172">
        <v>84596.5</v>
      </c>
      <c r="AE119" s="172">
        <v>856.93</v>
      </c>
      <c r="AF119" s="172">
        <v>0</v>
      </c>
      <c r="AG119" s="172">
        <v>0</v>
      </c>
      <c r="AH119" s="172">
        <v>175669.44999999905</v>
      </c>
      <c r="AI119" s="172">
        <v>0</v>
      </c>
      <c r="AJ119" s="172">
        <v>0</v>
      </c>
      <c r="AK119" s="172">
        <v>0</v>
      </c>
      <c r="AL119" s="172">
        <v>2964.4</v>
      </c>
      <c r="AM119" s="172">
        <v>15</v>
      </c>
      <c r="AN119" s="172">
        <v>0</v>
      </c>
      <c r="AO119" s="172">
        <v>0</v>
      </c>
      <c r="AP119" s="172">
        <v>0</v>
      </c>
      <c r="AQ119" s="172">
        <v>0</v>
      </c>
      <c r="AR119" s="172">
        <v>0</v>
      </c>
      <c r="AS119" s="172">
        <v>14034.81</v>
      </c>
      <c r="AT119" s="172">
        <v>17767</v>
      </c>
      <c r="AU119" s="172">
        <v>955660.72</v>
      </c>
      <c r="AV119" s="172">
        <v>0</v>
      </c>
      <c r="AW119" s="172">
        <v>777443.76</v>
      </c>
      <c r="AX119" s="172">
        <v>47860.2</v>
      </c>
      <c r="AY119" s="172">
        <v>204487.45</v>
      </c>
      <c r="AZ119" s="172">
        <v>0</v>
      </c>
      <c r="BA119" s="172">
        <v>7324.48</v>
      </c>
      <c r="BB119" s="172">
        <v>476.95</v>
      </c>
      <c r="BC119" s="172">
        <v>3499.98</v>
      </c>
      <c r="BD119" s="172">
        <v>0</v>
      </c>
      <c r="BE119" s="172">
        <v>0</v>
      </c>
      <c r="BF119" s="172">
        <v>6430.47</v>
      </c>
      <c r="BG119" s="172">
        <v>14810.23</v>
      </c>
      <c r="BH119" s="172">
        <v>6735.53</v>
      </c>
      <c r="BI119" s="172">
        <v>7977.12</v>
      </c>
      <c r="BJ119" s="172">
        <v>122195.12</v>
      </c>
      <c r="BK119" s="172">
        <v>0</v>
      </c>
      <c r="BL119" s="172">
        <v>32850.26</v>
      </c>
      <c r="BM119" s="172">
        <v>40573.11</v>
      </c>
      <c r="BN119" s="172">
        <v>13723.43</v>
      </c>
      <c r="BO119" s="172">
        <v>0</v>
      </c>
      <c r="BP119" s="172">
        <v>43568.82</v>
      </c>
      <c r="BQ119" s="172">
        <v>4895</v>
      </c>
      <c r="BR119" s="172">
        <v>2649.8</v>
      </c>
      <c r="BS119" s="172">
        <v>22914.44</v>
      </c>
      <c r="BT119" s="172">
        <v>540276.22</v>
      </c>
      <c r="BU119" s="172">
        <v>0</v>
      </c>
      <c r="BV119" s="172">
        <v>182320.5</v>
      </c>
      <c r="BW119" s="172">
        <v>0</v>
      </c>
      <c r="BX119" s="172">
        <v>0</v>
      </c>
      <c r="BY119" s="172">
        <v>31199.17</v>
      </c>
      <c r="BZ119" s="172">
        <v>0</v>
      </c>
      <c r="CA119" s="172">
        <v>0</v>
      </c>
      <c r="CB119" s="172">
        <v>7999.38</v>
      </c>
      <c r="CC119" s="172">
        <v>0</v>
      </c>
      <c r="CD119" s="172">
        <v>31199.17</v>
      </c>
      <c r="CE119" s="172">
        <v>0</v>
      </c>
      <c r="CF119" s="172">
        <v>0</v>
      </c>
      <c r="CG119" s="172">
        <v>7999.38</v>
      </c>
      <c r="CH119" s="172">
        <v>13921.8</v>
      </c>
      <c r="CI119" s="172">
        <v>0</v>
      </c>
      <c r="CJ119" s="172">
        <v>107972.94000000032</v>
      </c>
      <c r="CK119" s="172"/>
      <c r="CL119" s="172">
        <v>0</v>
      </c>
      <c r="CM119" s="172">
        <v>0</v>
      </c>
      <c r="CN119" s="172">
        <v>0</v>
      </c>
      <c r="CO119" s="172">
        <v>0</v>
      </c>
      <c r="CP119" s="177"/>
      <c r="CQ119" s="151">
        <v>107972.94000000032</v>
      </c>
      <c r="CR119" s="151">
        <v>0</v>
      </c>
      <c r="CS119" s="152">
        <v>139172.10999999999</v>
      </c>
      <c r="CT119" s="152">
        <v>-31199.17</v>
      </c>
      <c r="CU119" s="152">
        <v>-31199.169999999664</v>
      </c>
      <c r="CV119" s="151">
        <v>-31199.17</v>
      </c>
      <c r="CW119" s="151">
        <v>107972.93999999999</v>
      </c>
      <c r="CX119" s="153">
        <v>0</v>
      </c>
      <c r="CY119" s="151">
        <v>0</v>
      </c>
      <c r="CZ119" s="151">
        <v>14403.990000000951</v>
      </c>
      <c r="DA119" s="151">
        <v>0</v>
      </c>
      <c r="DB119" s="152">
        <v>-31199.17</v>
      </c>
      <c r="DD119" s="151">
        <v>3.3469405025243759E-10</v>
      </c>
      <c r="DG119" s="151">
        <v>107972.94000000032</v>
      </c>
      <c r="DH119" s="151">
        <v>0</v>
      </c>
      <c r="DI119" s="152">
        <v>139172.10999999999</v>
      </c>
      <c r="DJ119" s="152">
        <v>-31199.17</v>
      </c>
      <c r="DO119" s="166">
        <v>3307047</v>
      </c>
      <c r="DQ119">
        <f>_xlfn.XLOOKUP(A119,Adjustment!B:B,Adjustment!H:H,0,0)</f>
        <v>0</v>
      </c>
      <c r="DR119" s="151">
        <f t="shared" si="18"/>
        <v>3097420.8499999992</v>
      </c>
      <c r="DS119" s="151">
        <f t="shared" si="19"/>
        <v>3069872.7599999988</v>
      </c>
      <c r="DT119" s="151">
        <f t="shared" si="20"/>
        <v>27548.090000000317</v>
      </c>
      <c r="DU119" s="151">
        <f t="shared" si="21"/>
        <v>39198.549999999996</v>
      </c>
      <c r="DV119" s="151">
        <f t="shared" si="22"/>
        <v>21921.18</v>
      </c>
      <c r="DW119" s="151">
        <f t="shared" si="23"/>
        <v>17277.369999999995</v>
      </c>
    </row>
    <row r="120" spans="1:127">
      <c r="A120" s="166">
        <v>3307050</v>
      </c>
      <c r="B120" s="175" t="s">
        <v>962</v>
      </c>
      <c r="C120" s="167" t="s">
        <v>963</v>
      </c>
      <c r="D120" s="178"/>
      <c r="E120" s="17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70"/>
      <c r="R120" s="170"/>
      <c r="S120" s="170"/>
      <c r="T120" s="170"/>
      <c r="U120" s="170"/>
      <c r="V120" s="170"/>
      <c r="W120" s="171">
        <v>829047</v>
      </c>
      <c r="X120" s="171"/>
      <c r="Y120" s="171">
        <v>-11795.2</v>
      </c>
      <c r="Z120" s="172">
        <v>29124.400000000001</v>
      </c>
      <c r="AA120" s="172">
        <v>0</v>
      </c>
      <c r="AB120" s="172">
        <v>3036137.39</v>
      </c>
      <c r="AC120" s="172">
        <v>0</v>
      </c>
      <c r="AD120" s="172">
        <v>51176</v>
      </c>
      <c r="AE120" s="172">
        <v>0</v>
      </c>
      <c r="AF120" s="172">
        <v>1200</v>
      </c>
      <c r="AG120" s="172">
        <v>0</v>
      </c>
      <c r="AH120" s="172">
        <v>109083.14000000061</v>
      </c>
      <c r="AI120" s="172">
        <v>0</v>
      </c>
      <c r="AJ120" s="172">
        <v>0</v>
      </c>
      <c r="AK120" s="172">
        <v>0</v>
      </c>
      <c r="AL120" s="172">
        <v>0</v>
      </c>
      <c r="AM120" s="172">
        <v>0</v>
      </c>
      <c r="AN120" s="172">
        <v>0</v>
      </c>
      <c r="AO120" s="172">
        <v>0</v>
      </c>
      <c r="AP120" s="172">
        <v>0</v>
      </c>
      <c r="AQ120" s="172">
        <v>0</v>
      </c>
      <c r="AR120" s="172">
        <v>0</v>
      </c>
      <c r="AS120" s="172">
        <v>34899.06</v>
      </c>
      <c r="AT120" s="172">
        <v>0</v>
      </c>
      <c r="AU120" s="172">
        <v>1002985.74</v>
      </c>
      <c r="AV120" s="172">
        <v>0</v>
      </c>
      <c r="AW120" s="172">
        <v>1033460.17</v>
      </c>
      <c r="AX120" s="172">
        <v>0</v>
      </c>
      <c r="AY120" s="172">
        <v>184391.62</v>
      </c>
      <c r="AZ120" s="172">
        <v>0</v>
      </c>
      <c r="BA120" s="172">
        <v>50501.919999999998</v>
      </c>
      <c r="BB120" s="172">
        <v>1491.8</v>
      </c>
      <c r="BC120" s="172">
        <v>6483</v>
      </c>
      <c r="BD120" s="172">
        <v>0</v>
      </c>
      <c r="BE120" s="172">
        <v>0</v>
      </c>
      <c r="BF120" s="172">
        <v>16500.97</v>
      </c>
      <c r="BG120" s="172">
        <v>44138.07</v>
      </c>
      <c r="BH120" s="172">
        <v>35303.269999999997</v>
      </c>
      <c r="BI120" s="172">
        <v>878.91</v>
      </c>
      <c r="BJ120" s="172">
        <v>14789.32</v>
      </c>
      <c r="BK120" s="172">
        <v>0</v>
      </c>
      <c r="BL120" s="172">
        <v>168047.49</v>
      </c>
      <c r="BM120" s="172">
        <v>59256.22</v>
      </c>
      <c r="BN120" s="172">
        <v>3574.6</v>
      </c>
      <c r="BO120" s="172">
        <v>2488.4</v>
      </c>
      <c r="BP120" s="172">
        <v>71043.73</v>
      </c>
      <c r="BQ120" s="172">
        <v>3135</v>
      </c>
      <c r="BR120" s="172">
        <v>3525</v>
      </c>
      <c r="BS120" s="172">
        <v>72590.460000000006</v>
      </c>
      <c r="BT120" s="172">
        <v>197372.87</v>
      </c>
      <c r="BU120" s="172">
        <v>0</v>
      </c>
      <c r="BV120" s="172">
        <v>191852.14</v>
      </c>
      <c r="BW120" s="172">
        <v>0</v>
      </c>
      <c r="BX120" s="172">
        <v>0</v>
      </c>
      <c r="BY120" s="172">
        <v>0</v>
      </c>
      <c r="BZ120" s="172">
        <v>0</v>
      </c>
      <c r="CA120" s="172">
        <v>0</v>
      </c>
      <c r="CB120" s="172">
        <v>9467.5</v>
      </c>
      <c r="CC120" s="172">
        <v>19749.16</v>
      </c>
      <c r="CD120" s="172">
        <v>0</v>
      </c>
      <c r="CE120" s="172">
        <v>0</v>
      </c>
      <c r="CF120" s="172">
        <v>0</v>
      </c>
      <c r="CG120" s="172">
        <v>0</v>
      </c>
      <c r="CH120" s="172">
        <v>4840</v>
      </c>
      <c r="CI120" s="172"/>
      <c r="CJ120" s="172">
        <v>926856.29</v>
      </c>
      <c r="CK120" s="172"/>
      <c r="CL120" s="172">
        <v>12581.46</v>
      </c>
      <c r="CM120" s="172">
        <v>0</v>
      </c>
      <c r="CN120" s="172">
        <v>0</v>
      </c>
      <c r="CO120" s="172">
        <v>0</v>
      </c>
      <c r="CP120" s="177"/>
      <c r="CQ120" s="151">
        <v>926856.29</v>
      </c>
      <c r="CR120" s="151">
        <v>12581.46</v>
      </c>
      <c r="CS120" s="152">
        <v>926856.29</v>
      </c>
      <c r="CT120" s="152">
        <v>12581.46</v>
      </c>
      <c r="CU120" s="152">
        <v>0</v>
      </c>
      <c r="CV120" s="151">
        <v>0</v>
      </c>
      <c r="CW120" s="151">
        <v>939437.75</v>
      </c>
      <c r="CX120" s="153">
        <v>19749.16</v>
      </c>
      <c r="CY120" s="151">
        <v>19749.16</v>
      </c>
      <c r="CZ120" s="151">
        <v>20200.089999999385</v>
      </c>
      <c r="DA120" s="151">
        <v>0</v>
      </c>
      <c r="DD120" s="151">
        <v>-3.637978807091713E-11</v>
      </c>
      <c r="DG120" s="151">
        <v>926856.29</v>
      </c>
      <c r="DH120" s="151">
        <v>12581.46</v>
      </c>
      <c r="DI120" s="152">
        <v>926856.29</v>
      </c>
      <c r="DJ120" s="152">
        <v>12581.46</v>
      </c>
      <c r="DO120" s="166">
        <v>3307050</v>
      </c>
      <c r="DQ120">
        <f>_xlfn.XLOOKUP(A120,Adjustment!B:B,Adjustment!H:H,0,0)</f>
        <v>0</v>
      </c>
      <c r="DR120" s="151">
        <f t="shared" si="18"/>
        <v>3261619.9900000007</v>
      </c>
      <c r="DS120" s="151">
        <f t="shared" si="19"/>
        <v>3163810.7000000007</v>
      </c>
      <c r="DT120" s="151">
        <f t="shared" si="20"/>
        <v>97809.290000000037</v>
      </c>
      <c r="DU120" s="151">
        <f t="shared" si="21"/>
        <v>29216.66</v>
      </c>
      <c r="DV120" s="151">
        <f t="shared" si="22"/>
        <v>4840</v>
      </c>
      <c r="DW120" s="151">
        <f t="shared" si="23"/>
        <v>24376.66</v>
      </c>
    </row>
    <row r="121" spans="1:127">
      <c r="A121" s="166">
        <v>3307052</v>
      </c>
      <c r="B121" s="175" t="s">
        <v>965</v>
      </c>
      <c r="C121" s="167" t="s">
        <v>2</v>
      </c>
      <c r="D121" s="178"/>
      <c r="E121" s="17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70"/>
      <c r="R121" s="170"/>
      <c r="S121" s="170"/>
      <c r="T121" s="170"/>
      <c r="U121" s="170"/>
      <c r="V121" s="170"/>
      <c r="W121" s="171">
        <v>154597.18</v>
      </c>
      <c r="X121" s="171"/>
      <c r="Y121" s="171">
        <v>-1874.16</v>
      </c>
      <c r="Z121" s="172">
        <v>23726.29</v>
      </c>
      <c r="AA121" s="172">
        <v>0</v>
      </c>
      <c r="AB121" s="172">
        <v>2475910.36</v>
      </c>
      <c r="AC121" s="172">
        <v>0</v>
      </c>
      <c r="AD121" s="172">
        <v>68005</v>
      </c>
      <c r="AE121" s="172">
        <v>2313.86</v>
      </c>
      <c r="AF121" s="172">
        <v>0</v>
      </c>
      <c r="AG121" s="172">
        <v>0</v>
      </c>
      <c r="AH121" s="172">
        <v>31287.520000000601</v>
      </c>
      <c r="AI121" s="172">
        <v>0</v>
      </c>
      <c r="AJ121" s="172">
        <v>0</v>
      </c>
      <c r="AK121" s="172">
        <v>0</v>
      </c>
      <c r="AL121" s="172">
        <v>0</v>
      </c>
      <c r="AM121" s="172">
        <v>0</v>
      </c>
      <c r="AN121" s="172">
        <v>0</v>
      </c>
      <c r="AO121" s="172">
        <v>0</v>
      </c>
      <c r="AP121" s="172">
        <v>0</v>
      </c>
      <c r="AQ121" s="172">
        <v>0</v>
      </c>
      <c r="AR121" s="172">
        <v>0</v>
      </c>
      <c r="AS121" s="172">
        <v>19999.32</v>
      </c>
      <c r="AT121" s="172">
        <v>24744</v>
      </c>
      <c r="AU121" s="172">
        <v>614164.75</v>
      </c>
      <c r="AV121" s="172">
        <v>0</v>
      </c>
      <c r="AW121" s="172">
        <v>731627.86</v>
      </c>
      <c r="AX121" s="172">
        <v>0</v>
      </c>
      <c r="AY121" s="172">
        <v>311430.06</v>
      </c>
      <c r="AZ121" s="172">
        <v>0</v>
      </c>
      <c r="BA121" s="172">
        <v>143171.84</v>
      </c>
      <c r="BB121" s="172">
        <v>36.020000000000003</v>
      </c>
      <c r="BC121" s="172">
        <v>19441.5</v>
      </c>
      <c r="BD121" s="172">
        <v>0</v>
      </c>
      <c r="BE121" s="172">
        <v>0</v>
      </c>
      <c r="BF121" s="172">
        <v>756.07</v>
      </c>
      <c r="BG121" s="172">
        <v>0</v>
      </c>
      <c r="BH121" s="172">
        <v>1441.3</v>
      </c>
      <c r="BI121" s="172">
        <v>0</v>
      </c>
      <c r="BJ121" s="172">
        <v>0</v>
      </c>
      <c r="BK121" s="172">
        <v>0</v>
      </c>
      <c r="BL121" s="172">
        <v>169905.51</v>
      </c>
      <c r="BM121" s="172">
        <v>92154.97</v>
      </c>
      <c r="BN121" s="172">
        <v>0</v>
      </c>
      <c r="BO121" s="172">
        <v>12204.57</v>
      </c>
      <c r="BP121" s="172">
        <v>8495.2800000000007</v>
      </c>
      <c r="BQ121" s="172">
        <v>3135</v>
      </c>
      <c r="BR121" s="172">
        <v>3241.2</v>
      </c>
      <c r="BS121" s="172">
        <v>28628.240000000002</v>
      </c>
      <c r="BT121" s="172">
        <v>785198</v>
      </c>
      <c r="BU121" s="172">
        <v>21278</v>
      </c>
      <c r="BV121" s="172">
        <v>151145.07</v>
      </c>
      <c r="BW121" s="172">
        <v>0</v>
      </c>
      <c r="BX121" s="172">
        <v>0</v>
      </c>
      <c r="BY121" s="172">
        <v>1874.16</v>
      </c>
      <c r="BZ121" s="172">
        <v>0</v>
      </c>
      <c r="CA121" s="172">
        <v>0</v>
      </c>
      <c r="CB121" s="172">
        <v>8384.1299999999992</v>
      </c>
      <c r="CC121" s="172">
        <v>0</v>
      </c>
      <c r="CD121" s="172">
        <v>1874.16</v>
      </c>
      <c r="CE121" s="172">
        <v>0</v>
      </c>
      <c r="CF121" s="172">
        <v>0</v>
      </c>
      <c r="CG121" s="172">
        <v>8384.1299999999992</v>
      </c>
      <c r="CH121" s="172">
        <v>0</v>
      </c>
      <c r="CI121" s="172">
        <v>0</v>
      </c>
      <c r="CJ121" s="172">
        <v>-298745.87000000029</v>
      </c>
      <c r="CK121" s="172"/>
      <c r="CL121" s="172">
        <v>0</v>
      </c>
      <c r="CM121" s="172">
        <v>0</v>
      </c>
      <c r="CN121" s="172">
        <v>0</v>
      </c>
      <c r="CO121" s="172">
        <v>0</v>
      </c>
      <c r="CP121" s="177"/>
      <c r="CQ121" s="151">
        <v>-298745.87000000029</v>
      </c>
      <c r="CR121" s="151">
        <v>0</v>
      </c>
      <c r="CS121" s="152">
        <v>-296871.71000000002</v>
      </c>
      <c r="CT121" s="152">
        <v>-1874.16</v>
      </c>
      <c r="CU121" s="152">
        <v>-1874.1600000002654</v>
      </c>
      <c r="CV121" s="151">
        <v>-1874.16</v>
      </c>
      <c r="CW121" s="151">
        <v>-298745.87</v>
      </c>
      <c r="CX121" s="153">
        <v>0</v>
      </c>
      <c r="CY121" s="151">
        <v>0</v>
      </c>
      <c r="CZ121" s="151">
        <v>14394.979999999399</v>
      </c>
      <c r="DA121" s="151">
        <v>0</v>
      </c>
      <c r="DB121" s="152">
        <v>-1874.16</v>
      </c>
      <c r="DD121" s="151">
        <v>-2.6534507924225181E-10</v>
      </c>
      <c r="DG121" s="151">
        <v>-298745.87000000029</v>
      </c>
      <c r="DH121" s="151">
        <v>0</v>
      </c>
      <c r="DI121" s="152">
        <v>-296871.71000000002</v>
      </c>
      <c r="DJ121" s="152">
        <v>-1874.16</v>
      </c>
      <c r="DO121" s="166">
        <v>3307052</v>
      </c>
      <c r="DQ121">
        <f>_xlfn.XLOOKUP(A121,Adjustment!B:B,Adjustment!H:H,0,0)</f>
        <v>0</v>
      </c>
      <c r="DR121" s="151">
        <f t="shared" si="18"/>
        <v>2645986.35</v>
      </c>
      <c r="DS121" s="151">
        <f t="shared" si="19"/>
        <v>3099329.4000000004</v>
      </c>
      <c r="DT121" s="151">
        <f t="shared" si="20"/>
        <v>-453343.05000000028</v>
      </c>
      <c r="DU121" s="151">
        <f t="shared" si="21"/>
        <v>10258.289999999999</v>
      </c>
      <c r="DV121" s="151">
        <f t="shared" si="22"/>
        <v>8384.1299999999992</v>
      </c>
      <c r="DW121" s="151">
        <f t="shared" si="23"/>
        <v>1874.1599999999999</v>
      </c>
    </row>
    <row r="122" spans="1:127">
      <c r="A122" s="166">
        <v>3307062</v>
      </c>
      <c r="B122" s="175" t="s">
        <v>968</v>
      </c>
      <c r="C122" s="167" t="s">
        <v>969</v>
      </c>
      <c r="D122" s="178"/>
      <c r="E122" s="17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70"/>
      <c r="R122" s="170"/>
      <c r="S122" s="170"/>
      <c r="T122" s="170"/>
      <c r="U122" s="170"/>
      <c r="V122" s="170"/>
      <c r="W122" s="171">
        <v>260388.37</v>
      </c>
      <c r="X122" s="171"/>
      <c r="Y122" s="171">
        <v>-32416.09</v>
      </c>
      <c r="Z122" s="172">
        <v>35233.47</v>
      </c>
      <c r="AA122" s="172">
        <v>0</v>
      </c>
      <c r="AB122" s="172">
        <v>4190520.22</v>
      </c>
      <c r="AC122" s="172">
        <v>0</v>
      </c>
      <c r="AD122" s="172">
        <v>118578.25</v>
      </c>
      <c r="AE122" s="172">
        <v>2600</v>
      </c>
      <c r="AF122" s="172">
        <v>0</v>
      </c>
      <c r="AG122" s="172">
        <v>0</v>
      </c>
      <c r="AH122" s="172">
        <v>627758.88</v>
      </c>
      <c r="AI122" s="172">
        <v>0</v>
      </c>
      <c r="AJ122" s="172">
        <v>0</v>
      </c>
      <c r="AK122" s="172">
        <v>0</v>
      </c>
      <c r="AL122" s="172">
        <v>10864.14</v>
      </c>
      <c r="AM122" s="172">
        <v>0</v>
      </c>
      <c r="AN122" s="172">
        <v>0</v>
      </c>
      <c r="AO122" s="172">
        <v>0</v>
      </c>
      <c r="AP122" s="172">
        <v>0</v>
      </c>
      <c r="AQ122" s="172">
        <v>0</v>
      </c>
      <c r="AR122" s="172">
        <v>0</v>
      </c>
      <c r="AS122" s="172">
        <v>91650.07</v>
      </c>
      <c r="AT122" s="172">
        <v>14444</v>
      </c>
      <c r="AU122" s="172">
        <v>1239218.02</v>
      </c>
      <c r="AV122" s="172">
        <v>0</v>
      </c>
      <c r="AW122" s="172">
        <v>471543.34</v>
      </c>
      <c r="AX122" s="172">
        <v>106483.17</v>
      </c>
      <c r="AY122" s="172">
        <v>1394826.26</v>
      </c>
      <c r="AZ122" s="172">
        <v>0</v>
      </c>
      <c r="BA122" s="172">
        <v>20088.75</v>
      </c>
      <c r="BB122" s="172">
        <v>6369.26</v>
      </c>
      <c r="BC122" s="172">
        <v>29261.1</v>
      </c>
      <c r="BD122" s="172">
        <v>0</v>
      </c>
      <c r="BE122" s="172">
        <v>0</v>
      </c>
      <c r="BF122" s="172">
        <v>17858.38</v>
      </c>
      <c r="BG122" s="172">
        <v>3801.16</v>
      </c>
      <c r="BH122" s="172">
        <v>4303.1099999999997</v>
      </c>
      <c r="BI122" s="172">
        <v>7856.82</v>
      </c>
      <c r="BJ122" s="172">
        <v>158118.85999999999</v>
      </c>
      <c r="BK122" s="172">
        <v>0</v>
      </c>
      <c r="BL122" s="172">
        <v>6705.66</v>
      </c>
      <c r="BM122" s="172">
        <v>136368.76000000103</v>
      </c>
      <c r="BN122" s="172">
        <v>4545.8</v>
      </c>
      <c r="BO122" s="172">
        <v>91525.2</v>
      </c>
      <c r="BP122" s="172">
        <v>36411.57</v>
      </c>
      <c r="BQ122" s="172">
        <v>4895</v>
      </c>
      <c r="BR122" s="172">
        <v>959.5</v>
      </c>
      <c r="BS122" s="172">
        <v>51497.279999999999</v>
      </c>
      <c r="BT122" s="172">
        <v>739118.72</v>
      </c>
      <c r="BU122" s="172">
        <v>0</v>
      </c>
      <c r="BV122" s="172">
        <v>134439.87</v>
      </c>
      <c r="BW122" s="172">
        <v>0</v>
      </c>
      <c r="BX122" s="172">
        <v>0</v>
      </c>
      <c r="BY122" s="172">
        <v>32416.09</v>
      </c>
      <c r="BZ122" s="172">
        <v>0</v>
      </c>
      <c r="CA122" s="172">
        <v>0</v>
      </c>
      <c r="CB122" s="172">
        <v>10480</v>
      </c>
      <c r="CC122" s="172">
        <v>0</v>
      </c>
      <c r="CD122" s="172">
        <v>32416.09</v>
      </c>
      <c r="CE122" s="172">
        <v>0</v>
      </c>
      <c r="CF122" s="172">
        <v>0</v>
      </c>
      <c r="CG122" s="172">
        <v>10480</v>
      </c>
      <c r="CH122" s="172">
        <v>0</v>
      </c>
      <c r="CI122" s="172">
        <v>0</v>
      </c>
      <c r="CJ122" s="172">
        <v>653425.71999999962</v>
      </c>
      <c r="CK122" s="172"/>
      <c r="CL122" s="172">
        <v>0</v>
      </c>
      <c r="CM122" s="172">
        <v>0</v>
      </c>
      <c r="CN122" s="172">
        <v>0</v>
      </c>
      <c r="CO122" s="172">
        <v>0</v>
      </c>
      <c r="CP122" s="177"/>
      <c r="CQ122" s="151">
        <v>653425.71999999962</v>
      </c>
      <c r="CR122" s="151">
        <v>0</v>
      </c>
      <c r="CS122" s="152">
        <v>685841.81</v>
      </c>
      <c r="CT122" s="152">
        <v>-32416.09</v>
      </c>
      <c r="CU122" s="152">
        <v>-32416.090000000433</v>
      </c>
      <c r="CV122" s="151">
        <v>-32416.09</v>
      </c>
      <c r="CW122" s="151">
        <v>653425.72000000009</v>
      </c>
      <c r="CX122" s="153">
        <v>0</v>
      </c>
      <c r="CY122" s="151">
        <v>0</v>
      </c>
      <c r="CZ122" s="151">
        <v>0</v>
      </c>
      <c r="DA122" s="151">
        <v>-2.9999998980201781E-2</v>
      </c>
      <c r="DB122" s="152">
        <v>-32416.09</v>
      </c>
      <c r="DD122" s="151">
        <v>-4.3291947804391384E-10</v>
      </c>
      <c r="DG122" s="151">
        <v>653425.71999999962</v>
      </c>
      <c r="DH122" s="151">
        <v>0</v>
      </c>
      <c r="DI122" s="152">
        <v>685841.81</v>
      </c>
      <c r="DJ122" s="152">
        <v>-32416.09</v>
      </c>
      <c r="DO122" s="166">
        <v>3307062</v>
      </c>
      <c r="DQ122">
        <f>_xlfn.XLOOKUP(A122,Adjustment!B:B,Adjustment!H:H,0,0)</f>
        <v>0</v>
      </c>
      <c r="DR122" s="151">
        <f t="shared" si="18"/>
        <v>5091649.03</v>
      </c>
      <c r="DS122" s="151">
        <f t="shared" si="19"/>
        <v>4698611.6800000006</v>
      </c>
      <c r="DT122" s="151">
        <f t="shared" si="20"/>
        <v>393037.34999999963</v>
      </c>
      <c r="DU122" s="151">
        <f t="shared" si="21"/>
        <v>42896.09</v>
      </c>
      <c r="DV122" s="151">
        <f t="shared" si="22"/>
        <v>10480</v>
      </c>
      <c r="DW122" s="151">
        <f t="shared" si="23"/>
        <v>32416.089999999997</v>
      </c>
    </row>
    <row r="123" spans="1:127">
      <c r="A123" s="166">
        <v>3302021</v>
      </c>
      <c r="B123" s="175" t="s">
        <v>970</v>
      </c>
      <c r="C123" s="167" t="s">
        <v>971</v>
      </c>
      <c r="D123" s="178"/>
      <c r="E123" s="17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70"/>
      <c r="R123" s="170"/>
      <c r="S123" s="170"/>
      <c r="T123" s="170"/>
      <c r="U123" s="170"/>
      <c r="V123" s="170"/>
      <c r="W123" s="171">
        <v>365451.77</v>
      </c>
      <c r="X123" s="171"/>
      <c r="Y123" s="171">
        <v>-30492.06</v>
      </c>
      <c r="Z123" s="172">
        <v>2163325.9700000002</v>
      </c>
      <c r="AA123" s="172">
        <v>0</v>
      </c>
      <c r="AB123" s="172">
        <v>52654.39</v>
      </c>
      <c r="AC123" s="172">
        <v>0</v>
      </c>
      <c r="AD123" s="172">
        <v>325096.5</v>
      </c>
      <c r="AE123" s="172">
        <v>9513.86</v>
      </c>
      <c r="AF123" s="172">
        <v>0</v>
      </c>
      <c r="AG123" s="172">
        <v>0</v>
      </c>
      <c r="AH123" s="172">
        <v>15510.4</v>
      </c>
      <c r="AI123" s="172">
        <v>0</v>
      </c>
      <c r="AJ123" s="172">
        <v>0</v>
      </c>
      <c r="AK123" s="172">
        <v>0</v>
      </c>
      <c r="AL123" s="172">
        <v>1780</v>
      </c>
      <c r="AM123" s="172">
        <v>0</v>
      </c>
      <c r="AN123" s="172">
        <v>0</v>
      </c>
      <c r="AO123" s="172">
        <v>0</v>
      </c>
      <c r="AP123" s="172">
        <v>0</v>
      </c>
      <c r="AQ123" s="172">
        <v>0</v>
      </c>
      <c r="AR123" s="172">
        <v>0</v>
      </c>
      <c r="AS123" s="172">
        <v>43543.13</v>
      </c>
      <c r="AT123" s="172">
        <v>56606</v>
      </c>
      <c r="AU123" s="172">
        <v>834266.55</v>
      </c>
      <c r="AV123" s="172">
        <v>0</v>
      </c>
      <c r="AW123" s="172">
        <v>547726.15</v>
      </c>
      <c r="AX123" s="172">
        <v>40348.39</v>
      </c>
      <c r="AY123" s="172">
        <v>265813.40999999997</v>
      </c>
      <c r="AZ123" s="172">
        <v>0</v>
      </c>
      <c r="BA123" s="172">
        <v>43403.55</v>
      </c>
      <c r="BB123" s="172">
        <v>1390.63</v>
      </c>
      <c r="BC123" s="172">
        <v>13901.66</v>
      </c>
      <c r="BD123" s="172">
        <v>0</v>
      </c>
      <c r="BE123" s="172">
        <v>0</v>
      </c>
      <c r="BF123" s="172">
        <v>91500.92</v>
      </c>
      <c r="BG123" s="172">
        <v>5691.92</v>
      </c>
      <c r="BH123" s="172">
        <v>48290.239999999998</v>
      </c>
      <c r="BI123" s="172">
        <v>9283.77</v>
      </c>
      <c r="BJ123" s="172">
        <v>41684.26</v>
      </c>
      <c r="BK123" s="172">
        <v>0</v>
      </c>
      <c r="BL123" s="172">
        <v>3263.81</v>
      </c>
      <c r="BM123" s="172">
        <v>129568.88000000085</v>
      </c>
      <c r="BN123" s="172">
        <v>38942.449999999997</v>
      </c>
      <c r="BO123" s="172">
        <v>480.8</v>
      </c>
      <c r="BP123" s="172">
        <v>575734.19999999995</v>
      </c>
      <c r="BQ123" s="172">
        <v>7516.67</v>
      </c>
      <c r="BR123" s="172">
        <v>5630</v>
      </c>
      <c r="BS123" s="172">
        <v>109367.37</v>
      </c>
      <c r="BT123" s="172">
        <v>363743.59</v>
      </c>
      <c r="BU123" s="172">
        <v>150</v>
      </c>
      <c r="BV123" s="172">
        <v>62578.1</v>
      </c>
      <c r="BW123" s="172">
        <v>0</v>
      </c>
      <c r="BX123" s="172">
        <v>0</v>
      </c>
      <c r="BY123" s="172">
        <v>15510.43</v>
      </c>
      <c r="BZ123" s="172">
        <v>0</v>
      </c>
      <c r="CA123" s="172">
        <v>0</v>
      </c>
      <c r="CB123" s="172">
        <v>7994.88</v>
      </c>
      <c r="CC123" s="172">
        <v>17203.55</v>
      </c>
      <c r="CD123" s="172">
        <v>15510.43</v>
      </c>
      <c r="CE123" s="172">
        <v>0</v>
      </c>
      <c r="CF123" s="172">
        <v>0</v>
      </c>
      <c r="CG123" s="172">
        <v>0</v>
      </c>
      <c r="CH123" s="172">
        <v>10216.799999999999</v>
      </c>
      <c r="CI123" s="172"/>
      <c r="CJ123" s="172">
        <v>-222305.73000000091</v>
      </c>
      <c r="CK123" s="172"/>
      <c r="CL123" s="172">
        <v>0</v>
      </c>
      <c r="CM123" s="172">
        <v>0</v>
      </c>
      <c r="CN123" s="172">
        <v>0</v>
      </c>
      <c r="CO123" s="172">
        <v>0</v>
      </c>
      <c r="CP123" s="177"/>
      <c r="CQ123" s="151">
        <v>-222305.73000000091</v>
      </c>
      <c r="CR123" s="151">
        <v>0</v>
      </c>
      <c r="CS123" s="152">
        <v>-206795.3</v>
      </c>
      <c r="CT123" s="152">
        <v>-15510.43</v>
      </c>
      <c r="CU123" s="152">
        <v>-15510.430000000924</v>
      </c>
      <c r="CV123" s="151">
        <v>-15510.43</v>
      </c>
      <c r="CW123" s="151">
        <v>-222305.72999999998</v>
      </c>
      <c r="CX123" s="153">
        <v>17203.55</v>
      </c>
      <c r="CY123" s="151">
        <v>17203.55</v>
      </c>
      <c r="CZ123" s="151">
        <v>0</v>
      </c>
      <c r="DA123" s="151">
        <v>-2.9999999154824764E-2</v>
      </c>
      <c r="DB123" s="152">
        <v>-15510.43</v>
      </c>
      <c r="DD123" s="151">
        <v>-9.2404661700129509E-10</v>
      </c>
      <c r="DG123" s="151">
        <v>-222305.73000000091</v>
      </c>
      <c r="DH123" s="151">
        <v>0</v>
      </c>
      <c r="DI123" s="152">
        <v>-206795.3</v>
      </c>
      <c r="DJ123" s="152">
        <v>-15510.43</v>
      </c>
      <c r="DO123" s="166">
        <v>3302021</v>
      </c>
      <c r="DQ123">
        <f>_xlfn.XLOOKUP(A123,Adjustment!B:B,Adjustment!H:H,0,0)</f>
        <v>0</v>
      </c>
      <c r="DR123" s="151">
        <f t="shared" si="18"/>
        <v>2668030.25</v>
      </c>
      <c r="DS123" s="151">
        <f t="shared" si="19"/>
        <v>3255787.7500000009</v>
      </c>
      <c r="DT123" s="151">
        <f t="shared" si="20"/>
        <v>-587757.50000000093</v>
      </c>
      <c r="DU123" s="151">
        <f t="shared" si="21"/>
        <v>40708.86</v>
      </c>
      <c r="DV123" s="151">
        <f t="shared" si="22"/>
        <v>10216.799999999999</v>
      </c>
      <c r="DW123" s="151">
        <f t="shared" si="23"/>
        <v>30492.06</v>
      </c>
    </row>
    <row r="124" spans="1:127">
      <c r="A124" s="166">
        <v>3303347</v>
      </c>
      <c r="B124" s="175" t="s">
        <v>972</v>
      </c>
      <c r="C124" s="167" t="s">
        <v>973</v>
      </c>
      <c r="D124" s="178"/>
      <c r="E124" s="17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70"/>
      <c r="R124" s="170"/>
      <c r="S124" s="170"/>
      <c r="T124" s="170"/>
      <c r="U124" s="170"/>
      <c r="V124" s="170"/>
      <c r="W124" s="171">
        <v>2480.33</v>
      </c>
      <c r="X124" s="171"/>
      <c r="Y124" s="171">
        <v>0</v>
      </c>
      <c r="Z124" s="172">
        <v>1081184.43</v>
      </c>
      <c r="AA124" s="172">
        <v>0</v>
      </c>
      <c r="AB124" s="172">
        <v>5703.21</v>
      </c>
      <c r="AC124" s="172">
        <v>0</v>
      </c>
      <c r="AD124" s="172">
        <v>171691</v>
      </c>
      <c r="AE124" s="172">
        <v>200</v>
      </c>
      <c r="AF124" s="172">
        <v>0</v>
      </c>
      <c r="AG124" s="172">
        <v>0</v>
      </c>
      <c r="AH124" s="172">
        <v>0</v>
      </c>
      <c r="AI124" s="172">
        <v>0</v>
      </c>
      <c r="AJ124" s="172">
        <v>0</v>
      </c>
      <c r="AK124" s="172">
        <v>0</v>
      </c>
      <c r="AL124" s="172">
        <v>0</v>
      </c>
      <c r="AM124" s="172">
        <v>0</v>
      </c>
      <c r="AN124" s="172">
        <v>0</v>
      </c>
      <c r="AO124" s="172">
        <v>0</v>
      </c>
      <c r="AP124" s="172">
        <v>0</v>
      </c>
      <c r="AQ124" s="172">
        <v>0</v>
      </c>
      <c r="AR124" s="172">
        <v>0</v>
      </c>
      <c r="AS124" s="172">
        <v>19467.5</v>
      </c>
      <c r="AT124" s="172">
        <v>27390</v>
      </c>
      <c r="AU124" s="172">
        <v>248264.32000000001</v>
      </c>
      <c r="AV124" s="172">
        <v>0</v>
      </c>
      <c r="AW124" s="172">
        <v>168383.25</v>
      </c>
      <c r="AX124" s="172">
        <v>16873.86</v>
      </c>
      <c r="AY124" s="172">
        <v>53160.32</v>
      </c>
      <c r="AZ124" s="172">
        <v>0</v>
      </c>
      <c r="BA124" s="172">
        <v>24527.759999999998</v>
      </c>
      <c r="BB124" s="172">
        <v>0</v>
      </c>
      <c r="BC124" s="172">
        <v>0</v>
      </c>
      <c r="BD124" s="172">
        <v>0</v>
      </c>
      <c r="BE124" s="172">
        <v>0</v>
      </c>
      <c r="BF124" s="172">
        <v>7228.76</v>
      </c>
      <c r="BG124" s="172">
        <v>1409.52</v>
      </c>
      <c r="BH124" s="172">
        <v>13329.3</v>
      </c>
      <c r="BI124" s="172">
        <v>864.75</v>
      </c>
      <c r="BJ124" s="172">
        <v>13083.95</v>
      </c>
      <c r="BK124" s="172">
        <v>0</v>
      </c>
      <c r="BL124" s="172">
        <v>4865.96</v>
      </c>
      <c r="BM124" s="172">
        <v>43809.07</v>
      </c>
      <c r="BN124" s="172">
        <v>264.17</v>
      </c>
      <c r="BO124" s="172">
        <v>36.06</v>
      </c>
      <c r="BP124" s="172">
        <v>14344.72</v>
      </c>
      <c r="BQ124" s="172">
        <v>4895</v>
      </c>
      <c r="BR124" s="172">
        <v>750</v>
      </c>
      <c r="BS124" s="172">
        <v>80203.48</v>
      </c>
      <c r="BT124" s="172">
        <v>3541.4</v>
      </c>
      <c r="BU124" s="172">
        <v>0</v>
      </c>
      <c r="BV124" s="172">
        <v>48946.22</v>
      </c>
      <c r="BW124" s="172">
        <v>0</v>
      </c>
      <c r="BX124" s="172">
        <v>0</v>
      </c>
      <c r="BY124" s="172">
        <v>0</v>
      </c>
      <c r="BZ124" s="172">
        <v>0</v>
      </c>
      <c r="CA124" s="172">
        <v>0</v>
      </c>
      <c r="CB124" s="172">
        <v>6701.4</v>
      </c>
      <c r="CC124" s="172">
        <v>0</v>
      </c>
      <c r="CD124" s="172">
        <v>0</v>
      </c>
      <c r="CE124" s="172">
        <v>0</v>
      </c>
      <c r="CF124" s="172">
        <v>0</v>
      </c>
      <c r="CG124" s="172">
        <v>6701.4</v>
      </c>
      <c r="CH124" s="172">
        <v>0</v>
      </c>
      <c r="CI124" s="172">
        <v>0</v>
      </c>
      <c r="CJ124" s="172">
        <v>559334.59999999986</v>
      </c>
      <c r="CK124" s="172"/>
      <c r="CL124" s="172">
        <v>0</v>
      </c>
      <c r="CM124" s="172">
        <v>0</v>
      </c>
      <c r="CN124" s="172">
        <v>0</v>
      </c>
      <c r="CO124" s="172">
        <v>0</v>
      </c>
      <c r="CP124" s="177"/>
      <c r="CQ124" s="151">
        <v>559334.59999999986</v>
      </c>
      <c r="CR124" s="151">
        <v>0</v>
      </c>
      <c r="CS124" s="152">
        <v>559334.6</v>
      </c>
      <c r="CT124" s="152">
        <v>0</v>
      </c>
      <c r="CU124" s="152">
        <v>0</v>
      </c>
      <c r="CV124" s="151">
        <v>0</v>
      </c>
      <c r="CW124" s="151">
        <v>559334.6</v>
      </c>
      <c r="CX124" s="153">
        <v>0</v>
      </c>
      <c r="CY124" s="151">
        <v>0</v>
      </c>
      <c r="CZ124" s="151">
        <v>0</v>
      </c>
      <c r="DA124" s="151">
        <v>0</v>
      </c>
      <c r="DD124" s="151">
        <v>-1.1641532182693481E-10</v>
      </c>
      <c r="DG124" s="151">
        <v>559334.59999999986</v>
      </c>
      <c r="DH124" s="151">
        <v>0</v>
      </c>
      <c r="DI124" s="152">
        <v>559334.6</v>
      </c>
      <c r="DJ124" s="152">
        <v>0</v>
      </c>
      <c r="DO124" s="166">
        <v>3303347</v>
      </c>
      <c r="DQ124">
        <f>_xlfn.XLOOKUP(A124,Adjustment!B:B,Adjustment!H:H,0,0)</f>
        <v>0</v>
      </c>
      <c r="DR124" s="151">
        <f t="shared" si="18"/>
        <v>1305636.1399999999</v>
      </c>
      <c r="DS124" s="151">
        <f t="shared" si="19"/>
        <v>748781.87</v>
      </c>
      <c r="DT124" s="151">
        <f t="shared" si="20"/>
        <v>556854.2699999999</v>
      </c>
      <c r="DU124" s="151">
        <f t="shared" si="21"/>
        <v>6701.4</v>
      </c>
      <c r="DV124" s="151">
        <f t="shared" si="22"/>
        <v>6701.4</v>
      </c>
      <c r="DW124" s="151">
        <f t="shared" si="23"/>
        <v>0</v>
      </c>
    </row>
    <row r="125" spans="1:127" s="191" customFormat="1">
      <c r="A125" s="180">
        <v>3307037</v>
      </c>
      <c r="B125" s="181" t="s">
        <v>974</v>
      </c>
      <c r="C125" s="182" t="s">
        <v>975</v>
      </c>
      <c r="D125" s="183"/>
      <c r="E125" s="184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5"/>
      <c r="R125" s="185"/>
      <c r="S125" s="185"/>
      <c r="T125" s="185"/>
      <c r="U125" s="185"/>
      <c r="V125" s="185"/>
      <c r="W125" s="186"/>
      <c r="X125" s="171">
        <v>0</v>
      </c>
      <c r="Y125" s="171">
        <v>-37159.519999999997</v>
      </c>
      <c r="Z125" s="186">
        <v>0</v>
      </c>
      <c r="AA125" s="186">
        <v>0</v>
      </c>
      <c r="AB125" s="186">
        <v>0</v>
      </c>
      <c r="AC125" s="186">
        <v>0</v>
      </c>
      <c r="AD125" s="186">
        <v>0</v>
      </c>
      <c r="AE125" s="186">
        <v>0</v>
      </c>
      <c r="AF125" s="186">
        <v>0</v>
      </c>
      <c r="AG125" s="186">
        <v>0</v>
      </c>
      <c r="AH125" s="172">
        <v>38342.519999999997</v>
      </c>
      <c r="AI125" s="186">
        <v>0</v>
      </c>
      <c r="AJ125" s="186">
        <v>0</v>
      </c>
      <c r="AK125" s="186">
        <v>0</v>
      </c>
      <c r="AL125" s="186">
        <v>0</v>
      </c>
      <c r="AM125" s="186">
        <v>0</v>
      </c>
      <c r="AN125" s="186">
        <v>0</v>
      </c>
      <c r="AO125" s="186">
        <v>0</v>
      </c>
      <c r="AP125" s="186">
        <v>0</v>
      </c>
      <c r="AQ125" s="186">
        <v>0</v>
      </c>
      <c r="AR125" s="186">
        <v>0</v>
      </c>
      <c r="AS125" s="186">
        <v>0</v>
      </c>
      <c r="AT125" s="186">
        <v>0</v>
      </c>
      <c r="AU125" s="186">
        <v>25859.52</v>
      </c>
      <c r="AV125" s="186">
        <v>0</v>
      </c>
      <c r="AW125" s="186">
        <v>0</v>
      </c>
      <c r="AX125" s="186">
        <v>0</v>
      </c>
      <c r="AY125" s="186">
        <v>0</v>
      </c>
      <c r="AZ125" s="186">
        <v>0</v>
      </c>
      <c r="BA125" s="186">
        <v>0</v>
      </c>
      <c r="BB125" s="186">
        <v>0</v>
      </c>
      <c r="BC125" s="186">
        <v>0</v>
      </c>
      <c r="BD125" s="186">
        <v>0</v>
      </c>
      <c r="BE125" s="186">
        <v>0</v>
      </c>
      <c r="BF125" s="186">
        <v>0</v>
      </c>
      <c r="BG125" s="186">
        <v>0</v>
      </c>
      <c r="BH125" s="186">
        <v>0</v>
      </c>
      <c r="BI125" s="186">
        <v>87.9</v>
      </c>
      <c r="BJ125" s="186">
        <v>0</v>
      </c>
      <c r="BK125" s="186">
        <v>0</v>
      </c>
      <c r="BL125" s="186">
        <v>0</v>
      </c>
      <c r="BM125" s="172">
        <v>0</v>
      </c>
      <c r="BN125" s="186">
        <v>0</v>
      </c>
      <c r="BO125" s="186">
        <v>0</v>
      </c>
      <c r="BP125" s="186">
        <v>0</v>
      </c>
      <c r="BQ125" s="186">
        <v>4895</v>
      </c>
      <c r="BR125" s="186">
        <v>0</v>
      </c>
      <c r="BS125" s="186">
        <v>0</v>
      </c>
      <c r="BT125" s="186">
        <v>0</v>
      </c>
      <c r="BU125" s="186">
        <v>0</v>
      </c>
      <c r="BV125" s="186">
        <v>0</v>
      </c>
      <c r="BW125" s="186">
        <v>0</v>
      </c>
      <c r="BX125" s="186">
        <v>0</v>
      </c>
      <c r="BY125" s="186">
        <v>37159.519999999997</v>
      </c>
      <c r="BZ125" s="186">
        <v>0</v>
      </c>
      <c r="CA125" s="186">
        <v>0</v>
      </c>
      <c r="CB125" s="186">
        <v>0</v>
      </c>
      <c r="CC125" s="186">
        <v>0</v>
      </c>
      <c r="CD125" s="172">
        <v>37159.519999999997</v>
      </c>
      <c r="CE125" s="186">
        <v>0</v>
      </c>
      <c r="CF125" s="186">
        <v>0</v>
      </c>
      <c r="CG125" s="186">
        <v>0</v>
      </c>
      <c r="CH125" s="186">
        <v>0</v>
      </c>
      <c r="CI125" s="172">
        <v>0</v>
      </c>
      <c r="CJ125" s="172">
        <v>-29659.420000000006</v>
      </c>
      <c r="CK125" s="172"/>
      <c r="CL125" s="172">
        <v>0</v>
      </c>
      <c r="CM125" s="186">
        <v>0</v>
      </c>
      <c r="CN125" s="186">
        <v>0</v>
      </c>
      <c r="CO125" s="186">
        <v>0</v>
      </c>
      <c r="CP125" s="187"/>
      <c r="CQ125" s="151">
        <v>-29659.420000000006</v>
      </c>
      <c r="CR125" s="151">
        <v>0</v>
      </c>
      <c r="CS125" s="152">
        <v>7500.1</v>
      </c>
      <c r="CT125" s="152">
        <v>-37159.519999999997</v>
      </c>
      <c r="CU125" s="188">
        <v>-37159.520000000004</v>
      </c>
      <c r="CV125" s="189">
        <v>-37159.519999999997</v>
      </c>
      <c r="CW125" s="189">
        <v>-29659.42</v>
      </c>
      <c r="CX125" s="190">
        <v>0</v>
      </c>
      <c r="CY125" s="189">
        <v>0</v>
      </c>
      <c r="CZ125" s="189">
        <v>0</v>
      </c>
      <c r="DA125" s="189">
        <v>0</v>
      </c>
      <c r="DB125" s="152">
        <v>-37159.519999999997</v>
      </c>
      <c r="DD125" s="151">
        <v>0</v>
      </c>
      <c r="DG125" s="151">
        <v>-29659.420000000006</v>
      </c>
      <c r="DH125" s="151">
        <v>0</v>
      </c>
      <c r="DI125" s="152">
        <v>7500.1</v>
      </c>
      <c r="DJ125" s="152">
        <v>-37159.519999999997</v>
      </c>
      <c r="DO125" s="180">
        <v>3307037</v>
      </c>
      <c r="DQ125">
        <f>_xlfn.XLOOKUP(A125,Adjustment!B:B,Adjustment!H:H,0,0)</f>
        <v>0</v>
      </c>
      <c r="DR125" s="151">
        <f t="shared" si="18"/>
        <v>38342.519999999997</v>
      </c>
      <c r="DS125" s="151">
        <f t="shared" si="19"/>
        <v>68001.94</v>
      </c>
      <c r="DT125" s="151">
        <f t="shared" si="20"/>
        <v>-29659.420000000006</v>
      </c>
      <c r="DU125" s="151">
        <f t="shared" si="21"/>
        <v>37159.519999999997</v>
      </c>
      <c r="DV125" s="151">
        <f t="shared" si="22"/>
        <v>0</v>
      </c>
      <c r="DW125" s="151">
        <f t="shared" si="23"/>
        <v>37159.519999999997</v>
      </c>
    </row>
    <row r="126" spans="1:127" s="191" customFormat="1">
      <c r="A126" s="180">
        <v>3302288</v>
      </c>
      <c r="B126" s="181"/>
      <c r="C126" s="182" t="s">
        <v>976</v>
      </c>
      <c r="D126" s="183"/>
      <c r="E126" s="184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5"/>
      <c r="R126" s="185"/>
      <c r="S126" s="185"/>
      <c r="T126" s="185"/>
      <c r="U126" s="185"/>
      <c r="V126" s="185"/>
      <c r="W126" s="186"/>
      <c r="X126" s="171">
        <v>0</v>
      </c>
      <c r="Y126" s="171">
        <v>0</v>
      </c>
      <c r="Z126" s="186">
        <v>1906545.67</v>
      </c>
      <c r="AA126" s="186">
        <v>0</v>
      </c>
      <c r="AB126" s="186">
        <v>154643.88</v>
      </c>
      <c r="AC126" s="186">
        <v>0</v>
      </c>
      <c r="AD126" s="186">
        <v>98940</v>
      </c>
      <c r="AE126" s="186">
        <v>3313.86</v>
      </c>
      <c r="AF126" s="186">
        <v>0</v>
      </c>
      <c r="AG126" s="186">
        <v>0</v>
      </c>
      <c r="AH126" s="172">
        <v>0</v>
      </c>
      <c r="AI126" s="186">
        <v>0</v>
      </c>
      <c r="AJ126" s="186">
        <v>0</v>
      </c>
      <c r="AK126" s="186">
        <v>0</v>
      </c>
      <c r="AL126" s="186">
        <v>0</v>
      </c>
      <c r="AM126" s="186">
        <v>0</v>
      </c>
      <c r="AN126" s="186">
        <v>0</v>
      </c>
      <c r="AO126" s="186">
        <v>0</v>
      </c>
      <c r="AP126" s="186">
        <v>0</v>
      </c>
      <c r="AQ126" s="186">
        <v>0</v>
      </c>
      <c r="AR126" s="186">
        <v>0</v>
      </c>
      <c r="AS126" s="186">
        <v>14180.25</v>
      </c>
      <c r="AT126" s="186">
        <v>69822</v>
      </c>
      <c r="AU126" s="186">
        <v>0</v>
      </c>
      <c r="AV126" s="186">
        <v>0</v>
      </c>
      <c r="AW126" s="186">
        <v>0</v>
      </c>
      <c r="AX126" s="186">
        <v>0</v>
      </c>
      <c r="AY126" s="186">
        <v>0</v>
      </c>
      <c r="AZ126" s="186">
        <v>0</v>
      </c>
      <c r="BA126" s="186">
        <v>0</v>
      </c>
      <c r="BB126" s="186">
        <v>0</v>
      </c>
      <c r="BC126" s="186">
        <v>0</v>
      </c>
      <c r="BD126" s="186">
        <v>0</v>
      </c>
      <c r="BE126" s="186">
        <v>0</v>
      </c>
      <c r="BF126" s="186">
        <v>0</v>
      </c>
      <c r="BG126" s="186">
        <v>0</v>
      </c>
      <c r="BH126" s="186">
        <v>0</v>
      </c>
      <c r="BI126" s="186">
        <v>0</v>
      </c>
      <c r="BJ126" s="186">
        <v>0</v>
      </c>
      <c r="BK126" s="186">
        <v>0</v>
      </c>
      <c r="BL126" s="186">
        <v>0</v>
      </c>
      <c r="BM126" s="172">
        <v>0</v>
      </c>
      <c r="BN126" s="186">
        <v>0</v>
      </c>
      <c r="BO126" s="186">
        <v>0</v>
      </c>
      <c r="BP126" s="186">
        <v>0</v>
      </c>
      <c r="BQ126" s="186">
        <v>0</v>
      </c>
      <c r="BR126" s="186">
        <v>0</v>
      </c>
      <c r="BS126" s="186">
        <v>0</v>
      </c>
      <c r="BT126" s="186">
        <v>0</v>
      </c>
      <c r="BU126" s="186">
        <v>0</v>
      </c>
      <c r="BV126" s="186">
        <v>0</v>
      </c>
      <c r="BW126" s="186">
        <v>0</v>
      </c>
      <c r="BX126" s="186">
        <v>0</v>
      </c>
      <c r="BY126" s="186">
        <v>0</v>
      </c>
      <c r="BZ126" s="186">
        <v>0</v>
      </c>
      <c r="CA126" s="186">
        <v>0</v>
      </c>
      <c r="CB126" s="186">
        <v>0</v>
      </c>
      <c r="CC126" s="186">
        <v>0</v>
      </c>
      <c r="CD126" s="172">
        <v>0</v>
      </c>
      <c r="CE126" s="186">
        <v>0</v>
      </c>
      <c r="CF126" s="186">
        <v>0</v>
      </c>
      <c r="CG126" s="186">
        <v>0</v>
      </c>
      <c r="CH126" s="186">
        <v>0</v>
      </c>
      <c r="CI126" s="172">
        <v>0</v>
      </c>
      <c r="CJ126" s="172"/>
      <c r="CK126" s="172"/>
      <c r="CL126" s="172">
        <v>0</v>
      </c>
      <c r="CM126" s="186">
        <v>0</v>
      </c>
      <c r="CN126" s="186">
        <v>0</v>
      </c>
      <c r="CO126" s="186">
        <v>0</v>
      </c>
      <c r="CP126" s="187"/>
      <c r="CQ126" s="151"/>
      <c r="CR126" s="151">
        <v>0</v>
      </c>
      <c r="CS126" s="188"/>
      <c r="CT126" s="188"/>
      <c r="CU126" s="188">
        <v>0</v>
      </c>
      <c r="CV126" s="189">
        <v>0</v>
      </c>
      <c r="CW126" s="189">
        <v>0</v>
      </c>
      <c r="CX126" s="190">
        <v>0</v>
      </c>
      <c r="CY126" s="189">
        <v>0</v>
      </c>
      <c r="CZ126" s="189">
        <v>2247445.6599999997</v>
      </c>
      <c r="DA126" s="189">
        <v>0</v>
      </c>
      <c r="DB126" s="188"/>
      <c r="DD126" s="151">
        <v>0</v>
      </c>
      <c r="DG126" s="151"/>
      <c r="DH126" s="151">
        <v>0</v>
      </c>
      <c r="DI126" s="188"/>
      <c r="DJ126" s="188"/>
      <c r="DO126" s="180">
        <v>3302288</v>
      </c>
      <c r="DQ126">
        <f>_xlfn.XLOOKUP(A126,Adjustment!B:B,Adjustment!H:H,0,0)</f>
        <v>0</v>
      </c>
      <c r="DR126" s="151">
        <f t="shared" si="18"/>
        <v>2247445.6599999997</v>
      </c>
      <c r="DS126" s="151">
        <f t="shared" si="19"/>
        <v>0</v>
      </c>
      <c r="DT126" s="151">
        <f t="shared" si="20"/>
        <v>2247445.6599999997</v>
      </c>
      <c r="DU126" s="151">
        <f t="shared" si="21"/>
        <v>0</v>
      </c>
      <c r="DV126" s="151">
        <f t="shared" si="22"/>
        <v>0</v>
      </c>
      <c r="DW126" s="151">
        <f t="shared" si="23"/>
        <v>0</v>
      </c>
    </row>
    <row r="127" spans="1:127" s="191" customFormat="1">
      <c r="A127" s="180">
        <v>3305415</v>
      </c>
      <c r="B127" s="181"/>
      <c r="C127" s="182" t="s">
        <v>977</v>
      </c>
      <c r="D127" s="183"/>
      <c r="E127" s="184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5"/>
      <c r="R127" s="185"/>
      <c r="S127" s="185"/>
      <c r="T127" s="185"/>
      <c r="U127" s="185"/>
      <c r="V127" s="185"/>
      <c r="W127" s="186"/>
      <c r="X127" s="171">
        <v>0</v>
      </c>
      <c r="Y127" s="171">
        <v>0</v>
      </c>
      <c r="Z127" s="186">
        <v>5337846.4800000004</v>
      </c>
      <c r="AA127" s="186">
        <v>0</v>
      </c>
      <c r="AB127" s="186">
        <v>59763.63</v>
      </c>
      <c r="AC127" s="186">
        <v>0</v>
      </c>
      <c r="AD127" s="186">
        <v>195952.5</v>
      </c>
      <c r="AE127" s="186">
        <v>20569.3</v>
      </c>
      <c r="AF127" s="186">
        <v>0</v>
      </c>
      <c r="AG127" s="186">
        <v>0</v>
      </c>
      <c r="AH127" s="172">
        <v>0</v>
      </c>
      <c r="AI127" s="186">
        <v>0</v>
      </c>
      <c r="AJ127" s="186">
        <v>0</v>
      </c>
      <c r="AK127" s="186">
        <v>0</v>
      </c>
      <c r="AL127" s="186">
        <v>0</v>
      </c>
      <c r="AM127" s="186">
        <v>0</v>
      </c>
      <c r="AN127" s="186">
        <v>0</v>
      </c>
      <c r="AO127" s="186">
        <v>0</v>
      </c>
      <c r="AP127" s="186">
        <v>0</v>
      </c>
      <c r="AQ127" s="186">
        <v>0</v>
      </c>
      <c r="AR127" s="186">
        <v>0</v>
      </c>
      <c r="AS127" s="186">
        <v>36521.629999999997</v>
      </c>
      <c r="AT127" s="186">
        <v>0</v>
      </c>
      <c r="AU127" s="186">
        <v>0</v>
      </c>
      <c r="AV127" s="186">
        <v>0</v>
      </c>
      <c r="AW127" s="186">
        <v>0</v>
      </c>
      <c r="AX127" s="186">
        <v>0</v>
      </c>
      <c r="AY127" s="186">
        <v>0</v>
      </c>
      <c r="AZ127" s="186">
        <v>0</v>
      </c>
      <c r="BA127" s="186">
        <v>0</v>
      </c>
      <c r="BB127" s="186">
        <v>0</v>
      </c>
      <c r="BC127" s="186">
        <v>0</v>
      </c>
      <c r="BD127" s="186">
        <v>0</v>
      </c>
      <c r="BE127" s="186">
        <v>0</v>
      </c>
      <c r="BF127" s="186">
        <v>0</v>
      </c>
      <c r="BG127" s="186">
        <v>0</v>
      </c>
      <c r="BH127" s="186">
        <v>0</v>
      </c>
      <c r="BI127" s="186">
        <v>0</v>
      </c>
      <c r="BJ127" s="186">
        <v>0</v>
      </c>
      <c r="BK127" s="186">
        <v>0</v>
      </c>
      <c r="BL127" s="186">
        <v>0</v>
      </c>
      <c r="BM127" s="172">
        <v>0</v>
      </c>
      <c r="BN127" s="186">
        <v>0</v>
      </c>
      <c r="BO127" s="186">
        <v>0</v>
      </c>
      <c r="BP127" s="186">
        <v>0</v>
      </c>
      <c r="BQ127" s="186">
        <v>0</v>
      </c>
      <c r="BR127" s="186">
        <v>0</v>
      </c>
      <c r="BS127" s="186">
        <v>0</v>
      </c>
      <c r="BT127" s="186">
        <v>0</v>
      </c>
      <c r="BU127" s="186">
        <v>0</v>
      </c>
      <c r="BV127" s="186">
        <v>0</v>
      </c>
      <c r="BW127" s="186">
        <v>0</v>
      </c>
      <c r="BX127" s="186">
        <v>0</v>
      </c>
      <c r="BY127" s="186">
        <v>0</v>
      </c>
      <c r="BZ127" s="186">
        <v>0</v>
      </c>
      <c r="CA127" s="186">
        <v>0</v>
      </c>
      <c r="CB127" s="186">
        <v>0</v>
      </c>
      <c r="CC127" s="186">
        <v>0</v>
      </c>
      <c r="CD127" s="172">
        <v>0</v>
      </c>
      <c r="CE127" s="186">
        <v>0</v>
      </c>
      <c r="CF127" s="186">
        <v>0</v>
      </c>
      <c r="CG127" s="186">
        <v>0</v>
      </c>
      <c r="CH127" s="186">
        <v>0</v>
      </c>
      <c r="CI127" s="172">
        <v>0</v>
      </c>
      <c r="CJ127" s="172"/>
      <c r="CK127" s="172"/>
      <c r="CL127" s="172">
        <v>0</v>
      </c>
      <c r="CM127" s="186">
        <v>0</v>
      </c>
      <c r="CN127" s="186">
        <v>0</v>
      </c>
      <c r="CO127" s="186">
        <v>0</v>
      </c>
      <c r="CP127" s="187"/>
      <c r="CQ127" s="151"/>
      <c r="CR127" s="151">
        <v>0</v>
      </c>
      <c r="CS127" s="188"/>
      <c r="CT127" s="188"/>
      <c r="CU127" s="188">
        <v>0</v>
      </c>
      <c r="CV127" s="189">
        <v>0</v>
      </c>
      <c r="CW127" s="189">
        <v>0</v>
      </c>
      <c r="CX127" s="190">
        <v>0</v>
      </c>
      <c r="CY127" s="189">
        <v>0</v>
      </c>
      <c r="CZ127" s="189">
        <v>5650653.54</v>
      </c>
      <c r="DA127" s="189">
        <v>0</v>
      </c>
      <c r="DB127" s="188"/>
      <c r="DD127" s="151">
        <v>0</v>
      </c>
      <c r="DG127" s="151"/>
      <c r="DH127" s="151">
        <v>0</v>
      </c>
      <c r="DI127" s="188"/>
      <c r="DJ127" s="188"/>
      <c r="DO127" s="180">
        <v>3305415</v>
      </c>
      <c r="DQ127">
        <f>_xlfn.XLOOKUP(A127,Adjustment!B:B,Adjustment!H:H,0,0)</f>
        <v>0</v>
      </c>
      <c r="DR127" s="151">
        <f t="shared" si="18"/>
        <v>5650653.54</v>
      </c>
      <c r="DS127" s="151">
        <f t="shared" si="19"/>
        <v>0</v>
      </c>
      <c r="DT127" s="151">
        <f t="shared" si="20"/>
        <v>5650653.54</v>
      </c>
      <c r="DU127" s="151">
        <f t="shared" si="21"/>
        <v>0</v>
      </c>
      <c r="DV127" s="151">
        <f t="shared" si="22"/>
        <v>0</v>
      </c>
      <c r="DW127" s="151">
        <f t="shared" si="23"/>
        <v>0</v>
      </c>
    </row>
    <row r="128" spans="1:127" s="191" customFormat="1">
      <c r="A128" s="180">
        <v>3302119</v>
      </c>
      <c r="B128" s="181"/>
      <c r="C128" s="182" t="s">
        <v>978</v>
      </c>
      <c r="D128" s="183"/>
      <c r="E128" s="184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5"/>
      <c r="R128" s="185"/>
      <c r="S128" s="185"/>
      <c r="T128" s="185"/>
      <c r="U128" s="185"/>
      <c r="V128" s="185"/>
      <c r="W128" s="186"/>
      <c r="X128" s="171">
        <v>0</v>
      </c>
      <c r="Y128" s="171">
        <v>0</v>
      </c>
      <c r="Z128" s="186">
        <v>2167657.38</v>
      </c>
      <c r="AA128" s="186">
        <v>0</v>
      </c>
      <c r="AB128" s="186">
        <v>49876.25</v>
      </c>
      <c r="AC128" s="186">
        <v>0</v>
      </c>
      <c r="AD128" s="186">
        <v>201882.75</v>
      </c>
      <c r="AE128" s="186">
        <v>400</v>
      </c>
      <c r="AF128" s="186">
        <v>0</v>
      </c>
      <c r="AG128" s="186">
        <v>0</v>
      </c>
      <c r="AH128" s="172">
        <v>0</v>
      </c>
      <c r="AI128" s="186">
        <v>0</v>
      </c>
      <c r="AJ128" s="186">
        <v>0</v>
      </c>
      <c r="AK128" s="186">
        <v>0</v>
      </c>
      <c r="AL128" s="186">
        <v>0</v>
      </c>
      <c r="AM128" s="186">
        <v>0</v>
      </c>
      <c r="AN128" s="186">
        <v>0</v>
      </c>
      <c r="AO128" s="186">
        <v>0</v>
      </c>
      <c r="AP128" s="186">
        <v>0</v>
      </c>
      <c r="AQ128" s="186">
        <v>0</v>
      </c>
      <c r="AR128" s="186">
        <v>0</v>
      </c>
      <c r="AS128" s="186">
        <v>12637.51</v>
      </c>
      <c r="AT128" s="186">
        <v>56647</v>
      </c>
      <c r="AU128" s="186">
        <v>0</v>
      </c>
      <c r="AV128" s="186">
        <v>0</v>
      </c>
      <c r="AW128" s="186">
        <v>0</v>
      </c>
      <c r="AX128" s="186">
        <v>0</v>
      </c>
      <c r="AY128" s="186">
        <v>0</v>
      </c>
      <c r="AZ128" s="186">
        <v>0</v>
      </c>
      <c r="BA128" s="186">
        <v>0</v>
      </c>
      <c r="BB128" s="186">
        <v>0</v>
      </c>
      <c r="BC128" s="186">
        <v>0</v>
      </c>
      <c r="BD128" s="186">
        <v>0</v>
      </c>
      <c r="BE128" s="186">
        <v>0</v>
      </c>
      <c r="BF128" s="186">
        <v>0</v>
      </c>
      <c r="BG128" s="186">
        <v>0</v>
      </c>
      <c r="BH128" s="186">
        <v>0</v>
      </c>
      <c r="BI128" s="186">
        <v>0</v>
      </c>
      <c r="BJ128" s="186">
        <v>0</v>
      </c>
      <c r="BK128" s="186">
        <v>0</v>
      </c>
      <c r="BL128" s="186">
        <v>0</v>
      </c>
      <c r="BM128" s="172">
        <v>0</v>
      </c>
      <c r="BN128" s="186">
        <v>0</v>
      </c>
      <c r="BO128" s="186">
        <v>0</v>
      </c>
      <c r="BP128" s="186">
        <v>0</v>
      </c>
      <c r="BQ128" s="186">
        <v>0</v>
      </c>
      <c r="BR128" s="186">
        <v>0</v>
      </c>
      <c r="BS128" s="186">
        <v>0</v>
      </c>
      <c r="BT128" s="186">
        <v>0</v>
      </c>
      <c r="BU128" s="186">
        <v>0</v>
      </c>
      <c r="BV128" s="186">
        <v>0</v>
      </c>
      <c r="BW128" s="186">
        <v>0</v>
      </c>
      <c r="BX128" s="186">
        <v>0</v>
      </c>
      <c r="BY128" s="186">
        <v>0</v>
      </c>
      <c r="BZ128" s="186">
        <v>0</v>
      </c>
      <c r="CA128" s="186">
        <v>0</v>
      </c>
      <c r="CB128" s="186">
        <v>0</v>
      </c>
      <c r="CC128" s="186">
        <v>0</v>
      </c>
      <c r="CD128" s="172">
        <v>0</v>
      </c>
      <c r="CE128" s="186">
        <v>0</v>
      </c>
      <c r="CF128" s="186">
        <v>0</v>
      </c>
      <c r="CG128" s="186">
        <v>0</v>
      </c>
      <c r="CH128" s="186">
        <v>0</v>
      </c>
      <c r="CI128" s="172">
        <v>0</v>
      </c>
      <c r="CJ128" s="172"/>
      <c r="CK128" s="172"/>
      <c r="CL128" s="172">
        <v>0</v>
      </c>
      <c r="CM128" s="186">
        <v>0</v>
      </c>
      <c r="CN128" s="186">
        <v>0</v>
      </c>
      <c r="CO128" s="186">
        <v>0</v>
      </c>
      <c r="CP128" s="187"/>
      <c r="CQ128" s="151"/>
      <c r="CR128" s="151">
        <v>0</v>
      </c>
      <c r="CS128" s="188"/>
      <c r="CT128" s="188"/>
      <c r="CU128" s="188">
        <v>0</v>
      </c>
      <c r="CV128" s="189">
        <v>0</v>
      </c>
      <c r="CW128" s="189">
        <v>0</v>
      </c>
      <c r="CX128" s="190">
        <v>0</v>
      </c>
      <c r="CY128" s="189">
        <v>0</v>
      </c>
      <c r="CZ128" s="189">
        <v>2489100.8899999997</v>
      </c>
      <c r="DA128" s="189">
        <v>0</v>
      </c>
      <c r="DB128" s="188"/>
      <c r="DD128" s="151">
        <v>0</v>
      </c>
      <c r="DG128" s="151"/>
      <c r="DH128" s="151">
        <v>0</v>
      </c>
      <c r="DI128" s="188"/>
      <c r="DJ128" s="188"/>
      <c r="DO128" s="180">
        <v>3302119</v>
      </c>
      <c r="DQ128">
        <f>_xlfn.XLOOKUP(A128,Adjustment!B:B,Adjustment!H:H,0,0)</f>
        <v>0</v>
      </c>
      <c r="DR128" s="151">
        <f t="shared" si="18"/>
        <v>2489100.8899999997</v>
      </c>
      <c r="DS128" s="151">
        <f t="shared" si="19"/>
        <v>0</v>
      </c>
      <c r="DT128" s="151">
        <f t="shared" si="20"/>
        <v>2489100.8899999997</v>
      </c>
      <c r="DU128" s="151">
        <f t="shared" si="21"/>
        <v>0</v>
      </c>
      <c r="DV128" s="151">
        <f t="shared" si="22"/>
        <v>0</v>
      </c>
      <c r="DW128" s="151">
        <f t="shared" si="23"/>
        <v>0</v>
      </c>
    </row>
    <row r="129" spans="1:127" s="191" customFormat="1">
      <c r="A129" s="180">
        <v>3302018</v>
      </c>
      <c r="B129" s="181"/>
      <c r="C129" s="182" t="s">
        <v>979</v>
      </c>
      <c r="D129" s="183"/>
      <c r="E129" s="184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5"/>
      <c r="R129" s="185"/>
      <c r="S129" s="185"/>
      <c r="T129" s="185"/>
      <c r="U129" s="185"/>
      <c r="V129" s="185"/>
      <c r="W129" s="186"/>
      <c r="X129" s="171">
        <v>0</v>
      </c>
      <c r="Y129" s="171">
        <v>0</v>
      </c>
      <c r="Z129" s="186">
        <v>1738084.75</v>
      </c>
      <c r="AA129" s="186">
        <v>0</v>
      </c>
      <c r="AB129" s="186">
        <v>23808.75</v>
      </c>
      <c r="AC129" s="186">
        <v>0</v>
      </c>
      <c r="AD129" s="186">
        <v>83018.75</v>
      </c>
      <c r="AE129" s="186">
        <v>600</v>
      </c>
      <c r="AF129" s="186">
        <v>0</v>
      </c>
      <c r="AG129" s="186">
        <v>0</v>
      </c>
      <c r="AH129" s="172">
        <v>0</v>
      </c>
      <c r="AI129" s="186">
        <v>0</v>
      </c>
      <c r="AJ129" s="186">
        <v>0</v>
      </c>
      <c r="AK129" s="186">
        <v>0</v>
      </c>
      <c r="AL129" s="186">
        <v>0</v>
      </c>
      <c r="AM129" s="186">
        <v>0</v>
      </c>
      <c r="AN129" s="186">
        <v>0</v>
      </c>
      <c r="AO129" s="186">
        <v>0</v>
      </c>
      <c r="AP129" s="186">
        <v>0</v>
      </c>
      <c r="AQ129" s="186">
        <v>0</v>
      </c>
      <c r="AR129" s="186">
        <v>0</v>
      </c>
      <c r="AS129" s="186">
        <v>22980</v>
      </c>
      <c r="AT129" s="186">
        <v>18662</v>
      </c>
      <c r="AU129" s="186">
        <v>0</v>
      </c>
      <c r="AV129" s="186">
        <v>0</v>
      </c>
      <c r="AW129" s="186">
        <v>0</v>
      </c>
      <c r="AX129" s="186">
        <v>0</v>
      </c>
      <c r="AY129" s="186">
        <v>0</v>
      </c>
      <c r="AZ129" s="186">
        <v>0</v>
      </c>
      <c r="BA129" s="186">
        <v>0</v>
      </c>
      <c r="BB129" s="186">
        <v>0</v>
      </c>
      <c r="BC129" s="186">
        <v>0</v>
      </c>
      <c r="BD129" s="186">
        <v>0</v>
      </c>
      <c r="BE129" s="186">
        <v>0</v>
      </c>
      <c r="BF129" s="186">
        <v>0</v>
      </c>
      <c r="BG129" s="186">
        <v>0</v>
      </c>
      <c r="BH129" s="186">
        <v>0</v>
      </c>
      <c r="BI129" s="186">
        <v>0</v>
      </c>
      <c r="BJ129" s="186">
        <v>0</v>
      </c>
      <c r="BK129" s="186">
        <v>0</v>
      </c>
      <c r="BL129" s="186">
        <v>0</v>
      </c>
      <c r="BM129" s="172">
        <v>0</v>
      </c>
      <c r="BN129" s="186">
        <v>0</v>
      </c>
      <c r="BO129" s="186">
        <v>0</v>
      </c>
      <c r="BP129" s="186">
        <v>0</v>
      </c>
      <c r="BQ129" s="186">
        <v>0</v>
      </c>
      <c r="BR129" s="186">
        <v>0</v>
      </c>
      <c r="BS129" s="186">
        <v>0</v>
      </c>
      <c r="BT129" s="186">
        <v>0</v>
      </c>
      <c r="BU129" s="186">
        <v>0</v>
      </c>
      <c r="BV129" s="186">
        <v>0</v>
      </c>
      <c r="BW129" s="186">
        <v>0</v>
      </c>
      <c r="BX129" s="186">
        <v>0</v>
      </c>
      <c r="BY129" s="186">
        <v>0</v>
      </c>
      <c r="BZ129" s="186">
        <v>0</v>
      </c>
      <c r="CA129" s="186">
        <v>0</v>
      </c>
      <c r="CB129" s="186">
        <v>0</v>
      </c>
      <c r="CC129" s="186">
        <v>0</v>
      </c>
      <c r="CD129" s="172">
        <v>0</v>
      </c>
      <c r="CE129" s="186">
        <v>0</v>
      </c>
      <c r="CF129" s="186">
        <v>0</v>
      </c>
      <c r="CG129" s="186">
        <v>0</v>
      </c>
      <c r="CH129" s="186">
        <v>0</v>
      </c>
      <c r="CI129" s="172">
        <v>0</v>
      </c>
      <c r="CJ129" s="172"/>
      <c r="CK129" s="172"/>
      <c r="CL129" s="172">
        <v>0</v>
      </c>
      <c r="CM129" s="186">
        <v>0</v>
      </c>
      <c r="CN129" s="186">
        <v>0</v>
      </c>
      <c r="CO129" s="186">
        <v>0</v>
      </c>
      <c r="CP129" s="187"/>
      <c r="CQ129" s="151"/>
      <c r="CR129" s="151">
        <v>0</v>
      </c>
      <c r="CS129" s="188"/>
      <c r="CT129" s="188"/>
      <c r="CU129" s="188">
        <v>0</v>
      </c>
      <c r="CV129" s="189">
        <v>0</v>
      </c>
      <c r="CW129" s="189">
        <v>0</v>
      </c>
      <c r="CX129" s="190">
        <v>0</v>
      </c>
      <c r="CY129" s="189">
        <v>0</v>
      </c>
      <c r="CZ129" s="189">
        <v>1887154.25</v>
      </c>
      <c r="DA129" s="189">
        <v>0</v>
      </c>
      <c r="DB129" s="188"/>
      <c r="DD129" s="151">
        <v>0</v>
      </c>
      <c r="DG129" s="151"/>
      <c r="DH129" s="151">
        <v>0</v>
      </c>
      <c r="DI129" s="188"/>
      <c r="DJ129" s="188"/>
      <c r="DO129" s="180">
        <v>3302018</v>
      </c>
      <c r="DQ129">
        <f>_xlfn.XLOOKUP(A129,Adjustment!B:B,Adjustment!H:H,0,0)</f>
        <v>0</v>
      </c>
      <c r="DR129" s="151">
        <f t="shared" si="18"/>
        <v>1887154.25</v>
      </c>
      <c r="DS129" s="151">
        <f t="shared" si="19"/>
        <v>0</v>
      </c>
      <c r="DT129" s="151">
        <f t="shared" si="20"/>
        <v>1887154.25</v>
      </c>
      <c r="DU129" s="151">
        <f t="shared" si="21"/>
        <v>0</v>
      </c>
      <c r="DV129" s="151">
        <f t="shared" si="22"/>
        <v>0</v>
      </c>
      <c r="DW129" s="151">
        <f t="shared" si="23"/>
        <v>0</v>
      </c>
    </row>
    <row r="130" spans="1:127" s="199" customFormat="1" ht="15" hidden="1" thickBot="1">
      <c r="A130" s="192"/>
      <c r="B130" s="193"/>
      <c r="C130" s="193"/>
      <c r="D130" s="193"/>
      <c r="E130" s="194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192"/>
      <c r="Q130" s="195"/>
      <c r="R130" s="195"/>
      <c r="S130" s="195"/>
      <c r="T130" s="195"/>
      <c r="U130" s="195"/>
      <c r="V130" s="195"/>
      <c r="W130" s="196">
        <v>74283182.200000018</v>
      </c>
      <c r="X130" s="196">
        <v>-5283636.7500000009</v>
      </c>
      <c r="Y130" s="196">
        <v>63232.149999999638</v>
      </c>
      <c r="Z130" s="196">
        <v>426510067.96999997</v>
      </c>
      <c r="AA130" s="196">
        <v>9315162.3300000001</v>
      </c>
      <c r="AB130" s="196">
        <v>81569822.189999983</v>
      </c>
      <c r="AC130" s="196">
        <v>0</v>
      </c>
      <c r="AD130" s="196">
        <v>39569851</v>
      </c>
      <c r="AE130" s="196">
        <v>1230728.2600000005</v>
      </c>
      <c r="AF130" s="196">
        <v>7200</v>
      </c>
      <c r="AG130" s="196">
        <v>0</v>
      </c>
      <c r="AH130" s="196">
        <v>49901946.129999995</v>
      </c>
      <c r="AI130" s="196">
        <v>1983962.7599999998</v>
      </c>
      <c r="AJ130" s="196">
        <v>47736.83</v>
      </c>
      <c r="AK130" s="196">
        <v>2095.1</v>
      </c>
      <c r="AL130" s="196">
        <v>5328217.42</v>
      </c>
      <c r="AM130" s="196">
        <v>341315.19</v>
      </c>
      <c r="AN130" s="196">
        <v>0</v>
      </c>
      <c r="AO130" s="196">
        <v>0</v>
      </c>
      <c r="AP130" s="196">
        <v>0</v>
      </c>
      <c r="AQ130" s="196">
        <v>0</v>
      </c>
      <c r="AR130" s="196">
        <v>0</v>
      </c>
      <c r="AS130" s="196">
        <v>6729717.7799999937</v>
      </c>
      <c r="AT130" s="196">
        <v>10003599</v>
      </c>
      <c r="AU130" s="196">
        <v>272308583.44</v>
      </c>
      <c r="AV130" s="196">
        <v>421873.62000000005</v>
      </c>
      <c r="AW130" s="196">
        <v>91610641.89000003</v>
      </c>
      <c r="AX130" s="196">
        <v>11440496.179999998</v>
      </c>
      <c r="AY130" s="196">
        <v>46628008.090000004</v>
      </c>
      <c r="AZ130" s="196">
        <v>3333858.3400000003</v>
      </c>
      <c r="BA130" s="196">
        <v>13602357.010000002</v>
      </c>
      <c r="BB130" s="196">
        <v>1726927.3499999999</v>
      </c>
      <c r="BC130" s="196">
        <v>1650630.0300000003</v>
      </c>
      <c r="BD130" s="196">
        <v>56.33</v>
      </c>
      <c r="BE130" s="196">
        <v>45928.090000000004</v>
      </c>
      <c r="BF130" s="196">
        <v>14260624.860000011</v>
      </c>
      <c r="BG130" s="196">
        <v>849643.1</v>
      </c>
      <c r="BH130" s="196">
        <v>4267805.9000000004</v>
      </c>
      <c r="BI130" s="196">
        <v>1450682.5799999994</v>
      </c>
      <c r="BJ130" s="196">
        <v>15480562.029999997</v>
      </c>
      <c r="BK130" s="196">
        <v>2113535.0799999996</v>
      </c>
      <c r="BL130" s="196">
        <v>3197766.33</v>
      </c>
      <c r="BM130" s="172">
        <v>90763588.890000001</v>
      </c>
      <c r="BN130" s="196">
        <v>3925921.6400000015</v>
      </c>
      <c r="BO130" s="196">
        <v>2680748.09</v>
      </c>
      <c r="BP130" s="196">
        <v>15454354.330000002</v>
      </c>
      <c r="BQ130" s="196">
        <v>1272669.3599999999</v>
      </c>
      <c r="BR130" s="196">
        <v>956681.26</v>
      </c>
      <c r="BS130" s="196">
        <v>21756860.740000002</v>
      </c>
      <c r="BT130" s="196">
        <v>27776234.479999993</v>
      </c>
      <c r="BU130" s="196">
        <v>4717645.2699999986</v>
      </c>
      <c r="BV130" s="196">
        <v>34046076.99999997</v>
      </c>
      <c r="BW130" s="196">
        <v>2300708.04</v>
      </c>
      <c r="BX130" s="196">
        <v>0</v>
      </c>
      <c r="BY130" s="196">
        <v>2712677.2300000004</v>
      </c>
      <c r="BZ130" s="196">
        <v>0</v>
      </c>
      <c r="CA130" s="196">
        <v>0</v>
      </c>
      <c r="CB130" s="196">
        <v>1983584.8899999983</v>
      </c>
      <c r="CC130" s="196">
        <v>2925536.47</v>
      </c>
      <c r="CD130" s="196">
        <v>2712677.2300000004</v>
      </c>
      <c r="CE130" s="196">
        <v>0</v>
      </c>
      <c r="CF130" s="196">
        <v>0</v>
      </c>
      <c r="CG130" s="196">
        <v>892057.66000000015</v>
      </c>
      <c r="CH130" s="196">
        <v>1856123.6699999995</v>
      </c>
      <c r="CI130" s="196">
        <v>717035.58000000007</v>
      </c>
      <c r="CJ130" s="196">
        <v>66830305.890000023</v>
      </c>
      <c r="CK130" s="196">
        <v>0</v>
      </c>
      <c r="CL130" s="196">
        <v>4219813.83</v>
      </c>
      <c r="CM130" s="196">
        <v>0</v>
      </c>
      <c r="CN130" s="194">
        <v>0</v>
      </c>
      <c r="CO130" s="194">
        <v>0</v>
      </c>
      <c r="CP130" s="194"/>
      <c r="CQ130" s="197">
        <v>66830305.890000023</v>
      </c>
      <c r="CR130" s="197">
        <v>4219813.83</v>
      </c>
      <c r="CS130" s="197">
        <v>69542983.120000005</v>
      </c>
      <c r="CT130" s="197">
        <v>1507136.6</v>
      </c>
      <c r="CU130" s="197">
        <v>-2712677.2299999967</v>
      </c>
      <c r="CV130" s="198">
        <v>-2353560.61</v>
      </c>
      <c r="CW130" s="198">
        <v>71050119.719999999</v>
      </c>
      <c r="CX130" s="198">
        <v>-1205540.6299999966</v>
      </c>
      <c r="CY130" s="198">
        <v>-5066237.8399999961</v>
      </c>
      <c r="CZ130" s="198">
        <v>68696559.109999999</v>
      </c>
      <c r="DA130" s="198">
        <v>69844579.090000004</v>
      </c>
      <c r="DB130" s="197"/>
      <c r="DG130" s="197">
        <v>66914040.230000027</v>
      </c>
      <c r="DH130" s="197">
        <v>4219813.83</v>
      </c>
      <c r="DI130" s="197">
        <v>69542983.120000005</v>
      </c>
      <c r="DJ130" s="197">
        <v>1507136.6</v>
      </c>
      <c r="DO130" s="192"/>
      <c r="DQ130">
        <f>_xlfn.XLOOKUP(A130,Adjustment!B:B,Adjustment!H:H,0,0)</f>
        <v>94</v>
      </c>
      <c r="DR130" s="199">
        <f>SUM(DR8:DR129)</f>
        <v>334564883.18000007</v>
      </c>
      <c r="DS130" s="199">
        <f t="shared" ref="DS130:DW130" si="24">SUM(DS8:DS129)</f>
        <v>327435772.91999996</v>
      </c>
      <c r="DT130" s="199">
        <f t="shared" si="24"/>
        <v>7129110.2599999979</v>
      </c>
      <c r="DU130" s="199">
        <f t="shared" si="24"/>
        <v>3739170.17</v>
      </c>
      <c r="DV130" s="199">
        <f t="shared" si="24"/>
        <v>1634745.7599999998</v>
      </c>
      <c r="DW130" s="199">
        <f t="shared" si="24"/>
        <v>2104424.4099999997</v>
      </c>
    </row>
    <row r="131" spans="1:127" hidden="1">
      <c r="A131" s="200"/>
      <c r="B131" s="201"/>
      <c r="C131" s="201"/>
      <c r="D131" s="202"/>
      <c r="E131" s="203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4"/>
      <c r="R131" s="204"/>
      <c r="S131" s="204"/>
      <c r="T131" s="204"/>
      <c r="U131" s="204"/>
      <c r="V131" s="204"/>
      <c r="W131" s="205"/>
      <c r="X131" s="205"/>
      <c r="Y131" s="205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3"/>
      <c r="CQ131" s="151">
        <v>2.3748725652694702E-8</v>
      </c>
      <c r="DO131" s="200"/>
      <c r="DQ131">
        <f>_xlfn.XLOOKUP(A131,Adjustment!B:B,Adjustment!H:H,0,0)</f>
        <v>94</v>
      </c>
    </row>
    <row r="132" spans="1:127" hidden="1">
      <c r="A132" s="166"/>
      <c r="B132" s="175"/>
      <c r="C132" s="175"/>
      <c r="D132" s="178"/>
      <c r="E132" s="17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70"/>
      <c r="R132" s="170"/>
      <c r="S132" s="170"/>
      <c r="T132" s="170"/>
      <c r="U132" s="170"/>
      <c r="V132" s="170"/>
      <c r="W132" s="207"/>
      <c r="X132" s="207"/>
      <c r="Y132" s="207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  <c r="BI132" s="208"/>
      <c r="BJ132" s="208"/>
      <c r="BK132" s="208"/>
      <c r="BL132" s="208"/>
      <c r="BM132" s="208"/>
      <c r="BN132" s="208"/>
      <c r="BO132" s="208"/>
      <c r="BP132" s="208"/>
      <c r="BQ132" s="208"/>
      <c r="BR132" s="208"/>
      <c r="BS132" s="208"/>
      <c r="BT132" s="208"/>
      <c r="BU132" s="208"/>
      <c r="BV132" s="208"/>
      <c r="BW132" s="208"/>
      <c r="BX132" s="208"/>
      <c r="BY132" s="208"/>
      <c r="BZ132" s="208"/>
      <c r="CA132" s="208"/>
      <c r="CB132" s="208"/>
      <c r="CC132" s="208"/>
      <c r="CD132" s="208"/>
      <c r="CE132" s="208"/>
      <c r="CF132" s="208"/>
      <c r="CG132" s="208"/>
      <c r="CH132" s="208"/>
      <c r="CI132" s="208"/>
      <c r="CJ132" s="208"/>
      <c r="CK132" s="208"/>
      <c r="CL132" s="208"/>
      <c r="CM132" s="208"/>
      <c r="CN132" s="208"/>
      <c r="CO132" s="208"/>
      <c r="CP132" s="176"/>
      <c r="CQ132" s="151"/>
      <c r="DG132" s="151">
        <v>71133854.060000032</v>
      </c>
      <c r="DI132" s="152">
        <v>71050119.719999999</v>
      </c>
      <c r="DO132" s="166"/>
      <c r="DQ132">
        <f>_xlfn.XLOOKUP(A132,Adjustment!B:B,Adjustment!H:H,0,0)</f>
        <v>94</v>
      </c>
    </row>
    <row r="133" spans="1:127">
      <c r="A133" s="166"/>
      <c r="B133" s="175"/>
      <c r="C133" s="175"/>
      <c r="D133" s="178"/>
      <c r="E133" s="17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70"/>
      <c r="R133" s="170"/>
      <c r="S133" s="170"/>
      <c r="T133" s="170"/>
      <c r="U133" s="170"/>
      <c r="V133" s="170"/>
      <c r="W133" s="207"/>
      <c r="X133" s="207"/>
      <c r="Y133" s="207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8"/>
      <c r="BN133" s="208"/>
      <c r="BO133" s="208"/>
      <c r="BP133" s="208"/>
      <c r="BQ133" s="208"/>
      <c r="BR133" s="208"/>
      <c r="BS133" s="208"/>
      <c r="BT133" s="208"/>
      <c r="BU133" s="208"/>
      <c r="BV133" s="208"/>
      <c r="BW133" s="208"/>
      <c r="BX133" s="208"/>
      <c r="BY133" s="208"/>
      <c r="BZ133" s="208"/>
      <c r="CA133" s="208"/>
      <c r="CB133" s="208"/>
      <c r="CC133" s="208"/>
      <c r="CD133" s="208"/>
      <c r="CE133" s="208"/>
      <c r="CH133" s="208"/>
      <c r="CI133" s="208"/>
      <c r="CJ133" s="208"/>
      <c r="CK133" s="208"/>
      <c r="CL133" s="208"/>
      <c r="CM133" s="208"/>
      <c r="CN133" s="208"/>
      <c r="CO133" s="208"/>
      <c r="CP133" s="176"/>
      <c r="CQ133" s="166"/>
      <c r="CR133" s="175"/>
      <c r="CS133" s="175"/>
      <c r="CT133" s="166"/>
      <c r="CU133" s="175"/>
      <c r="CV133" s="175"/>
      <c r="CW133" s="175"/>
      <c r="CZ133" s="175"/>
      <c r="DA133" s="175"/>
      <c r="DB133" s="166"/>
      <c r="DG133" s="166"/>
      <c r="DH133" s="175"/>
      <c r="DI133" s="175"/>
      <c r="DJ133" s="166"/>
      <c r="DO133" s="166"/>
    </row>
    <row r="134" spans="1:127">
      <c r="A134" s="166"/>
      <c r="B134" s="175"/>
      <c r="C134" s="175"/>
      <c r="D134" s="178"/>
      <c r="E134" s="17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70"/>
      <c r="R134" s="170"/>
      <c r="S134" s="170"/>
      <c r="T134" s="170"/>
      <c r="U134" s="170"/>
      <c r="V134" s="170"/>
      <c r="W134" s="207"/>
      <c r="X134" s="207"/>
      <c r="Y134" s="207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8"/>
      <c r="BN134" s="208"/>
      <c r="BO134" s="208"/>
      <c r="BP134" s="208"/>
      <c r="BQ134" s="208"/>
      <c r="BR134" s="208"/>
      <c r="BS134" s="208"/>
      <c r="BT134" s="208"/>
      <c r="BU134" s="208"/>
      <c r="BV134" s="208"/>
      <c r="BW134" s="208"/>
      <c r="BX134" s="208"/>
      <c r="BY134" s="208"/>
      <c r="BZ134" s="208"/>
      <c r="CA134" s="208"/>
      <c r="CB134" s="208"/>
      <c r="CC134" s="208"/>
      <c r="CD134" s="208"/>
      <c r="CE134" s="208"/>
      <c r="CF134" s="208"/>
      <c r="CG134" s="208"/>
      <c r="CH134" s="208"/>
      <c r="CI134" s="208"/>
      <c r="CJ134" s="208"/>
      <c r="CK134" s="208"/>
      <c r="CL134" s="208"/>
      <c r="CM134" s="208"/>
      <c r="CN134" s="208"/>
      <c r="CO134" s="208"/>
      <c r="CP134" s="176"/>
      <c r="DO134" s="166"/>
    </row>
    <row r="135" spans="1:127">
      <c r="A135" s="166"/>
      <c r="B135" s="175"/>
      <c r="C135" s="175"/>
      <c r="D135" s="178"/>
      <c r="E135" s="17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70"/>
      <c r="R135" s="170"/>
      <c r="S135" s="170"/>
      <c r="T135" s="170"/>
      <c r="U135" s="170"/>
      <c r="V135" s="170"/>
      <c r="W135" s="207"/>
      <c r="X135" s="207"/>
      <c r="Y135" s="207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8"/>
      <c r="BN135" s="208"/>
      <c r="BO135" s="208"/>
      <c r="BP135" s="208"/>
      <c r="BQ135" s="208"/>
      <c r="BR135" s="208"/>
      <c r="BS135" s="208"/>
      <c r="BT135" s="208"/>
      <c r="BU135" s="208"/>
      <c r="BV135" s="208"/>
      <c r="BW135" s="208"/>
      <c r="BX135" s="208"/>
      <c r="BY135" s="208"/>
      <c r="BZ135" s="208"/>
      <c r="CA135" s="208"/>
      <c r="CB135" s="208"/>
      <c r="CC135" s="208"/>
      <c r="CD135" s="208"/>
      <c r="CE135" s="208"/>
      <c r="CF135" s="208"/>
      <c r="CG135" s="208"/>
      <c r="CH135" s="208"/>
      <c r="CI135" s="208"/>
      <c r="CJ135" s="208"/>
      <c r="CK135" s="208"/>
      <c r="CL135" s="264"/>
      <c r="CM135" s="208"/>
      <c r="CN135" s="208"/>
      <c r="CO135" s="208"/>
      <c r="CP135" s="176"/>
      <c r="CR135" s="151"/>
      <c r="DO135" s="166"/>
    </row>
    <row r="136" spans="1:127">
      <c r="A136" s="166"/>
      <c r="B136" s="175"/>
      <c r="C136" s="175"/>
      <c r="D136" s="178"/>
      <c r="E136" s="17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70"/>
      <c r="R136" s="170"/>
      <c r="S136" s="170"/>
      <c r="T136" s="170"/>
      <c r="U136" s="170"/>
      <c r="V136" s="170"/>
      <c r="W136" s="207"/>
      <c r="X136" s="207"/>
      <c r="Y136" s="207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8"/>
      <c r="BN136" s="208"/>
      <c r="BO136" s="208"/>
      <c r="BP136" s="208"/>
      <c r="BQ136" s="208"/>
      <c r="BR136" s="208"/>
      <c r="BS136" s="208"/>
      <c r="BT136" s="208"/>
      <c r="BU136" s="208"/>
      <c r="BV136" s="208"/>
      <c r="BW136" s="208"/>
      <c r="BX136" s="208"/>
      <c r="BY136" s="208"/>
      <c r="BZ136" s="208"/>
      <c r="CA136" s="208"/>
      <c r="CB136" s="208"/>
      <c r="CC136" s="208"/>
      <c r="CD136" s="208"/>
      <c r="CE136" s="208"/>
      <c r="CF136" s="208"/>
      <c r="CG136" s="208"/>
      <c r="CH136" s="208"/>
      <c r="CI136" s="208"/>
      <c r="CJ136" s="208"/>
      <c r="CK136" s="208"/>
      <c r="CL136" s="208"/>
      <c r="CM136" s="208"/>
      <c r="CN136" s="208"/>
      <c r="CO136" s="208"/>
      <c r="CP136" s="176"/>
      <c r="DO136" s="166"/>
    </row>
    <row r="137" spans="1:127">
      <c r="A137" s="166"/>
      <c r="B137" s="175"/>
      <c r="C137" s="175"/>
      <c r="D137" s="178"/>
      <c r="E137" s="17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70"/>
      <c r="R137" s="170"/>
      <c r="S137" s="170"/>
      <c r="T137" s="170"/>
      <c r="U137" s="170"/>
      <c r="V137" s="170"/>
      <c r="W137" s="207"/>
      <c r="X137" s="207"/>
      <c r="Y137" s="207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  <c r="BI137" s="208"/>
      <c r="BJ137" s="208"/>
      <c r="BK137" s="208"/>
      <c r="BL137" s="208"/>
      <c r="BM137" s="208"/>
      <c r="BN137" s="208"/>
      <c r="BO137" s="208"/>
      <c r="BP137" s="208"/>
      <c r="BQ137" s="208"/>
      <c r="BR137" s="208"/>
      <c r="BS137" s="208"/>
      <c r="BT137" s="208"/>
      <c r="BU137" s="208"/>
      <c r="BV137" s="208"/>
      <c r="BW137" s="208"/>
      <c r="BX137" s="208"/>
      <c r="BY137" s="208"/>
      <c r="BZ137" s="208"/>
      <c r="CA137" s="208"/>
      <c r="CB137" s="208"/>
      <c r="CC137" s="208"/>
      <c r="CD137" s="208"/>
      <c r="CE137" s="208"/>
      <c r="CF137" s="208"/>
      <c r="CG137" s="208"/>
      <c r="CH137" s="208"/>
      <c r="CI137" s="208"/>
      <c r="CJ137" s="208"/>
      <c r="CK137" s="208"/>
      <c r="CL137" s="208"/>
      <c r="CM137" s="208"/>
      <c r="CN137" s="208"/>
      <c r="CO137" s="208"/>
      <c r="CP137" s="176"/>
      <c r="DO137" s="166"/>
    </row>
    <row r="138" spans="1:127">
      <c r="A138" s="166"/>
      <c r="B138" s="175"/>
      <c r="C138" s="175"/>
      <c r="D138" s="178"/>
      <c r="E138" s="17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70"/>
      <c r="R138" s="170"/>
      <c r="S138" s="170"/>
      <c r="T138" s="170"/>
      <c r="U138" s="170"/>
      <c r="V138" s="170"/>
      <c r="W138" s="207"/>
      <c r="X138" s="207"/>
      <c r="Y138" s="207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8"/>
      <c r="BN138" s="208"/>
      <c r="BO138" s="208"/>
      <c r="BP138" s="208"/>
      <c r="BQ138" s="208"/>
      <c r="BR138" s="208"/>
      <c r="BS138" s="208"/>
      <c r="BT138" s="208"/>
      <c r="BU138" s="208"/>
      <c r="BV138" s="208"/>
      <c r="BW138" s="208"/>
      <c r="BX138" s="208"/>
      <c r="BY138" s="208"/>
      <c r="BZ138" s="208"/>
      <c r="CA138" s="208"/>
      <c r="CB138" s="208"/>
      <c r="CC138" s="208"/>
      <c r="CD138" s="208"/>
      <c r="CE138" s="208"/>
      <c r="CF138" s="208"/>
      <c r="CG138" s="208"/>
      <c r="CH138" s="208"/>
      <c r="CI138" s="208"/>
      <c r="CJ138" s="208"/>
      <c r="CK138" s="208"/>
      <c r="CL138" s="208"/>
      <c r="CM138" s="208"/>
      <c r="CN138" s="208"/>
      <c r="CO138" s="208"/>
      <c r="CP138" s="176"/>
      <c r="DO138" s="166"/>
    </row>
    <row r="139" spans="1:127">
      <c r="A139" s="166"/>
      <c r="B139" s="175"/>
      <c r="C139" s="175"/>
      <c r="D139" s="178"/>
      <c r="E139" s="17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70"/>
      <c r="R139" s="170"/>
      <c r="S139" s="170"/>
      <c r="T139" s="170"/>
      <c r="U139" s="170"/>
      <c r="V139" s="170"/>
      <c r="W139" s="207"/>
      <c r="X139" s="207"/>
      <c r="Y139" s="207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8"/>
      <c r="BN139" s="208"/>
      <c r="BO139" s="208"/>
      <c r="BP139" s="208"/>
      <c r="BQ139" s="208"/>
      <c r="BR139" s="208"/>
      <c r="BS139" s="208"/>
      <c r="BT139" s="208"/>
      <c r="BU139" s="208"/>
      <c r="BV139" s="208"/>
      <c r="BW139" s="208"/>
      <c r="BX139" s="208"/>
      <c r="BY139" s="208"/>
      <c r="BZ139" s="208"/>
      <c r="CA139" s="208"/>
      <c r="CB139" s="208"/>
      <c r="CC139" s="208"/>
      <c r="CD139" s="208"/>
      <c r="CE139" s="208"/>
      <c r="CF139" s="208"/>
      <c r="CG139" s="208"/>
      <c r="CH139" s="208"/>
      <c r="CI139" s="208"/>
      <c r="CJ139" s="208"/>
      <c r="CK139" s="208"/>
      <c r="CL139" s="208"/>
      <c r="CM139" s="208"/>
      <c r="CN139" s="208"/>
      <c r="CO139" s="208"/>
      <c r="CP139" s="176"/>
      <c r="DO139" s="166"/>
    </row>
    <row r="140" spans="1:127">
      <c r="A140" s="166"/>
      <c r="B140" s="175"/>
      <c r="C140" s="175"/>
      <c r="D140" s="178"/>
      <c r="E140" s="17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70"/>
      <c r="R140" s="170"/>
      <c r="S140" s="170"/>
      <c r="T140" s="170"/>
      <c r="U140" s="170"/>
      <c r="V140" s="170"/>
      <c r="W140" s="207"/>
      <c r="X140" s="207"/>
      <c r="Y140" s="207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8"/>
      <c r="BM140" s="208"/>
      <c r="BN140" s="208"/>
      <c r="BO140" s="208"/>
      <c r="BP140" s="208"/>
      <c r="BQ140" s="208"/>
      <c r="BR140" s="208"/>
      <c r="BS140" s="208"/>
      <c r="BT140" s="208"/>
      <c r="BU140" s="208"/>
      <c r="BV140" s="208"/>
      <c r="BW140" s="208"/>
      <c r="BX140" s="208"/>
      <c r="BY140" s="208"/>
      <c r="BZ140" s="208"/>
      <c r="CA140" s="208"/>
      <c r="CB140" s="208"/>
      <c r="CC140" s="208"/>
      <c r="CD140" s="208"/>
      <c r="CE140" s="208"/>
      <c r="CF140" s="208"/>
      <c r="CG140" s="208"/>
      <c r="CH140" s="208"/>
      <c r="CI140" s="208"/>
      <c r="CJ140" s="208"/>
      <c r="CK140" s="208"/>
      <c r="CL140" s="208"/>
      <c r="CM140" s="208"/>
      <c r="CN140" s="208"/>
      <c r="CO140" s="208"/>
      <c r="CP140" s="176"/>
      <c r="DO140" s="166"/>
    </row>
    <row r="141" spans="1:127">
      <c r="A141" s="166"/>
      <c r="B141" s="175"/>
      <c r="C141" s="175"/>
      <c r="D141" s="178"/>
      <c r="E141" s="17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70"/>
      <c r="R141" s="170"/>
      <c r="S141" s="170"/>
      <c r="T141" s="170"/>
      <c r="U141" s="170"/>
      <c r="V141" s="170"/>
      <c r="W141" s="207"/>
      <c r="X141" s="207"/>
      <c r="Y141" s="207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208"/>
      <c r="BN141" s="208"/>
      <c r="BO141" s="208"/>
      <c r="BP141" s="208"/>
      <c r="BQ141" s="208"/>
      <c r="BR141" s="208"/>
      <c r="BS141" s="208"/>
      <c r="BT141" s="208"/>
      <c r="BU141" s="208"/>
      <c r="BV141" s="208"/>
      <c r="BW141" s="208"/>
      <c r="BX141" s="208"/>
      <c r="BY141" s="208"/>
      <c r="BZ141" s="208"/>
      <c r="CA141" s="208"/>
      <c r="CB141" s="208"/>
      <c r="CC141" s="208"/>
      <c r="CD141" s="208"/>
      <c r="CE141" s="208"/>
      <c r="CF141" s="208"/>
      <c r="CG141" s="208"/>
      <c r="CH141" s="208"/>
      <c r="CI141" s="208"/>
      <c r="CJ141" s="208"/>
      <c r="CK141" s="208"/>
      <c r="CL141" s="208"/>
      <c r="CM141" s="208"/>
      <c r="CN141" s="208"/>
      <c r="CO141" s="208"/>
      <c r="CP141" s="176"/>
      <c r="DO141" s="166"/>
    </row>
    <row r="142" spans="1:127">
      <c r="A142" s="166"/>
      <c r="B142" s="175"/>
      <c r="C142" s="175"/>
      <c r="D142" s="178"/>
      <c r="E142" s="17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70"/>
      <c r="R142" s="170"/>
      <c r="S142" s="170"/>
      <c r="T142" s="170"/>
      <c r="U142" s="170"/>
      <c r="V142" s="170"/>
      <c r="W142" s="207"/>
      <c r="X142" s="207"/>
      <c r="Y142" s="207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  <c r="BI142" s="208"/>
      <c r="BJ142" s="208"/>
      <c r="BK142" s="208"/>
      <c r="BL142" s="208"/>
      <c r="BM142" s="208"/>
      <c r="BN142" s="208"/>
      <c r="BO142" s="208"/>
      <c r="BP142" s="208"/>
      <c r="BQ142" s="208"/>
      <c r="BR142" s="208"/>
      <c r="BS142" s="208"/>
      <c r="BT142" s="208"/>
      <c r="BU142" s="208"/>
      <c r="BV142" s="208"/>
      <c r="BW142" s="208"/>
      <c r="BX142" s="208"/>
      <c r="BY142" s="208"/>
      <c r="BZ142" s="208"/>
      <c r="CA142" s="208"/>
      <c r="CB142" s="208"/>
      <c r="CC142" s="208"/>
      <c r="CD142" s="208"/>
      <c r="CE142" s="208"/>
      <c r="CF142" s="208"/>
      <c r="CG142" s="208"/>
      <c r="CH142" s="208"/>
      <c r="CI142" s="208"/>
      <c r="CJ142" s="208"/>
      <c r="CK142" s="208"/>
      <c r="CL142" s="208"/>
      <c r="CM142" s="208"/>
      <c r="CN142" s="208"/>
      <c r="CO142" s="208"/>
      <c r="CP142" s="176"/>
      <c r="DO142" s="166"/>
    </row>
    <row r="143" spans="1:127">
      <c r="A143" s="166"/>
      <c r="B143" s="175"/>
      <c r="C143" s="175"/>
      <c r="D143" s="178"/>
      <c r="E143" s="17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70"/>
      <c r="R143" s="170"/>
      <c r="S143" s="170"/>
      <c r="T143" s="170"/>
      <c r="U143" s="170"/>
      <c r="V143" s="170"/>
      <c r="W143" s="207"/>
      <c r="X143" s="207"/>
      <c r="Y143" s="207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208"/>
      <c r="BN143" s="208"/>
      <c r="BO143" s="208"/>
      <c r="BP143" s="208"/>
      <c r="BQ143" s="208"/>
      <c r="BR143" s="208"/>
      <c r="BS143" s="208"/>
      <c r="BT143" s="208"/>
      <c r="BU143" s="208"/>
      <c r="BV143" s="208"/>
      <c r="BW143" s="208"/>
      <c r="BX143" s="208"/>
      <c r="BY143" s="208"/>
      <c r="BZ143" s="208"/>
      <c r="CA143" s="208"/>
      <c r="CB143" s="208"/>
      <c r="CC143" s="208"/>
      <c r="CD143" s="208"/>
      <c r="CE143" s="208"/>
      <c r="CF143" s="208"/>
      <c r="CG143" s="208"/>
      <c r="CH143" s="208"/>
      <c r="CI143" s="208"/>
      <c r="CJ143" s="208"/>
      <c r="CK143" s="208"/>
      <c r="CL143" s="208"/>
      <c r="CM143" s="208"/>
      <c r="CN143" s="208"/>
      <c r="CO143" s="208"/>
      <c r="CP143" s="176"/>
      <c r="DO143" s="166"/>
    </row>
    <row r="144" spans="1:127">
      <c r="A144" s="166"/>
      <c r="B144" s="175"/>
      <c r="C144" s="175"/>
      <c r="D144" s="178"/>
      <c r="E144" s="17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70"/>
      <c r="R144" s="170"/>
      <c r="S144" s="170"/>
      <c r="T144" s="170"/>
      <c r="U144" s="170"/>
      <c r="V144" s="170"/>
      <c r="W144" s="207"/>
      <c r="X144" s="207"/>
      <c r="Y144" s="207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  <c r="BI144" s="208"/>
      <c r="BJ144" s="208"/>
      <c r="BK144" s="208"/>
      <c r="BL144" s="208"/>
      <c r="BM144" s="208"/>
      <c r="BN144" s="208"/>
      <c r="BO144" s="208"/>
      <c r="BP144" s="208"/>
      <c r="BQ144" s="208"/>
      <c r="BR144" s="208"/>
      <c r="BS144" s="208"/>
      <c r="BT144" s="208"/>
      <c r="BU144" s="208"/>
      <c r="BV144" s="208"/>
      <c r="BW144" s="208"/>
      <c r="BX144" s="208"/>
      <c r="BY144" s="208"/>
      <c r="BZ144" s="208"/>
      <c r="CA144" s="208"/>
      <c r="CB144" s="208"/>
      <c r="CC144" s="208"/>
      <c r="CD144" s="208"/>
      <c r="CE144" s="208"/>
      <c r="CF144" s="208"/>
      <c r="CG144" s="208"/>
      <c r="CH144" s="208"/>
      <c r="CI144" s="208"/>
      <c r="CJ144" s="208"/>
      <c r="CK144" s="208"/>
      <c r="CL144" s="208"/>
      <c r="CM144" s="208"/>
      <c r="CN144" s="208"/>
      <c r="CO144" s="208"/>
      <c r="CP144" s="176"/>
      <c r="DO144" s="166"/>
    </row>
    <row r="145" spans="1:119">
      <c r="A145" s="166"/>
      <c r="B145" s="175"/>
      <c r="C145" s="175"/>
      <c r="D145" s="178"/>
      <c r="E145" s="17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70"/>
      <c r="R145" s="170"/>
      <c r="S145" s="170"/>
      <c r="T145" s="170"/>
      <c r="U145" s="170"/>
      <c r="V145" s="170"/>
      <c r="W145" s="207"/>
      <c r="X145" s="207"/>
      <c r="Y145" s="207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  <c r="BI145" s="208"/>
      <c r="BJ145" s="208"/>
      <c r="BK145" s="208"/>
      <c r="BL145" s="208"/>
      <c r="BM145" s="208"/>
      <c r="BN145" s="208"/>
      <c r="BO145" s="208"/>
      <c r="BP145" s="208"/>
      <c r="BQ145" s="208"/>
      <c r="BR145" s="208"/>
      <c r="BS145" s="208"/>
      <c r="BT145" s="208"/>
      <c r="BU145" s="208"/>
      <c r="BV145" s="208"/>
      <c r="BW145" s="208"/>
      <c r="BX145" s="208"/>
      <c r="BY145" s="208"/>
      <c r="BZ145" s="208"/>
      <c r="CA145" s="208"/>
      <c r="CB145" s="208"/>
      <c r="CC145" s="208"/>
      <c r="CD145" s="208"/>
      <c r="CE145" s="208"/>
      <c r="CF145" s="208"/>
      <c r="CG145" s="208"/>
      <c r="CH145" s="208"/>
      <c r="CI145" s="208"/>
      <c r="CJ145" s="208"/>
      <c r="CK145" s="208"/>
      <c r="CL145" s="208"/>
      <c r="CM145" s="208"/>
      <c r="CN145" s="208"/>
      <c r="CO145" s="208"/>
      <c r="CP145" s="176"/>
      <c r="DO145" s="166"/>
    </row>
    <row r="146" spans="1:119">
      <c r="A146" s="166"/>
      <c r="B146" s="175"/>
      <c r="C146" s="175"/>
      <c r="D146" s="178"/>
      <c r="E146" s="17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70"/>
      <c r="R146" s="170"/>
      <c r="S146" s="170"/>
      <c r="T146" s="170"/>
      <c r="U146" s="170"/>
      <c r="V146" s="170"/>
      <c r="W146" s="207"/>
      <c r="X146" s="207"/>
      <c r="Y146" s="207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8"/>
      <c r="BN146" s="208"/>
      <c r="BO146" s="208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208"/>
      <c r="CA146" s="208"/>
      <c r="CB146" s="208"/>
      <c r="CC146" s="208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208"/>
      <c r="CO146" s="208"/>
      <c r="CP146" s="176"/>
      <c r="DO146" s="166"/>
    </row>
    <row r="147" spans="1:119">
      <c r="A147" s="166"/>
      <c r="B147" s="175"/>
      <c r="C147" s="175"/>
      <c r="D147" s="178"/>
      <c r="E147" s="17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70"/>
      <c r="R147" s="170"/>
      <c r="S147" s="170"/>
      <c r="T147" s="170"/>
      <c r="U147" s="170"/>
      <c r="V147" s="170"/>
      <c r="W147" s="207"/>
      <c r="X147" s="207"/>
      <c r="Y147" s="207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8"/>
      <c r="BN147" s="208"/>
      <c r="BO147" s="208"/>
      <c r="BP147" s="208"/>
      <c r="BQ147" s="208"/>
      <c r="BR147" s="208"/>
      <c r="BS147" s="208"/>
      <c r="BT147" s="208"/>
      <c r="BU147" s="208"/>
      <c r="BV147" s="208"/>
      <c r="BW147" s="208"/>
      <c r="BX147" s="208"/>
      <c r="BY147" s="208"/>
      <c r="BZ147" s="208"/>
      <c r="CA147" s="208"/>
      <c r="CB147" s="208"/>
      <c r="CC147" s="208"/>
      <c r="CD147" s="208"/>
      <c r="CE147" s="208"/>
      <c r="CF147" s="208"/>
      <c r="CG147" s="208"/>
      <c r="CH147" s="208"/>
      <c r="CI147" s="208"/>
      <c r="CJ147" s="208"/>
      <c r="CK147" s="208"/>
      <c r="CL147" s="208"/>
      <c r="CM147" s="208"/>
      <c r="CN147" s="208"/>
      <c r="CO147" s="208"/>
      <c r="CP147" s="176"/>
      <c r="DO147" s="166"/>
    </row>
    <row r="148" spans="1:119">
      <c r="A148" s="166"/>
      <c r="B148" s="175"/>
      <c r="C148" s="175"/>
      <c r="D148" s="178"/>
      <c r="E148" s="17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70"/>
      <c r="R148" s="170"/>
      <c r="S148" s="170"/>
      <c r="T148" s="170"/>
      <c r="U148" s="170"/>
      <c r="V148" s="170"/>
      <c r="W148" s="207"/>
      <c r="X148" s="207"/>
      <c r="Y148" s="207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8"/>
      <c r="BN148" s="208"/>
      <c r="BO148" s="208"/>
      <c r="BP148" s="208"/>
      <c r="BQ148" s="208"/>
      <c r="BR148" s="208"/>
      <c r="BS148" s="208"/>
      <c r="BT148" s="208"/>
      <c r="BU148" s="208"/>
      <c r="BV148" s="208"/>
      <c r="BW148" s="208"/>
      <c r="BX148" s="208"/>
      <c r="BY148" s="208"/>
      <c r="BZ148" s="208"/>
      <c r="CA148" s="208"/>
      <c r="CB148" s="208"/>
      <c r="CC148" s="208"/>
      <c r="CD148" s="208"/>
      <c r="CE148" s="208"/>
      <c r="CF148" s="208"/>
      <c r="CG148" s="208"/>
      <c r="CH148" s="208"/>
      <c r="CI148" s="208"/>
      <c r="CJ148" s="208"/>
      <c r="CK148" s="208"/>
      <c r="CL148" s="208"/>
      <c r="CM148" s="208"/>
      <c r="CN148" s="208"/>
      <c r="CO148" s="208"/>
      <c r="CP148" s="176"/>
      <c r="DO148" s="166"/>
    </row>
    <row r="149" spans="1:119">
      <c r="A149" s="166"/>
      <c r="B149" s="175"/>
      <c r="C149" s="175"/>
      <c r="D149" s="178"/>
      <c r="E149" s="17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70"/>
      <c r="R149" s="170"/>
      <c r="S149" s="170"/>
      <c r="T149" s="170"/>
      <c r="U149" s="170"/>
      <c r="V149" s="170"/>
      <c r="W149" s="207"/>
      <c r="X149" s="207"/>
      <c r="Y149" s="207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8"/>
      <c r="BN149" s="208"/>
      <c r="BO149" s="208"/>
      <c r="BP149" s="208"/>
      <c r="BQ149" s="208"/>
      <c r="BR149" s="208"/>
      <c r="BS149" s="208"/>
      <c r="BT149" s="208"/>
      <c r="BU149" s="208"/>
      <c r="BV149" s="208"/>
      <c r="BW149" s="208"/>
      <c r="BX149" s="208"/>
      <c r="BY149" s="208"/>
      <c r="BZ149" s="208"/>
      <c r="CA149" s="208"/>
      <c r="CB149" s="208"/>
      <c r="CC149" s="208"/>
      <c r="CD149" s="208"/>
      <c r="CE149" s="208"/>
      <c r="CF149" s="208"/>
      <c r="CG149" s="208"/>
      <c r="CH149" s="208"/>
      <c r="CI149" s="208"/>
      <c r="CJ149" s="208"/>
      <c r="CK149" s="208"/>
      <c r="CL149" s="208"/>
      <c r="CM149" s="208"/>
      <c r="CN149" s="208"/>
      <c r="CO149" s="208"/>
      <c r="CP149" s="176"/>
      <c r="DO149" s="166"/>
    </row>
    <row r="150" spans="1:119">
      <c r="A150" s="166"/>
      <c r="B150" s="175"/>
      <c r="C150" s="175"/>
      <c r="D150" s="178"/>
      <c r="E150" s="17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70"/>
      <c r="R150" s="170"/>
      <c r="S150" s="170"/>
      <c r="T150" s="170"/>
      <c r="U150" s="170"/>
      <c r="V150" s="170"/>
      <c r="W150" s="207"/>
      <c r="X150" s="207"/>
      <c r="Y150" s="207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8"/>
      <c r="BN150" s="208"/>
      <c r="BO150" s="208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208"/>
      <c r="CA150" s="208"/>
      <c r="CB150" s="208"/>
      <c r="CC150" s="208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208"/>
      <c r="CO150" s="208"/>
      <c r="CP150" s="176"/>
      <c r="DO150" s="166"/>
    </row>
    <row r="151" spans="1:119">
      <c r="A151" s="166"/>
      <c r="B151" s="175"/>
      <c r="C151" s="175"/>
      <c r="D151" s="178"/>
      <c r="E151" s="17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70"/>
      <c r="R151" s="170"/>
      <c r="S151" s="170"/>
      <c r="T151" s="170"/>
      <c r="U151" s="170"/>
      <c r="V151" s="170"/>
      <c r="W151" s="207"/>
      <c r="X151" s="207"/>
      <c r="Y151" s="207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  <c r="BI151" s="208"/>
      <c r="BJ151" s="208"/>
      <c r="BK151" s="208"/>
      <c r="BL151" s="208"/>
      <c r="BM151" s="208"/>
      <c r="BN151" s="208"/>
      <c r="BO151" s="208"/>
      <c r="BP151" s="208"/>
      <c r="BQ151" s="208"/>
      <c r="BR151" s="208"/>
      <c r="BS151" s="208"/>
      <c r="BT151" s="208"/>
      <c r="BU151" s="208"/>
      <c r="BV151" s="208"/>
      <c r="BW151" s="208"/>
      <c r="BX151" s="208"/>
      <c r="BY151" s="208"/>
      <c r="BZ151" s="208"/>
      <c r="CA151" s="208"/>
      <c r="CB151" s="208"/>
      <c r="CC151" s="208"/>
      <c r="CD151" s="208"/>
      <c r="CE151" s="208"/>
      <c r="CF151" s="208"/>
      <c r="CG151" s="208"/>
      <c r="CH151" s="208"/>
      <c r="CI151" s="208"/>
      <c r="CJ151" s="208"/>
      <c r="CK151" s="208"/>
      <c r="CL151" s="208"/>
      <c r="CM151" s="208"/>
      <c r="CN151" s="208"/>
      <c r="CO151" s="208"/>
      <c r="CP151" s="176"/>
      <c r="DO151" s="166"/>
    </row>
    <row r="152" spans="1:119">
      <c r="A152" s="166"/>
      <c r="B152" s="175"/>
      <c r="C152" s="175"/>
      <c r="D152" s="178"/>
      <c r="E152" s="17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70"/>
      <c r="R152" s="170"/>
      <c r="S152" s="170"/>
      <c r="T152" s="170"/>
      <c r="U152" s="170"/>
      <c r="V152" s="170"/>
      <c r="W152" s="207"/>
      <c r="X152" s="207"/>
      <c r="Y152" s="207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  <c r="BI152" s="208"/>
      <c r="BJ152" s="208"/>
      <c r="BK152" s="208"/>
      <c r="BL152" s="208"/>
      <c r="BM152" s="208"/>
      <c r="BN152" s="208"/>
      <c r="BO152" s="208"/>
      <c r="BP152" s="208"/>
      <c r="BQ152" s="208"/>
      <c r="BR152" s="208"/>
      <c r="BS152" s="208"/>
      <c r="BT152" s="208"/>
      <c r="BU152" s="208"/>
      <c r="BV152" s="208"/>
      <c r="BW152" s="208"/>
      <c r="BX152" s="208"/>
      <c r="BY152" s="208"/>
      <c r="BZ152" s="208"/>
      <c r="CA152" s="208"/>
      <c r="CB152" s="208"/>
      <c r="CC152" s="208"/>
      <c r="CD152" s="208"/>
      <c r="CE152" s="208"/>
      <c r="CF152" s="208"/>
      <c r="CG152" s="208"/>
      <c r="CH152" s="208"/>
      <c r="CI152" s="208"/>
      <c r="CJ152" s="208"/>
      <c r="CK152" s="208"/>
      <c r="CL152" s="208"/>
      <c r="CM152" s="208"/>
      <c r="CN152" s="208"/>
      <c r="CO152" s="208"/>
      <c r="CP152" s="176"/>
      <c r="DO152" s="166"/>
    </row>
    <row r="153" spans="1:119">
      <c r="A153" s="166"/>
      <c r="B153" s="175"/>
      <c r="C153" s="175"/>
      <c r="D153" s="178"/>
      <c r="E153" s="17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70"/>
      <c r="R153" s="170"/>
      <c r="S153" s="170"/>
      <c r="T153" s="170"/>
      <c r="U153" s="170"/>
      <c r="V153" s="170"/>
      <c r="W153" s="207"/>
      <c r="X153" s="207"/>
      <c r="Y153" s="207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  <c r="BI153" s="208"/>
      <c r="BJ153" s="208"/>
      <c r="BK153" s="208"/>
      <c r="BL153" s="208"/>
      <c r="BM153" s="208"/>
      <c r="BN153" s="208"/>
      <c r="BO153" s="208"/>
      <c r="BP153" s="208"/>
      <c r="BQ153" s="208"/>
      <c r="BR153" s="208"/>
      <c r="BS153" s="208"/>
      <c r="BT153" s="208"/>
      <c r="BU153" s="208"/>
      <c r="BV153" s="208"/>
      <c r="BW153" s="208"/>
      <c r="BX153" s="208"/>
      <c r="BY153" s="208"/>
      <c r="BZ153" s="208"/>
      <c r="CA153" s="208"/>
      <c r="CB153" s="208"/>
      <c r="CC153" s="208"/>
      <c r="CD153" s="208"/>
      <c r="CE153" s="208"/>
      <c r="CF153" s="208"/>
      <c r="CG153" s="208"/>
      <c r="CH153" s="208"/>
      <c r="CI153" s="208"/>
      <c r="CJ153" s="208"/>
      <c r="CK153" s="208"/>
      <c r="CL153" s="208"/>
      <c r="CM153" s="208"/>
      <c r="CN153" s="208"/>
      <c r="CO153" s="208"/>
      <c r="CP153" s="176"/>
      <c r="DO153" s="166"/>
    </row>
    <row r="154" spans="1:119">
      <c r="A154" s="166"/>
      <c r="B154" s="175"/>
      <c r="C154" s="175"/>
      <c r="D154" s="178"/>
      <c r="E154" s="17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70"/>
      <c r="R154" s="170"/>
      <c r="S154" s="170"/>
      <c r="T154" s="170"/>
      <c r="U154" s="170"/>
      <c r="V154" s="170"/>
      <c r="W154" s="207"/>
      <c r="X154" s="207"/>
      <c r="Y154" s="207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  <c r="BI154" s="208"/>
      <c r="BJ154" s="208"/>
      <c r="BK154" s="208"/>
      <c r="BL154" s="208"/>
      <c r="BM154" s="208"/>
      <c r="BN154" s="208"/>
      <c r="BO154" s="208"/>
      <c r="BP154" s="208"/>
      <c r="BQ154" s="208"/>
      <c r="BR154" s="208"/>
      <c r="BS154" s="208"/>
      <c r="BT154" s="208"/>
      <c r="BU154" s="208"/>
      <c r="BV154" s="208"/>
      <c r="BW154" s="208"/>
      <c r="BX154" s="208"/>
      <c r="BY154" s="208"/>
      <c r="BZ154" s="208"/>
      <c r="CA154" s="208"/>
      <c r="CB154" s="208"/>
      <c r="CC154" s="208"/>
      <c r="CD154" s="208"/>
      <c r="CE154" s="208"/>
      <c r="CF154" s="208"/>
      <c r="CG154" s="208"/>
      <c r="CH154" s="208"/>
      <c r="CI154" s="208"/>
      <c r="CJ154" s="208"/>
      <c r="CK154" s="208"/>
      <c r="CL154" s="208"/>
      <c r="CM154" s="208"/>
      <c r="CN154" s="208"/>
      <c r="CO154" s="208"/>
      <c r="CP154" s="176"/>
      <c r="DO154" s="166"/>
    </row>
    <row r="155" spans="1:119">
      <c r="A155" s="166"/>
      <c r="B155" s="175"/>
      <c r="C155" s="175"/>
      <c r="D155" s="178"/>
      <c r="E155" s="17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70"/>
      <c r="R155" s="170"/>
      <c r="S155" s="170"/>
      <c r="T155" s="170"/>
      <c r="U155" s="170"/>
      <c r="V155" s="170"/>
      <c r="W155" s="207"/>
      <c r="X155" s="207"/>
      <c r="Y155" s="207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  <c r="BI155" s="208"/>
      <c r="BJ155" s="208"/>
      <c r="BK155" s="208"/>
      <c r="BL155" s="208"/>
      <c r="BM155" s="208"/>
      <c r="BN155" s="208"/>
      <c r="BO155" s="208"/>
      <c r="BP155" s="208"/>
      <c r="BQ155" s="208"/>
      <c r="BR155" s="208"/>
      <c r="BS155" s="208"/>
      <c r="BT155" s="208"/>
      <c r="BU155" s="208"/>
      <c r="BV155" s="208"/>
      <c r="BW155" s="208"/>
      <c r="BX155" s="208"/>
      <c r="BY155" s="208"/>
      <c r="BZ155" s="208"/>
      <c r="CA155" s="208"/>
      <c r="CB155" s="208"/>
      <c r="CC155" s="208"/>
      <c r="CD155" s="208"/>
      <c r="CE155" s="208"/>
      <c r="CF155" s="208"/>
      <c r="CG155" s="208"/>
      <c r="CH155" s="208"/>
      <c r="CI155" s="208"/>
      <c r="CJ155" s="208"/>
      <c r="CK155" s="208"/>
      <c r="CL155" s="208"/>
      <c r="CM155" s="208"/>
      <c r="CN155" s="208"/>
      <c r="CO155" s="208"/>
      <c r="CP155" s="176"/>
      <c r="DO155" s="166"/>
    </row>
    <row r="156" spans="1:119">
      <c r="A156" s="166"/>
      <c r="B156" s="175"/>
      <c r="C156" s="175"/>
      <c r="D156" s="178"/>
      <c r="E156" s="17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70"/>
      <c r="R156" s="170"/>
      <c r="S156" s="170"/>
      <c r="T156" s="170"/>
      <c r="U156" s="170"/>
      <c r="V156" s="170"/>
      <c r="W156" s="207"/>
      <c r="X156" s="207"/>
      <c r="Y156" s="207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  <c r="BI156" s="208"/>
      <c r="BJ156" s="208"/>
      <c r="BK156" s="208"/>
      <c r="BL156" s="208"/>
      <c r="BM156" s="208"/>
      <c r="BN156" s="208"/>
      <c r="BO156" s="208"/>
      <c r="BP156" s="208"/>
      <c r="BQ156" s="208"/>
      <c r="BR156" s="208"/>
      <c r="BS156" s="208"/>
      <c r="BT156" s="208"/>
      <c r="BU156" s="208"/>
      <c r="BV156" s="208"/>
      <c r="BW156" s="208"/>
      <c r="BX156" s="208"/>
      <c r="BY156" s="208"/>
      <c r="BZ156" s="208"/>
      <c r="CA156" s="208"/>
      <c r="CB156" s="208"/>
      <c r="CC156" s="208"/>
      <c r="CD156" s="208"/>
      <c r="CE156" s="208"/>
      <c r="CF156" s="208"/>
      <c r="CG156" s="208"/>
      <c r="CH156" s="208"/>
      <c r="CI156" s="208"/>
      <c r="CJ156" s="208"/>
      <c r="CK156" s="208"/>
      <c r="CL156" s="208"/>
      <c r="CM156" s="208"/>
      <c r="CN156" s="208"/>
      <c r="CO156" s="208"/>
      <c r="CP156" s="176"/>
      <c r="DO156" s="166"/>
    </row>
    <row r="157" spans="1:119">
      <c r="A157" s="166"/>
      <c r="B157" s="175"/>
      <c r="C157" s="175"/>
      <c r="D157" s="178"/>
      <c r="E157" s="17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70"/>
      <c r="R157" s="170"/>
      <c r="S157" s="170"/>
      <c r="T157" s="170"/>
      <c r="U157" s="170"/>
      <c r="V157" s="170"/>
      <c r="W157" s="207"/>
      <c r="X157" s="207"/>
      <c r="Y157" s="207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  <c r="BI157" s="208"/>
      <c r="BJ157" s="208"/>
      <c r="BK157" s="208"/>
      <c r="BL157" s="208"/>
      <c r="BM157" s="208"/>
      <c r="BN157" s="208"/>
      <c r="BO157" s="208"/>
      <c r="BP157" s="208"/>
      <c r="BQ157" s="208"/>
      <c r="BR157" s="208"/>
      <c r="BS157" s="208"/>
      <c r="BT157" s="208"/>
      <c r="BU157" s="208"/>
      <c r="BV157" s="208"/>
      <c r="BW157" s="208"/>
      <c r="BX157" s="208"/>
      <c r="BY157" s="208"/>
      <c r="BZ157" s="208"/>
      <c r="CA157" s="208"/>
      <c r="CB157" s="208"/>
      <c r="CC157" s="208"/>
      <c r="CD157" s="208"/>
      <c r="CE157" s="208"/>
      <c r="CF157" s="208"/>
      <c r="CG157" s="208"/>
      <c r="CH157" s="208"/>
      <c r="CI157" s="208"/>
      <c r="CJ157" s="208"/>
      <c r="CK157" s="208"/>
      <c r="CL157" s="208"/>
      <c r="CM157" s="208"/>
      <c r="CN157" s="208"/>
      <c r="CO157" s="208"/>
      <c r="CP157" s="176"/>
      <c r="DO157" s="166"/>
    </row>
    <row r="158" spans="1:119">
      <c r="A158" s="166"/>
      <c r="B158" s="175"/>
      <c r="C158" s="175"/>
      <c r="D158" s="178"/>
      <c r="E158" s="17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70"/>
      <c r="R158" s="170"/>
      <c r="S158" s="170"/>
      <c r="T158" s="170"/>
      <c r="U158" s="170"/>
      <c r="V158" s="170"/>
      <c r="W158" s="207"/>
      <c r="X158" s="207"/>
      <c r="Y158" s="207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  <c r="BI158" s="208"/>
      <c r="BJ158" s="208"/>
      <c r="BK158" s="208"/>
      <c r="BL158" s="208"/>
      <c r="BM158" s="208"/>
      <c r="BN158" s="208"/>
      <c r="BO158" s="208"/>
      <c r="BP158" s="208"/>
      <c r="BQ158" s="208"/>
      <c r="BR158" s="208"/>
      <c r="BS158" s="208"/>
      <c r="BT158" s="208"/>
      <c r="BU158" s="208"/>
      <c r="BV158" s="208"/>
      <c r="BW158" s="208"/>
      <c r="BX158" s="208"/>
      <c r="BY158" s="208"/>
      <c r="BZ158" s="208"/>
      <c r="CA158" s="208"/>
      <c r="CB158" s="208"/>
      <c r="CC158" s="208"/>
      <c r="CD158" s="208"/>
      <c r="CE158" s="208"/>
      <c r="CF158" s="208"/>
      <c r="CG158" s="208"/>
      <c r="CH158" s="208"/>
      <c r="CI158" s="208"/>
      <c r="CJ158" s="208"/>
      <c r="CK158" s="208"/>
      <c r="CL158" s="208"/>
      <c r="CM158" s="208"/>
      <c r="CN158" s="208"/>
      <c r="CO158" s="208"/>
      <c r="CP158" s="176"/>
      <c r="DO158" s="166"/>
    </row>
    <row r="159" spans="1:119">
      <c r="A159" s="166"/>
      <c r="B159" s="175"/>
      <c r="C159" s="175"/>
      <c r="D159" s="178"/>
      <c r="E159" s="17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70"/>
      <c r="R159" s="170"/>
      <c r="S159" s="170"/>
      <c r="T159" s="170"/>
      <c r="U159" s="170"/>
      <c r="V159" s="170"/>
      <c r="W159" s="207"/>
      <c r="X159" s="207"/>
      <c r="Y159" s="207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176"/>
      <c r="DO159" s="166"/>
    </row>
    <row r="160" spans="1:119">
      <c r="A160" s="166"/>
      <c r="B160" s="175"/>
      <c r="C160" s="175"/>
      <c r="D160" s="178"/>
      <c r="E160" s="17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70"/>
      <c r="R160" s="170"/>
      <c r="S160" s="170"/>
      <c r="T160" s="170"/>
      <c r="U160" s="170"/>
      <c r="V160" s="170"/>
      <c r="W160" s="207"/>
      <c r="X160" s="207"/>
      <c r="Y160" s="207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208"/>
      <c r="BN160" s="208"/>
      <c r="BO160" s="208"/>
      <c r="BP160" s="208"/>
      <c r="BQ160" s="208"/>
      <c r="BR160" s="208"/>
      <c r="BS160" s="208"/>
      <c r="BT160" s="208"/>
      <c r="BU160" s="208"/>
      <c r="BV160" s="208"/>
      <c r="BW160" s="208"/>
      <c r="BX160" s="208"/>
      <c r="BY160" s="208"/>
      <c r="BZ160" s="208"/>
      <c r="CA160" s="208"/>
      <c r="CB160" s="208"/>
      <c r="CC160" s="208"/>
      <c r="CD160" s="208"/>
      <c r="CE160" s="208"/>
      <c r="CF160" s="208"/>
      <c r="CG160" s="208"/>
      <c r="CH160" s="208"/>
      <c r="CI160" s="208"/>
      <c r="CJ160" s="208"/>
      <c r="CK160" s="208"/>
      <c r="CL160" s="208"/>
      <c r="CM160" s="208"/>
      <c r="CN160" s="208"/>
      <c r="CO160" s="208"/>
      <c r="CP160" s="176"/>
      <c r="DO160" s="166"/>
    </row>
    <row r="161" spans="1:119">
      <c r="A161" s="166"/>
      <c r="B161" s="175"/>
      <c r="C161" s="175"/>
      <c r="D161" s="178"/>
      <c r="E161" s="17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70"/>
      <c r="R161" s="170"/>
      <c r="S161" s="170"/>
      <c r="T161" s="170"/>
      <c r="U161" s="170"/>
      <c r="V161" s="170"/>
      <c r="W161" s="207"/>
      <c r="X161" s="207"/>
      <c r="Y161" s="207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208"/>
      <c r="BN161" s="208"/>
      <c r="BO161" s="208"/>
      <c r="BP161" s="208"/>
      <c r="BQ161" s="208"/>
      <c r="BR161" s="208"/>
      <c r="BS161" s="208"/>
      <c r="BT161" s="208"/>
      <c r="BU161" s="208"/>
      <c r="BV161" s="208"/>
      <c r="BW161" s="208"/>
      <c r="BX161" s="208"/>
      <c r="BY161" s="208"/>
      <c r="BZ161" s="208"/>
      <c r="CA161" s="208"/>
      <c r="CB161" s="208"/>
      <c r="CC161" s="208"/>
      <c r="CD161" s="208"/>
      <c r="CE161" s="208"/>
      <c r="CF161" s="208"/>
      <c r="CG161" s="208"/>
      <c r="CH161" s="208"/>
      <c r="CI161" s="208"/>
      <c r="CJ161" s="208"/>
      <c r="CK161" s="208"/>
      <c r="CL161" s="208"/>
      <c r="CM161" s="208"/>
      <c r="CN161" s="208"/>
      <c r="CO161" s="208"/>
      <c r="CP161" s="176"/>
      <c r="DO161" s="166"/>
    </row>
    <row r="162" spans="1:119">
      <c r="A162" s="166"/>
      <c r="B162" s="175"/>
      <c r="C162" s="175"/>
      <c r="D162" s="178"/>
      <c r="E162" s="17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70"/>
      <c r="R162" s="170"/>
      <c r="S162" s="170"/>
      <c r="T162" s="170"/>
      <c r="U162" s="170"/>
      <c r="V162" s="170"/>
      <c r="W162" s="207"/>
      <c r="X162" s="207"/>
      <c r="Y162" s="207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  <c r="BI162" s="208"/>
      <c r="BJ162" s="208"/>
      <c r="BK162" s="208"/>
      <c r="BL162" s="208"/>
      <c r="BM162" s="208"/>
      <c r="BN162" s="208"/>
      <c r="BO162" s="208"/>
      <c r="BP162" s="208"/>
      <c r="BQ162" s="208"/>
      <c r="BR162" s="208"/>
      <c r="BS162" s="208"/>
      <c r="BT162" s="208"/>
      <c r="BU162" s="208"/>
      <c r="BV162" s="208"/>
      <c r="BW162" s="208"/>
      <c r="BX162" s="208"/>
      <c r="BY162" s="208"/>
      <c r="BZ162" s="208"/>
      <c r="CA162" s="208"/>
      <c r="CB162" s="208"/>
      <c r="CC162" s="208"/>
      <c r="CD162" s="208"/>
      <c r="CE162" s="208"/>
      <c r="CF162" s="208"/>
      <c r="CG162" s="208"/>
      <c r="CH162" s="208"/>
      <c r="CI162" s="208"/>
      <c r="CJ162" s="208"/>
      <c r="CK162" s="208"/>
      <c r="CL162" s="208"/>
      <c r="CM162" s="208"/>
      <c r="CN162" s="208"/>
      <c r="CO162" s="208"/>
      <c r="CP162" s="176"/>
      <c r="DO162" s="166"/>
    </row>
    <row r="163" spans="1:119">
      <c r="A163" s="166"/>
      <c r="B163" s="175"/>
      <c r="C163" s="175"/>
      <c r="D163" s="178"/>
      <c r="E163" s="17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70"/>
      <c r="R163" s="170"/>
      <c r="S163" s="170"/>
      <c r="T163" s="170"/>
      <c r="U163" s="170"/>
      <c r="V163" s="170"/>
      <c r="W163" s="207"/>
      <c r="X163" s="207"/>
      <c r="Y163" s="207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  <c r="BI163" s="208"/>
      <c r="BJ163" s="208"/>
      <c r="BK163" s="208"/>
      <c r="BL163" s="208"/>
      <c r="BM163" s="208"/>
      <c r="BN163" s="208"/>
      <c r="BO163" s="208"/>
      <c r="BP163" s="208"/>
      <c r="BQ163" s="208"/>
      <c r="BR163" s="208"/>
      <c r="BS163" s="208"/>
      <c r="BT163" s="208"/>
      <c r="BU163" s="208"/>
      <c r="BV163" s="208"/>
      <c r="BW163" s="208"/>
      <c r="BX163" s="208"/>
      <c r="BY163" s="208"/>
      <c r="BZ163" s="208"/>
      <c r="CA163" s="208"/>
      <c r="CB163" s="208"/>
      <c r="CC163" s="208"/>
      <c r="CD163" s="208"/>
      <c r="CE163" s="208"/>
      <c r="CF163" s="208"/>
      <c r="CG163" s="208"/>
      <c r="CH163" s="208"/>
      <c r="CI163" s="208"/>
      <c r="CJ163" s="208"/>
      <c r="CK163" s="208"/>
      <c r="CL163" s="208"/>
      <c r="CM163" s="208"/>
      <c r="CN163" s="208"/>
      <c r="CO163" s="208"/>
      <c r="CP163" s="176"/>
      <c r="DO163" s="166"/>
    </row>
    <row r="164" spans="1:119">
      <c r="A164" s="166"/>
      <c r="B164" s="175"/>
      <c r="C164" s="175"/>
      <c r="D164" s="178"/>
      <c r="E164" s="17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70"/>
      <c r="R164" s="170"/>
      <c r="S164" s="170"/>
      <c r="T164" s="170"/>
      <c r="U164" s="170"/>
      <c r="V164" s="170"/>
      <c r="W164" s="207"/>
      <c r="X164" s="207"/>
      <c r="Y164" s="207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  <c r="BI164" s="208"/>
      <c r="BJ164" s="208"/>
      <c r="BK164" s="208"/>
      <c r="BL164" s="208"/>
      <c r="BM164" s="208"/>
      <c r="BN164" s="208"/>
      <c r="BO164" s="208"/>
      <c r="BP164" s="208"/>
      <c r="BQ164" s="208"/>
      <c r="BR164" s="208"/>
      <c r="BS164" s="208"/>
      <c r="BT164" s="208"/>
      <c r="BU164" s="208"/>
      <c r="BV164" s="208"/>
      <c r="BW164" s="208"/>
      <c r="BX164" s="208"/>
      <c r="BY164" s="208"/>
      <c r="BZ164" s="208"/>
      <c r="CA164" s="208"/>
      <c r="CB164" s="208"/>
      <c r="CC164" s="208"/>
      <c r="CD164" s="208"/>
      <c r="CE164" s="208"/>
      <c r="CF164" s="208"/>
      <c r="CG164" s="208"/>
      <c r="CH164" s="208"/>
      <c r="CI164" s="208"/>
      <c r="CJ164" s="208"/>
      <c r="CK164" s="208"/>
      <c r="CL164" s="208"/>
      <c r="CM164" s="208"/>
      <c r="CN164" s="208"/>
      <c r="CO164" s="208"/>
      <c r="CP164" s="176"/>
      <c r="DO164" s="166"/>
    </row>
    <row r="165" spans="1:119">
      <c r="A165" s="166"/>
      <c r="B165" s="175"/>
      <c r="C165" s="175"/>
      <c r="D165" s="178"/>
      <c r="E165" s="17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70"/>
      <c r="R165" s="170"/>
      <c r="S165" s="170"/>
      <c r="T165" s="170"/>
      <c r="U165" s="170"/>
      <c r="V165" s="170"/>
      <c r="W165" s="207"/>
      <c r="X165" s="207"/>
      <c r="Y165" s="207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  <c r="BI165" s="208"/>
      <c r="BJ165" s="208"/>
      <c r="BK165" s="208"/>
      <c r="BL165" s="208"/>
      <c r="BM165" s="208"/>
      <c r="BN165" s="208"/>
      <c r="BO165" s="208"/>
      <c r="BP165" s="208"/>
      <c r="BQ165" s="208"/>
      <c r="BR165" s="208"/>
      <c r="BS165" s="208"/>
      <c r="BT165" s="208"/>
      <c r="BU165" s="208"/>
      <c r="BV165" s="208"/>
      <c r="BW165" s="208"/>
      <c r="BX165" s="208"/>
      <c r="BY165" s="208"/>
      <c r="BZ165" s="208"/>
      <c r="CA165" s="208"/>
      <c r="CB165" s="208"/>
      <c r="CC165" s="208"/>
      <c r="CD165" s="208"/>
      <c r="CE165" s="208"/>
      <c r="CF165" s="208"/>
      <c r="CG165" s="208"/>
      <c r="CH165" s="208"/>
      <c r="CI165" s="208"/>
      <c r="CJ165" s="208"/>
      <c r="CK165" s="208"/>
      <c r="CL165" s="208"/>
      <c r="CM165" s="208"/>
      <c r="CN165" s="208"/>
      <c r="CO165" s="208"/>
      <c r="CP165" s="176"/>
      <c r="DO165" s="166"/>
    </row>
    <row r="166" spans="1:119">
      <c r="A166" s="166"/>
      <c r="B166" s="175"/>
      <c r="C166" s="175"/>
      <c r="D166" s="178"/>
      <c r="E166" s="17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70"/>
      <c r="R166" s="170"/>
      <c r="S166" s="170"/>
      <c r="T166" s="170"/>
      <c r="U166" s="170"/>
      <c r="V166" s="170"/>
      <c r="W166" s="207"/>
      <c r="X166" s="207"/>
      <c r="Y166" s="207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  <c r="BI166" s="208"/>
      <c r="BJ166" s="208"/>
      <c r="BK166" s="208"/>
      <c r="BL166" s="208"/>
      <c r="BM166" s="208"/>
      <c r="BN166" s="208"/>
      <c r="BO166" s="208"/>
      <c r="BP166" s="208"/>
      <c r="BQ166" s="208"/>
      <c r="BR166" s="208"/>
      <c r="BS166" s="208"/>
      <c r="BT166" s="208"/>
      <c r="BU166" s="208"/>
      <c r="BV166" s="208"/>
      <c r="BW166" s="208"/>
      <c r="BX166" s="208"/>
      <c r="BY166" s="208"/>
      <c r="BZ166" s="208"/>
      <c r="CA166" s="208"/>
      <c r="CB166" s="208"/>
      <c r="CC166" s="208"/>
      <c r="CD166" s="208"/>
      <c r="CE166" s="208"/>
      <c r="CF166" s="208"/>
      <c r="CG166" s="208"/>
      <c r="CH166" s="208"/>
      <c r="CI166" s="208"/>
      <c r="CJ166" s="208"/>
      <c r="CK166" s="208"/>
      <c r="CL166" s="208"/>
      <c r="CM166" s="208"/>
      <c r="CN166" s="208"/>
      <c r="CO166" s="208"/>
      <c r="CP166" s="176"/>
      <c r="DO166" s="166"/>
    </row>
    <row r="167" spans="1:119">
      <c r="A167" s="166"/>
      <c r="B167" s="175"/>
      <c r="C167" s="175"/>
      <c r="D167" s="178"/>
      <c r="E167" s="17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70"/>
      <c r="R167" s="170"/>
      <c r="S167" s="170"/>
      <c r="T167" s="170"/>
      <c r="U167" s="170"/>
      <c r="V167" s="170"/>
      <c r="W167" s="207"/>
      <c r="X167" s="207"/>
      <c r="Y167" s="207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  <c r="BI167" s="208"/>
      <c r="BJ167" s="208"/>
      <c r="BK167" s="208"/>
      <c r="BL167" s="208"/>
      <c r="BM167" s="208"/>
      <c r="BN167" s="208"/>
      <c r="BO167" s="208"/>
      <c r="BP167" s="208"/>
      <c r="BQ167" s="208"/>
      <c r="BR167" s="208"/>
      <c r="BS167" s="208"/>
      <c r="BT167" s="208"/>
      <c r="BU167" s="208"/>
      <c r="BV167" s="208"/>
      <c r="BW167" s="208"/>
      <c r="BX167" s="208"/>
      <c r="BY167" s="208"/>
      <c r="BZ167" s="208"/>
      <c r="CA167" s="208"/>
      <c r="CB167" s="208"/>
      <c r="CC167" s="208"/>
      <c r="CD167" s="208"/>
      <c r="CE167" s="208"/>
      <c r="CF167" s="208"/>
      <c r="CG167" s="208"/>
      <c r="CH167" s="208"/>
      <c r="CI167" s="208"/>
      <c r="CJ167" s="208"/>
      <c r="CK167" s="208"/>
      <c r="CL167" s="208"/>
      <c r="CM167" s="208"/>
      <c r="CN167" s="208"/>
      <c r="CO167" s="208"/>
      <c r="CP167" s="176"/>
      <c r="DO167" s="166"/>
    </row>
    <row r="168" spans="1:119">
      <c r="A168" s="166"/>
      <c r="B168" s="175"/>
      <c r="C168" s="175"/>
      <c r="D168" s="178"/>
      <c r="E168" s="17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70"/>
      <c r="R168" s="170"/>
      <c r="S168" s="170"/>
      <c r="T168" s="170"/>
      <c r="U168" s="170"/>
      <c r="V168" s="170"/>
      <c r="W168" s="207"/>
      <c r="X168" s="207"/>
      <c r="Y168" s="207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  <c r="BI168" s="208"/>
      <c r="BJ168" s="208"/>
      <c r="BK168" s="208"/>
      <c r="BL168" s="208"/>
      <c r="BM168" s="208"/>
      <c r="BN168" s="208"/>
      <c r="BO168" s="208"/>
      <c r="BP168" s="208"/>
      <c r="BQ168" s="208"/>
      <c r="BR168" s="208"/>
      <c r="BS168" s="208"/>
      <c r="BT168" s="208"/>
      <c r="BU168" s="208"/>
      <c r="BV168" s="208"/>
      <c r="BW168" s="208"/>
      <c r="BX168" s="208"/>
      <c r="BY168" s="208"/>
      <c r="BZ168" s="208"/>
      <c r="CA168" s="208"/>
      <c r="CB168" s="208"/>
      <c r="CC168" s="208"/>
      <c r="CD168" s="208"/>
      <c r="CE168" s="208"/>
      <c r="CF168" s="208"/>
      <c r="CG168" s="208"/>
      <c r="CH168" s="208"/>
      <c r="CI168" s="208"/>
      <c r="CJ168" s="208"/>
      <c r="CK168" s="208"/>
      <c r="CL168" s="208"/>
      <c r="CM168" s="208"/>
      <c r="CN168" s="208"/>
      <c r="CO168" s="208"/>
      <c r="CP168" s="176"/>
      <c r="DO168" s="166"/>
    </row>
    <row r="169" spans="1:119">
      <c r="A169" s="166"/>
      <c r="B169" s="175"/>
      <c r="C169" s="175"/>
      <c r="D169" s="178"/>
      <c r="E169" s="17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70"/>
      <c r="R169" s="170"/>
      <c r="S169" s="170"/>
      <c r="T169" s="170"/>
      <c r="U169" s="170"/>
      <c r="V169" s="170"/>
      <c r="W169" s="207"/>
      <c r="X169" s="207"/>
      <c r="Y169" s="207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  <c r="BI169" s="208"/>
      <c r="BJ169" s="208"/>
      <c r="BK169" s="208"/>
      <c r="BL169" s="208"/>
      <c r="BM169" s="208"/>
      <c r="BN169" s="208"/>
      <c r="BO169" s="208"/>
      <c r="BP169" s="208"/>
      <c r="BQ169" s="208"/>
      <c r="BR169" s="208"/>
      <c r="BS169" s="208"/>
      <c r="BT169" s="208"/>
      <c r="BU169" s="208"/>
      <c r="BV169" s="208"/>
      <c r="BW169" s="208"/>
      <c r="BX169" s="208"/>
      <c r="BY169" s="208"/>
      <c r="BZ169" s="208"/>
      <c r="CA169" s="208"/>
      <c r="CB169" s="208"/>
      <c r="CC169" s="208"/>
      <c r="CD169" s="208"/>
      <c r="CE169" s="208"/>
      <c r="CF169" s="208"/>
      <c r="CG169" s="208"/>
      <c r="CH169" s="208"/>
      <c r="CI169" s="208"/>
      <c r="CJ169" s="208"/>
      <c r="CK169" s="208"/>
      <c r="CL169" s="208"/>
      <c r="CM169" s="208"/>
      <c r="CN169" s="208"/>
      <c r="CO169" s="208"/>
      <c r="CP169" s="176"/>
      <c r="DO169" s="166"/>
    </row>
    <row r="170" spans="1:119">
      <c r="A170" s="166"/>
      <c r="B170" s="175"/>
      <c r="C170" s="175"/>
      <c r="D170" s="178"/>
      <c r="E170" s="17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70"/>
      <c r="R170" s="170"/>
      <c r="S170" s="170"/>
      <c r="T170" s="170"/>
      <c r="U170" s="170"/>
      <c r="V170" s="170"/>
      <c r="W170" s="207"/>
      <c r="X170" s="207"/>
      <c r="Y170" s="207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  <c r="BI170" s="208"/>
      <c r="BJ170" s="208"/>
      <c r="BK170" s="208"/>
      <c r="BL170" s="208"/>
      <c r="BM170" s="208"/>
      <c r="BN170" s="208"/>
      <c r="BO170" s="208"/>
      <c r="BP170" s="208"/>
      <c r="BQ170" s="208"/>
      <c r="BR170" s="208"/>
      <c r="BS170" s="208"/>
      <c r="BT170" s="208"/>
      <c r="BU170" s="208"/>
      <c r="BV170" s="208"/>
      <c r="BW170" s="208"/>
      <c r="BX170" s="208"/>
      <c r="BY170" s="208"/>
      <c r="BZ170" s="208"/>
      <c r="CA170" s="208"/>
      <c r="CB170" s="208"/>
      <c r="CC170" s="208"/>
      <c r="CD170" s="208"/>
      <c r="CE170" s="208"/>
      <c r="CF170" s="208"/>
      <c r="CG170" s="208"/>
      <c r="CH170" s="208"/>
      <c r="CI170" s="208"/>
      <c r="CJ170" s="208"/>
      <c r="CK170" s="208"/>
      <c r="CL170" s="208"/>
      <c r="CM170" s="208"/>
      <c r="CN170" s="208"/>
      <c r="CO170" s="208"/>
      <c r="CP170" s="176"/>
      <c r="DO170" s="166"/>
    </row>
    <row r="171" spans="1:119">
      <c r="A171" s="166"/>
      <c r="B171" s="175"/>
      <c r="C171" s="175"/>
      <c r="D171" s="178"/>
      <c r="E171" s="17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70"/>
      <c r="R171" s="170"/>
      <c r="S171" s="170"/>
      <c r="T171" s="170"/>
      <c r="U171" s="170"/>
      <c r="V171" s="170"/>
      <c r="W171" s="207"/>
      <c r="X171" s="207"/>
      <c r="Y171" s="207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8"/>
      <c r="BN171" s="208"/>
      <c r="BO171" s="208"/>
      <c r="BP171" s="208"/>
      <c r="BQ171" s="208"/>
      <c r="BR171" s="208"/>
      <c r="BS171" s="208"/>
      <c r="BT171" s="208"/>
      <c r="BU171" s="208"/>
      <c r="BV171" s="208"/>
      <c r="BW171" s="208"/>
      <c r="BX171" s="208"/>
      <c r="BY171" s="208"/>
      <c r="BZ171" s="208"/>
      <c r="CA171" s="208"/>
      <c r="CB171" s="208"/>
      <c r="CC171" s="208"/>
      <c r="CD171" s="208"/>
      <c r="CE171" s="208"/>
      <c r="CF171" s="208"/>
      <c r="CG171" s="208"/>
      <c r="CH171" s="208"/>
      <c r="CI171" s="208"/>
      <c r="CJ171" s="208"/>
      <c r="CK171" s="208"/>
      <c r="CL171" s="208"/>
      <c r="CM171" s="208"/>
      <c r="CN171" s="208"/>
      <c r="CO171" s="208"/>
      <c r="CP171" s="176"/>
      <c r="DO171" s="166"/>
    </row>
    <row r="172" spans="1:119">
      <c r="A172" s="166"/>
      <c r="B172" s="175"/>
      <c r="C172" s="175"/>
      <c r="D172" s="178"/>
      <c r="E172" s="17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70"/>
      <c r="R172" s="170"/>
      <c r="S172" s="170"/>
      <c r="T172" s="170"/>
      <c r="U172" s="170"/>
      <c r="V172" s="170"/>
      <c r="W172" s="207"/>
      <c r="X172" s="207"/>
      <c r="Y172" s="207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8"/>
      <c r="BN172" s="208"/>
      <c r="BO172" s="208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208"/>
      <c r="CA172" s="208"/>
      <c r="CB172" s="208"/>
      <c r="CC172" s="208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208"/>
      <c r="CO172" s="208"/>
      <c r="CP172" s="176"/>
      <c r="DO172" s="166"/>
    </row>
    <row r="173" spans="1:119">
      <c r="A173" s="166"/>
      <c r="B173" s="175"/>
      <c r="C173" s="175"/>
      <c r="D173" s="178"/>
      <c r="E173" s="17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70"/>
      <c r="R173" s="170"/>
      <c r="S173" s="170"/>
      <c r="T173" s="170"/>
      <c r="U173" s="170"/>
      <c r="V173" s="170"/>
      <c r="W173" s="207"/>
      <c r="X173" s="207"/>
      <c r="Y173" s="207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8"/>
      <c r="BN173" s="208"/>
      <c r="BO173" s="208"/>
      <c r="BP173" s="208"/>
      <c r="BQ173" s="208"/>
      <c r="BR173" s="208"/>
      <c r="BS173" s="208"/>
      <c r="BT173" s="208"/>
      <c r="BU173" s="208"/>
      <c r="BV173" s="208"/>
      <c r="BW173" s="208"/>
      <c r="BX173" s="208"/>
      <c r="BY173" s="208"/>
      <c r="BZ173" s="208"/>
      <c r="CA173" s="208"/>
      <c r="CB173" s="208"/>
      <c r="CC173" s="208"/>
      <c r="CD173" s="208"/>
      <c r="CE173" s="208"/>
      <c r="CF173" s="208"/>
      <c r="CG173" s="208"/>
      <c r="CH173" s="208"/>
      <c r="CI173" s="208"/>
      <c r="CJ173" s="208"/>
      <c r="CK173" s="208"/>
      <c r="CL173" s="208"/>
      <c r="CM173" s="208"/>
      <c r="CN173" s="208"/>
      <c r="CO173" s="208"/>
      <c r="CP173" s="176"/>
      <c r="DO173" s="166"/>
    </row>
    <row r="174" spans="1:119">
      <c r="A174" s="166"/>
      <c r="B174" s="175"/>
      <c r="C174" s="175"/>
      <c r="D174" s="178"/>
      <c r="E174" s="17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70"/>
      <c r="R174" s="170"/>
      <c r="S174" s="170"/>
      <c r="T174" s="170"/>
      <c r="U174" s="170"/>
      <c r="V174" s="170"/>
      <c r="W174" s="207"/>
      <c r="X174" s="207"/>
      <c r="Y174" s="207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8"/>
      <c r="BN174" s="208"/>
      <c r="BO174" s="208"/>
      <c r="BP174" s="208"/>
      <c r="BQ174" s="208"/>
      <c r="BR174" s="208"/>
      <c r="BS174" s="208"/>
      <c r="BT174" s="208"/>
      <c r="BU174" s="208"/>
      <c r="BV174" s="208"/>
      <c r="BW174" s="208"/>
      <c r="BX174" s="208"/>
      <c r="BY174" s="208"/>
      <c r="BZ174" s="208"/>
      <c r="CA174" s="208"/>
      <c r="CB174" s="208"/>
      <c r="CC174" s="208"/>
      <c r="CD174" s="208"/>
      <c r="CE174" s="208"/>
      <c r="CF174" s="208"/>
      <c r="CG174" s="208"/>
      <c r="CH174" s="208"/>
      <c r="CI174" s="208"/>
      <c r="CJ174" s="208"/>
      <c r="CK174" s="208"/>
      <c r="CL174" s="208"/>
      <c r="CM174" s="208"/>
      <c r="CN174" s="208"/>
      <c r="CO174" s="208"/>
      <c r="CP174" s="176"/>
      <c r="DO174" s="166"/>
    </row>
    <row r="175" spans="1:119">
      <c r="A175" s="166"/>
      <c r="B175" s="175"/>
      <c r="C175" s="175"/>
      <c r="D175" s="178"/>
      <c r="E175" s="17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70"/>
      <c r="R175" s="170"/>
      <c r="S175" s="170"/>
      <c r="T175" s="170"/>
      <c r="U175" s="170"/>
      <c r="V175" s="170"/>
      <c r="W175" s="207"/>
      <c r="X175" s="207"/>
      <c r="Y175" s="207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8"/>
      <c r="BN175" s="208"/>
      <c r="BO175" s="208"/>
      <c r="BP175" s="208"/>
      <c r="BQ175" s="208"/>
      <c r="BR175" s="208"/>
      <c r="BS175" s="208"/>
      <c r="BT175" s="208"/>
      <c r="BU175" s="208"/>
      <c r="BV175" s="208"/>
      <c r="BW175" s="208"/>
      <c r="BX175" s="208"/>
      <c r="BY175" s="208"/>
      <c r="BZ175" s="208"/>
      <c r="CA175" s="208"/>
      <c r="CB175" s="208"/>
      <c r="CC175" s="208"/>
      <c r="CD175" s="208"/>
      <c r="CE175" s="208"/>
      <c r="CF175" s="208"/>
      <c r="CG175" s="208"/>
      <c r="CH175" s="208"/>
      <c r="CI175" s="208"/>
      <c r="CJ175" s="208"/>
      <c r="CK175" s="208"/>
      <c r="CL175" s="208"/>
      <c r="CM175" s="208"/>
      <c r="CN175" s="208"/>
      <c r="CO175" s="208"/>
      <c r="CP175" s="176"/>
      <c r="DO175" s="166"/>
    </row>
    <row r="176" spans="1:119">
      <c r="A176" s="166"/>
      <c r="B176" s="175"/>
      <c r="C176" s="175"/>
      <c r="D176" s="178"/>
      <c r="E176" s="17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70"/>
      <c r="R176" s="170"/>
      <c r="S176" s="170"/>
      <c r="T176" s="170"/>
      <c r="U176" s="170"/>
      <c r="V176" s="170"/>
      <c r="W176" s="207"/>
      <c r="X176" s="207"/>
      <c r="Y176" s="207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8"/>
      <c r="BN176" s="208"/>
      <c r="BO176" s="208"/>
      <c r="BP176" s="208"/>
      <c r="BQ176" s="208"/>
      <c r="BR176" s="208"/>
      <c r="BS176" s="208"/>
      <c r="BT176" s="208"/>
      <c r="BU176" s="208"/>
      <c r="BV176" s="208"/>
      <c r="BW176" s="208"/>
      <c r="BX176" s="208"/>
      <c r="BY176" s="208"/>
      <c r="BZ176" s="208"/>
      <c r="CA176" s="208"/>
      <c r="CB176" s="208"/>
      <c r="CC176" s="208"/>
      <c r="CD176" s="208"/>
      <c r="CE176" s="208"/>
      <c r="CF176" s="208"/>
      <c r="CG176" s="208"/>
      <c r="CH176" s="208"/>
      <c r="CI176" s="208"/>
      <c r="CJ176" s="208"/>
      <c r="CK176" s="208"/>
      <c r="CL176" s="208"/>
      <c r="CM176" s="208"/>
      <c r="CN176" s="208"/>
      <c r="CO176" s="208"/>
      <c r="CP176" s="176"/>
      <c r="DO176" s="166"/>
    </row>
    <row r="177" spans="1:119">
      <c r="A177" s="166"/>
      <c r="B177" s="175"/>
      <c r="C177" s="175"/>
      <c r="D177" s="178"/>
      <c r="E177" s="17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70"/>
      <c r="R177" s="170"/>
      <c r="S177" s="170"/>
      <c r="T177" s="170"/>
      <c r="U177" s="170"/>
      <c r="V177" s="170"/>
      <c r="W177" s="207"/>
      <c r="X177" s="207"/>
      <c r="Y177" s="207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08"/>
      <c r="BN177" s="208"/>
      <c r="BO177" s="208"/>
      <c r="BP177" s="208"/>
      <c r="BQ177" s="208"/>
      <c r="BR177" s="208"/>
      <c r="BS177" s="208"/>
      <c r="BT177" s="208"/>
      <c r="BU177" s="208"/>
      <c r="BV177" s="208"/>
      <c r="BW177" s="208"/>
      <c r="BX177" s="208"/>
      <c r="BY177" s="208"/>
      <c r="BZ177" s="208"/>
      <c r="CA177" s="208"/>
      <c r="CB177" s="208"/>
      <c r="CC177" s="208"/>
      <c r="CD177" s="208"/>
      <c r="CE177" s="208"/>
      <c r="CF177" s="208"/>
      <c r="CG177" s="208"/>
      <c r="CH177" s="208"/>
      <c r="CI177" s="208"/>
      <c r="CJ177" s="208"/>
      <c r="CK177" s="208"/>
      <c r="CL177" s="208"/>
      <c r="CM177" s="208"/>
      <c r="CN177" s="208"/>
      <c r="CO177" s="208"/>
      <c r="CP177" s="176"/>
      <c r="DO177" s="166"/>
    </row>
    <row r="178" spans="1:119">
      <c r="A178" s="166"/>
      <c r="B178" s="175"/>
      <c r="C178" s="175"/>
      <c r="D178" s="178"/>
      <c r="E178" s="17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70"/>
      <c r="R178" s="170"/>
      <c r="S178" s="170"/>
      <c r="T178" s="170"/>
      <c r="U178" s="170"/>
      <c r="V178" s="170"/>
      <c r="W178" s="207"/>
      <c r="X178" s="207"/>
      <c r="Y178" s="207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08"/>
      <c r="BN178" s="208"/>
      <c r="BO178" s="208"/>
      <c r="BP178" s="208"/>
      <c r="BQ178" s="208"/>
      <c r="BR178" s="208"/>
      <c r="BS178" s="208"/>
      <c r="BT178" s="208"/>
      <c r="BU178" s="208"/>
      <c r="BV178" s="208"/>
      <c r="BW178" s="208"/>
      <c r="BX178" s="208"/>
      <c r="BY178" s="208"/>
      <c r="BZ178" s="208"/>
      <c r="CA178" s="208"/>
      <c r="CB178" s="208"/>
      <c r="CC178" s="208"/>
      <c r="CD178" s="208"/>
      <c r="CE178" s="208"/>
      <c r="CF178" s="208"/>
      <c r="CG178" s="208"/>
      <c r="CH178" s="208"/>
      <c r="CI178" s="208"/>
      <c r="CJ178" s="208"/>
      <c r="CK178" s="208"/>
      <c r="CL178" s="208"/>
      <c r="CM178" s="208"/>
      <c r="CN178" s="208"/>
      <c r="CO178" s="208"/>
      <c r="CP178" s="176"/>
      <c r="DO178" s="166"/>
    </row>
    <row r="179" spans="1:119">
      <c r="A179" s="166"/>
      <c r="B179" s="175"/>
      <c r="C179" s="175"/>
      <c r="D179" s="178"/>
      <c r="E179" s="17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70"/>
      <c r="R179" s="170"/>
      <c r="S179" s="170"/>
      <c r="T179" s="170"/>
      <c r="U179" s="170"/>
      <c r="V179" s="170"/>
      <c r="W179" s="207"/>
      <c r="X179" s="207"/>
      <c r="Y179" s="207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  <c r="BI179" s="208"/>
      <c r="BJ179" s="208"/>
      <c r="BK179" s="208"/>
      <c r="BL179" s="208"/>
      <c r="BM179" s="208"/>
      <c r="BN179" s="208"/>
      <c r="BO179" s="208"/>
      <c r="BP179" s="208"/>
      <c r="BQ179" s="208"/>
      <c r="BR179" s="208"/>
      <c r="BS179" s="208"/>
      <c r="BT179" s="208"/>
      <c r="BU179" s="208"/>
      <c r="BV179" s="208"/>
      <c r="BW179" s="208"/>
      <c r="BX179" s="208"/>
      <c r="BY179" s="208"/>
      <c r="BZ179" s="208"/>
      <c r="CA179" s="208"/>
      <c r="CB179" s="208"/>
      <c r="CC179" s="208"/>
      <c r="CD179" s="208"/>
      <c r="CE179" s="208"/>
      <c r="CF179" s="208"/>
      <c r="CG179" s="208"/>
      <c r="CH179" s="208"/>
      <c r="CI179" s="208"/>
      <c r="CJ179" s="208"/>
      <c r="CK179" s="208"/>
      <c r="CL179" s="208"/>
      <c r="CM179" s="208"/>
      <c r="CN179" s="208"/>
      <c r="CO179" s="208"/>
      <c r="CP179" s="176"/>
      <c r="DO179" s="166"/>
    </row>
    <row r="180" spans="1:119">
      <c r="A180" s="166"/>
      <c r="B180" s="175"/>
      <c r="C180" s="175"/>
      <c r="D180" s="178"/>
      <c r="E180" s="17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70"/>
      <c r="R180" s="170"/>
      <c r="S180" s="170"/>
      <c r="T180" s="170"/>
      <c r="U180" s="170"/>
      <c r="V180" s="170"/>
      <c r="W180" s="207"/>
      <c r="X180" s="207"/>
      <c r="Y180" s="207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  <c r="BI180" s="208"/>
      <c r="BJ180" s="208"/>
      <c r="BK180" s="208"/>
      <c r="BL180" s="208"/>
      <c r="BM180" s="208"/>
      <c r="BN180" s="208"/>
      <c r="BO180" s="208"/>
      <c r="BP180" s="208"/>
      <c r="BQ180" s="208"/>
      <c r="BR180" s="208"/>
      <c r="BS180" s="208"/>
      <c r="BT180" s="208"/>
      <c r="BU180" s="208"/>
      <c r="BV180" s="208"/>
      <c r="BW180" s="208"/>
      <c r="BX180" s="208"/>
      <c r="BY180" s="208"/>
      <c r="BZ180" s="208"/>
      <c r="CA180" s="208"/>
      <c r="CB180" s="208"/>
      <c r="CC180" s="208"/>
      <c r="CD180" s="208"/>
      <c r="CE180" s="208"/>
      <c r="CF180" s="208"/>
      <c r="CG180" s="208"/>
      <c r="CH180" s="208"/>
      <c r="CI180" s="208"/>
      <c r="CJ180" s="208"/>
      <c r="CK180" s="208"/>
      <c r="CL180" s="208"/>
      <c r="CM180" s="208"/>
      <c r="CN180" s="208"/>
      <c r="CO180" s="208"/>
      <c r="CP180" s="176"/>
      <c r="DO180" s="166"/>
    </row>
    <row r="181" spans="1:119">
      <c r="A181" s="166"/>
      <c r="B181" s="175"/>
      <c r="C181" s="175"/>
      <c r="D181" s="178"/>
      <c r="E181" s="17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70"/>
      <c r="R181" s="170"/>
      <c r="S181" s="170"/>
      <c r="T181" s="170"/>
      <c r="U181" s="170"/>
      <c r="V181" s="170"/>
      <c r="W181" s="207"/>
      <c r="X181" s="207"/>
      <c r="Y181" s="207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  <c r="BI181" s="208"/>
      <c r="BJ181" s="208"/>
      <c r="BK181" s="208"/>
      <c r="BL181" s="208"/>
      <c r="BM181" s="208"/>
      <c r="BN181" s="208"/>
      <c r="BO181" s="208"/>
      <c r="BP181" s="208"/>
      <c r="BQ181" s="208"/>
      <c r="BR181" s="208"/>
      <c r="BS181" s="208"/>
      <c r="BT181" s="208"/>
      <c r="BU181" s="208"/>
      <c r="BV181" s="208"/>
      <c r="BW181" s="208"/>
      <c r="BX181" s="208"/>
      <c r="BY181" s="208"/>
      <c r="BZ181" s="208"/>
      <c r="CA181" s="208"/>
      <c r="CB181" s="208"/>
      <c r="CC181" s="208"/>
      <c r="CD181" s="208"/>
      <c r="CE181" s="208"/>
      <c r="CF181" s="208"/>
      <c r="CG181" s="208"/>
      <c r="CH181" s="208"/>
      <c r="CI181" s="208"/>
      <c r="CJ181" s="208"/>
      <c r="CK181" s="208"/>
      <c r="CL181" s="208"/>
      <c r="CM181" s="208"/>
      <c r="CN181" s="208"/>
      <c r="CO181" s="208"/>
      <c r="CP181" s="176"/>
      <c r="DO181" s="166"/>
    </row>
    <row r="182" spans="1:119">
      <c r="A182" s="166"/>
      <c r="B182" s="175"/>
      <c r="C182" s="175"/>
      <c r="D182" s="178"/>
      <c r="E182" s="17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70"/>
      <c r="R182" s="170"/>
      <c r="S182" s="170"/>
      <c r="T182" s="170"/>
      <c r="U182" s="170"/>
      <c r="V182" s="170"/>
      <c r="W182" s="207"/>
      <c r="X182" s="207"/>
      <c r="Y182" s="207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  <c r="BI182" s="208"/>
      <c r="BJ182" s="208"/>
      <c r="BK182" s="208"/>
      <c r="BL182" s="208"/>
      <c r="BM182" s="208"/>
      <c r="BN182" s="208"/>
      <c r="BO182" s="208"/>
      <c r="BP182" s="208"/>
      <c r="BQ182" s="208"/>
      <c r="BR182" s="208"/>
      <c r="BS182" s="208"/>
      <c r="BT182" s="208"/>
      <c r="BU182" s="208"/>
      <c r="BV182" s="208"/>
      <c r="BW182" s="208"/>
      <c r="BX182" s="208"/>
      <c r="BY182" s="208"/>
      <c r="BZ182" s="208"/>
      <c r="CA182" s="208"/>
      <c r="CB182" s="208"/>
      <c r="CC182" s="208"/>
      <c r="CD182" s="208"/>
      <c r="CE182" s="208"/>
      <c r="CF182" s="208"/>
      <c r="CG182" s="208"/>
      <c r="CH182" s="208"/>
      <c r="CI182" s="208"/>
      <c r="CJ182" s="208"/>
      <c r="CK182" s="208"/>
      <c r="CL182" s="208"/>
      <c r="CM182" s="208"/>
      <c r="CN182" s="208"/>
      <c r="CO182" s="208"/>
      <c r="CP182" s="176"/>
      <c r="DO182" s="166"/>
    </row>
    <row r="183" spans="1:119">
      <c r="A183" s="166"/>
      <c r="B183" s="175"/>
      <c r="C183" s="175"/>
      <c r="D183" s="178"/>
      <c r="E183" s="17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70"/>
      <c r="R183" s="170"/>
      <c r="S183" s="170"/>
      <c r="T183" s="170"/>
      <c r="U183" s="170"/>
      <c r="V183" s="170"/>
      <c r="W183" s="207"/>
      <c r="X183" s="207"/>
      <c r="Y183" s="207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  <c r="BI183" s="208"/>
      <c r="BJ183" s="208"/>
      <c r="BK183" s="208"/>
      <c r="BL183" s="208"/>
      <c r="BM183" s="208"/>
      <c r="BN183" s="208"/>
      <c r="BO183" s="208"/>
      <c r="BP183" s="208"/>
      <c r="BQ183" s="208"/>
      <c r="BR183" s="208"/>
      <c r="BS183" s="208"/>
      <c r="BT183" s="208"/>
      <c r="BU183" s="208"/>
      <c r="BV183" s="208"/>
      <c r="BW183" s="208"/>
      <c r="BX183" s="208"/>
      <c r="BY183" s="208"/>
      <c r="BZ183" s="208"/>
      <c r="CA183" s="208"/>
      <c r="CB183" s="208"/>
      <c r="CC183" s="208"/>
      <c r="CD183" s="208"/>
      <c r="CE183" s="208"/>
      <c r="CF183" s="208"/>
      <c r="CG183" s="208"/>
      <c r="CH183" s="208"/>
      <c r="CI183" s="208"/>
      <c r="CJ183" s="208"/>
      <c r="CK183" s="208"/>
      <c r="CL183" s="208"/>
      <c r="CM183" s="208"/>
      <c r="CN183" s="208"/>
      <c r="CO183" s="208"/>
      <c r="CP183" s="176"/>
      <c r="DO183" s="166"/>
    </row>
    <row r="184" spans="1:119">
      <c r="A184" s="166"/>
      <c r="B184" s="175"/>
      <c r="C184" s="175"/>
      <c r="D184" s="178"/>
      <c r="E184" s="17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70"/>
      <c r="R184" s="170"/>
      <c r="S184" s="170"/>
      <c r="T184" s="170"/>
      <c r="U184" s="170"/>
      <c r="V184" s="170"/>
      <c r="W184" s="207"/>
      <c r="X184" s="207"/>
      <c r="Y184" s="207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  <c r="BI184" s="208"/>
      <c r="BJ184" s="208"/>
      <c r="BK184" s="208"/>
      <c r="BL184" s="208"/>
      <c r="BM184" s="208"/>
      <c r="BN184" s="208"/>
      <c r="BO184" s="208"/>
      <c r="BP184" s="208"/>
      <c r="BQ184" s="208"/>
      <c r="BR184" s="208"/>
      <c r="BS184" s="208"/>
      <c r="BT184" s="208"/>
      <c r="BU184" s="208"/>
      <c r="BV184" s="208"/>
      <c r="BW184" s="208"/>
      <c r="BX184" s="208"/>
      <c r="BY184" s="208"/>
      <c r="BZ184" s="208"/>
      <c r="CA184" s="208"/>
      <c r="CB184" s="208"/>
      <c r="CC184" s="208"/>
      <c r="CD184" s="208"/>
      <c r="CE184" s="208"/>
      <c r="CF184" s="208"/>
      <c r="CG184" s="208"/>
      <c r="CH184" s="208"/>
      <c r="CI184" s="208"/>
      <c r="CJ184" s="208"/>
      <c r="CK184" s="208"/>
      <c r="CL184" s="208"/>
      <c r="CM184" s="208"/>
      <c r="CN184" s="208"/>
      <c r="CO184" s="208"/>
      <c r="CP184" s="176"/>
      <c r="DO184" s="166"/>
    </row>
    <row r="185" spans="1:119">
      <c r="A185" s="166"/>
      <c r="B185" s="175"/>
      <c r="C185" s="175"/>
      <c r="D185" s="178"/>
      <c r="E185" s="17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70"/>
      <c r="R185" s="170"/>
      <c r="S185" s="170"/>
      <c r="T185" s="170"/>
      <c r="U185" s="170"/>
      <c r="V185" s="170"/>
      <c r="W185" s="207"/>
      <c r="X185" s="207"/>
      <c r="Y185" s="207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  <c r="BI185" s="208"/>
      <c r="BJ185" s="208"/>
      <c r="BK185" s="208"/>
      <c r="BL185" s="208"/>
      <c r="BM185" s="208"/>
      <c r="BN185" s="208"/>
      <c r="BO185" s="208"/>
      <c r="BP185" s="208"/>
      <c r="BQ185" s="208"/>
      <c r="BR185" s="208"/>
      <c r="BS185" s="208"/>
      <c r="BT185" s="208"/>
      <c r="BU185" s="208"/>
      <c r="BV185" s="208"/>
      <c r="BW185" s="208"/>
      <c r="BX185" s="208"/>
      <c r="BY185" s="208"/>
      <c r="BZ185" s="208"/>
      <c r="CA185" s="208"/>
      <c r="CB185" s="208"/>
      <c r="CC185" s="208"/>
      <c r="CD185" s="208"/>
      <c r="CE185" s="208"/>
      <c r="CF185" s="208"/>
      <c r="CG185" s="208"/>
      <c r="CH185" s="208"/>
      <c r="CI185" s="208"/>
      <c r="CJ185" s="208"/>
      <c r="CK185" s="208"/>
      <c r="CL185" s="208"/>
      <c r="CM185" s="208"/>
      <c r="CN185" s="208"/>
      <c r="CO185" s="208"/>
      <c r="CP185" s="176"/>
      <c r="DO185" s="166"/>
    </row>
    <row r="186" spans="1:119">
      <c r="A186" s="166"/>
      <c r="B186" s="175"/>
      <c r="C186" s="175"/>
      <c r="D186" s="178"/>
      <c r="E186" s="17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70"/>
      <c r="R186" s="170"/>
      <c r="S186" s="170"/>
      <c r="T186" s="170"/>
      <c r="U186" s="170"/>
      <c r="V186" s="170"/>
      <c r="W186" s="207"/>
      <c r="X186" s="207"/>
      <c r="Y186" s="207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  <c r="BI186" s="208"/>
      <c r="BJ186" s="208"/>
      <c r="BK186" s="208"/>
      <c r="BL186" s="208"/>
      <c r="BM186" s="208"/>
      <c r="BN186" s="208"/>
      <c r="BO186" s="208"/>
      <c r="BP186" s="208"/>
      <c r="BQ186" s="208"/>
      <c r="BR186" s="208"/>
      <c r="BS186" s="208"/>
      <c r="BT186" s="208"/>
      <c r="BU186" s="208"/>
      <c r="BV186" s="208"/>
      <c r="BW186" s="208"/>
      <c r="BX186" s="208"/>
      <c r="BY186" s="208"/>
      <c r="BZ186" s="208"/>
      <c r="CA186" s="208"/>
      <c r="CB186" s="208"/>
      <c r="CC186" s="208"/>
      <c r="CD186" s="208"/>
      <c r="CE186" s="208"/>
      <c r="CF186" s="208"/>
      <c r="CG186" s="208"/>
      <c r="CH186" s="208"/>
      <c r="CI186" s="208"/>
      <c r="CJ186" s="208"/>
      <c r="CK186" s="208"/>
      <c r="CL186" s="208"/>
      <c r="CM186" s="208"/>
      <c r="CN186" s="208"/>
      <c r="CO186" s="208"/>
      <c r="CP186" s="176"/>
      <c r="DO186" s="166"/>
    </row>
    <row r="187" spans="1:119">
      <c r="A187" s="166"/>
      <c r="B187" s="175"/>
      <c r="C187" s="175"/>
      <c r="D187" s="178"/>
      <c r="E187" s="17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70"/>
      <c r="R187" s="170"/>
      <c r="S187" s="170"/>
      <c r="T187" s="170"/>
      <c r="U187" s="170"/>
      <c r="V187" s="170"/>
      <c r="W187" s="207"/>
      <c r="X187" s="207"/>
      <c r="Y187" s="207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  <c r="BI187" s="208"/>
      <c r="BJ187" s="208"/>
      <c r="BK187" s="208"/>
      <c r="BL187" s="208"/>
      <c r="BM187" s="208"/>
      <c r="BN187" s="208"/>
      <c r="BO187" s="208"/>
      <c r="BP187" s="208"/>
      <c r="BQ187" s="208"/>
      <c r="BR187" s="208"/>
      <c r="BS187" s="208"/>
      <c r="BT187" s="208"/>
      <c r="BU187" s="208"/>
      <c r="BV187" s="208"/>
      <c r="BW187" s="208"/>
      <c r="BX187" s="208"/>
      <c r="BY187" s="208"/>
      <c r="BZ187" s="208"/>
      <c r="CA187" s="208"/>
      <c r="CB187" s="208"/>
      <c r="CC187" s="208"/>
      <c r="CD187" s="208"/>
      <c r="CE187" s="208"/>
      <c r="CF187" s="208"/>
      <c r="CG187" s="208"/>
      <c r="CH187" s="208"/>
      <c r="CI187" s="208"/>
      <c r="CJ187" s="208"/>
      <c r="CK187" s="208"/>
      <c r="CL187" s="208"/>
      <c r="CM187" s="208"/>
      <c r="CN187" s="208"/>
      <c r="CO187" s="208"/>
      <c r="CP187" s="176"/>
      <c r="DO187" s="166"/>
    </row>
    <row r="188" spans="1:119">
      <c r="A188" s="166"/>
      <c r="B188" s="175"/>
      <c r="C188" s="175"/>
      <c r="D188" s="178"/>
      <c r="E188" s="17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70"/>
      <c r="R188" s="170"/>
      <c r="S188" s="170"/>
      <c r="T188" s="170"/>
      <c r="U188" s="170"/>
      <c r="V188" s="170"/>
      <c r="W188" s="207"/>
      <c r="X188" s="207"/>
      <c r="Y188" s="207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  <c r="BI188" s="208"/>
      <c r="BJ188" s="208"/>
      <c r="BK188" s="208"/>
      <c r="BL188" s="208"/>
      <c r="BM188" s="208"/>
      <c r="BN188" s="208"/>
      <c r="BO188" s="208"/>
      <c r="BP188" s="208"/>
      <c r="BQ188" s="208"/>
      <c r="BR188" s="208"/>
      <c r="BS188" s="208"/>
      <c r="BT188" s="208"/>
      <c r="BU188" s="208"/>
      <c r="BV188" s="208"/>
      <c r="BW188" s="208"/>
      <c r="BX188" s="208"/>
      <c r="BY188" s="208"/>
      <c r="BZ188" s="208"/>
      <c r="CA188" s="208"/>
      <c r="CB188" s="208"/>
      <c r="CC188" s="208"/>
      <c r="CD188" s="208"/>
      <c r="CE188" s="208"/>
      <c r="CF188" s="208"/>
      <c r="CG188" s="208"/>
      <c r="CH188" s="208"/>
      <c r="CI188" s="208"/>
      <c r="CJ188" s="208"/>
      <c r="CK188" s="208"/>
      <c r="CL188" s="208"/>
      <c r="CM188" s="208"/>
      <c r="CN188" s="208"/>
      <c r="CO188" s="208"/>
      <c r="CP188" s="176"/>
      <c r="DO188" s="166"/>
    </row>
    <row r="189" spans="1:119">
      <c r="A189" s="166"/>
      <c r="B189" s="175"/>
      <c r="C189" s="175"/>
      <c r="D189" s="178"/>
      <c r="E189" s="17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70"/>
      <c r="R189" s="170"/>
      <c r="S189" s="170"/>
      <c r="T189" s="170"/>
      <c r="U189" s="170"/>
      <c r="V189" s="170"/>
      <c r="W189" s="207"/>
      <c r="X189" s="207"/>
      <c r="Y189" s="207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  <c r="BI189" s="208"/>
      <c r="BJ189" s="208"/>
      <c r="BK189" s="208"/>
      <c r="BL189" s="208"/>
      <c r="BM189" s="208"/>
      <c r="BN189" s="208"/>
      <c r="BO189" s="208"/>
      <c r="BP189" s="208"/>
      <c r="BQ189" s="208"/>
      <c r="BR189" s="208"/>
      <c r="BS189" s="208"/>
      <c r="BT189" s="208"/>
      <c r="BU189" s="208"/>
      <c r="BV189" s="208"/>
      <c r="BW189" s="208"/>
      <c r="BX189" s="208"/>
      <c r="BY189" s="208"/>
      <c r="BZ189" s="208"/>
      <c r="CA189" s="208"/>
      <c r="CB189" s="208"/>
      <c r="CC189" s="208"/>
      <c r="CD189" s="208"/>
      <c r="CE189" s="208"/>
      <c r="CF189" s="208"/>
      <c r="CG189" s="208"/>
      <c r="CH189" s="208"/>
      <c r="CI189" s="208"/>
      <c r="CJ189" s="208"/>
      <c r="CK189" s="208"/>
      <c r="CL189" s="208"/>
      <c r="CM189" s="208"/>
      <c r="CN189" s="208"/>
      <c r="CO189" s="208"/>
      <c r="CP189" s="176"/>
      <c r="DO189" s="166"/>
    </row>
    <row r="190" spans="1:119">
      <c r="A190" s="166"/>
      <c r="B190" s="175"/>
      <c r="C190" s="175"/>
      <c r="D190" s="178"/>
      <c r="E190" s="17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70"/>
      <c r="R190" s="170"/>
      <c r="S190" s="170"/>
      <c r="T190" s="170"/>
      <c r="U190" s="170"/>
      <c r="V190" s="170"/>
      <c r="W190" s="207"/>
      <c r="X190" s="207"/>
      <c r="Y190" s="207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8"/>
      <c r="BN190" s="208"/>
      <c r="BO190" s="208"/>
      <c r="BP190" s="208"/>
      <c r="BQ190" s="208"/>
      <c r="BR190" s="208"/>
      <c r="BS190" s="208"/>
      <c r="BT190" s="208"/>
      <c r="BU190" s="208"/>
      <c r="BV190" s="208"/>
      <c r="BW190" s="208"/>
      <c r="BX190" s="208"/>
      <c r="BY190" s="208"/>
      <c r="BZ190" s="208"/>
      <c r="CA190" s="208"/>
      <c r="CB190" s="208"/>
      <c r="CC190" s="208"/>
      <c r="CD190" s="208"/>
      <c r="CE190" s="208"/>
      <c r="CF190" s="208"/>
      <c r="CG190" s="208"/>
      <c r="CH190" s="208"/>
      <c r="CI190" s="208"/>
      <c r="CJ190" s="208"/>
      <c r="CK190" s="208"/>
      <c r="CL190" s="208"/>
      <c r="CM190" s="208"/>
      <c r="CN190" s="208"/>
      <c r="CO190" s="208"/>
      <c r="CP190" s="176"/>
      <c r="DO190" s="166"/>
    </row>
    <row r="191" spans="1:119">
      <c r="A191" s="166"/>
      <c r="B191" s="175"/>
      <c r="C191" s="175"/>
      <c r="D191" s="178"/>
      <c r="E191" s="17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70"/>
      <c r="R191" s="170"/>
      <c r="S191" s="170"/>
      <c r="T191" s="170"/>
      <c r="U191" s="170"/>
      <c r="V191" s="170"/>
      <c r="W191" s="207"/>
      <c r="X191" s="207"/>
      <c r="Y191" s="207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8"/>
      <c r="BN191" s="208"/>
      <c r="BO191" s="208"/>
      <c r="BP191" s="208"/>
      <c r="BQ191" s="208"/>
      <c r="BR191" s="208"/>
      <c r="BS191" s="208"/>
      <c r="BT191" s="208"/>
      <c r="BU191" s="208"/>
      <c r="BV191" s="208"/>
      <c r="BW191" s="208"/>
      <c r="BX191" s="208"/>
      <c r="BY191" s="208"/>
      <c r="BZ191" s="208"/>
      <c r="CA191" s="208"/>
      <c r="CB191" s="208"/>
      <c r="CC191" s="208"/>
      <c r="CD191" s="208"/>
      <c r="CE191" s="208"/>
      <c r="CF191" s="208"/>
      <c r="CG191" s="208"/>
      <c r="CH191" s="208"/>
      <c r="CI191" s="208"/>
      <c r="CJ191" s="208"/>
      <c r="CK191" s="208"/>
      <c r="CL191" s="208"/>
      <c r="CM191" s="208"/>
      <c r="CN191" s="208"/>
      <c r="CO191" s="208"/>
      <c r="CP191" s="176"/>
      <c r="DO191" s="166"/>
    </row>
    <row r="192" spans="1:119">
      <c r="A192" s="166"/>
      <c r="B192" s="175"/>
      <c r="C192" s="175"/>
      <c r="D192" s="178"/>
      <c r="E192" s="17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70"/>
      <c r="R192" s="170"/>
      <c r="S192" s="170"/>
      <c r="T192" s="170"/>
      <c r="U192" s="170"/>
      <c r="V192" s="170"/>
      <c r="W192" s="207"/>
      <c r="X192" s="207"/>
      <c r="Y192" s="207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8"/>
      <c r="BN192" s="208"/>
      <c r="BO192" s="208"/>
      <c r="BP192" s="208"/>
      <c r="BQ192" s="208"/>
      <c r="BR192" s="208"/>
      <c r="BS192" s="208"/>
      <c r="BT192" s="208"/>
      <c r="BU192" s="208"/>
      <c r="BV192" s="208"/>
      <c r="BW192" s="208"/>
      <c r="BX192" s="208"/>
      <c r="BY192" s="208"/>
      <c r="BZ192" s="208"/>
      <c r="CA192" s="208"/>
      <c r="CB192" s="208"/>
      <c r="CC192" s="208"/>
      <c r="CD192" s="208"/>
      <c r="CE192" s="208"/>
      <c r="CF192" s="208"/>
      <c r="CG192" s="208"/>
      <c r="CH192" s="208"/>
      <c r="CI192" s="208"/>
      <c r="CJ192" s="208"/>
      <c r="CK192" s="208"/>
      <c r="CL192" s="208"/>
      <c r="CM192" s="208"/>
      <c r="CN192" s="208"/>
      <c r="CO192" s="208"/>
      <c r="CP192" s="176"/>
      <c r="DO192" s="166"/>
    </row>
    <row r="193" spans="1:119">
      <c r="A193" s="166"/>
      <c r="B193" s="175"/>
      <c r="C193" s="175"/>
      <c r="D193" s="178"/>
      <c r="E193" s="17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70"/>
      <c r="R193" s="170"/>
      <c r="S193" s="170"/>
      <c r="T193" s="170"/>
      <c r="U193" s="170"/>
      <c r="V193" s="170"/>
      <c r="W193" s="207"/>
      <c r="X193" s="207"/>
      <c r="Y193" s="207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8"/>
      <c r="BN193" s="208"/>
      <c r="BO193" s="208"/>
      <c r="BP193" s="208"/>
      <c r="BQ193" s="208"/>
      <c r="BR193" s="208"/>
      <c r="BS193" s="208"/>
      <c r="BT193" s="208"/>
      <c r="BU193" s="208"/>
      <c r="BV193" s="208"/>
      <c r="BW193" s="208"/>
      <c r="BX193" s="208"/>
      <c r="BY193" s="208"/>
      <c r="BZ193" s="208"/>
      <c r="CA193" s="208"/>
      <c r="CB193" s="208"/>
      <c r="CC193" s="208"/>
      <c r="CD193" s="208"/>
      <c r="CE193" s="208"/>
      <c r="CF193" s="208"/>
      <c r="CG193" s="208"/>
      <c r="CH193" s="208"/>
      <c r="CI193" s="208"/>
      <c r="CJ193" s="208"/>
      <c r="CK193" s="208"/>
      <c r="CL193" s="208"/>
      <c r="CM193" s="208"/>
      <c r="CN193" s="208"/>
      <c r="CO193" s="208"/>
      <c r="CP193" s="176"/>
      <c r="DO193" s="166"/>
    </row>
    <row r="194" spans="1:119">
      <c r="A194" s="166"/>
      <c r="B194" s="175"/>
      <c r="C194" s="175"/>
      <c r="D194" s="178"/>
      <c r="E194" s="17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70"/>
      <c r="R194" s="170"/>
      <c r="S194" s="170"/>
      <c r="T194" s="170"/>
      <c r="U194" s="170"/>
      <c r="V194" s="170"/>
      <c r="W194" s="207"/>
      <c r="X194" s="207"/>
      <c r="Y194" s="207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8"/>
      <c r="BN194" s="208"/>
      <c r="BO194" s="208"/>
      <c r="BP194" s="208"/>
      <c r="BQ194" s="208"/>
      <c r="BR194" s="208"/>
      <c r="BS194" s="208"/>
      <c r="BT194" s="208"/>
      <c r="BU194" s="208"/>
      <c r="BV194" s="208"/>
      <c r="BW194" s="208"/>
      <c r="BX194" s="208"/>
      <c r="BY194" s="208"/>
      <c r="BZ194" s="208"/>
      <c r="CA194" s="208"/>
      <c r="CB194" s="208"/>
      <c r="CC194" s="208"/>
      <c r="CD194" s="208"/>
      <c r="CE194" s="208"/>
      <c r="CF194" s="208"/>
      <c r="CG194" s="208"/>
      <c r="CH194" s="208"/>
      <c r="CI194" s="208"/>
      <c r="CJ194" s="208"/>
      <c r="CK194" s="208"/>
      <c r="CL194" s="208"/>
      <c r="CM194" s="208"/>
      <c r="CN194" s="208"/>
      <c r="CO194" s="208"/>
      <c r="CP194" s="176"/>
      <c r="DO194" s="166"/>
    </row>
    <row r="195" spans="1:119">
      <c r="A195" s="166"/>
      <c r="B195" s="175"/>
      <c r="C195" s="175"/>
      <c r="D195" s="178"/>
      <c r="E195" s="17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70"/>
      <c r="R195" s="170"/>
      <c r="S195" s="170"/>
      <c r="T195" s="170"/>
      <c r="U195" s="170"/>
      <c r="V195" s="170"/>
      <c r="W195" s="207"/>
      <c r="X195" s="207"/>
      <c r="Y195" s="207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8"/>
      <c r="BQ195" s="208"/>
      <c r="BR195" s="208"/>
      <c r="BS195" s="208"/>
      <c r="BT195" s="208"/>
      <c r="BU195" s="208"/>
      <c r="BV195" s="208"/>
      <c r="BW195" s="208"/>
      <c r="BX195" s="208"/>
      <c r="BY195" s="208"/>
      <c r="BZ195" s="208"/>
      <c r="CA195" s="208"/>
      <c r="CB195" s="208"/>
      <c r="CC195" s="208"/>
      <c r="CD195" s="208"/>
      <c r="CE195" s="208"/>
      <c r="CF195" s="208"/>
      <c r="CG195" s="208"/>
      <c r="CH195" s="208"/>
      <c r="CI195" s="208"/>
      <c r="CJ195" s="208"/>
      <c r="CK195" s="208"/>
      <c r="CL195" s="208"/>
      <c r="CM195" s="208"/>
      <c r="CN195" s="208"/>
      <c r="CO195" s="208"/>
      <c r="CP195" s="176"/>
      <c r="DO195" s="166"/>
    </row>
    <row r="196" spans="1:119">
      <c r="A196" s="166"/>
      <c r="B196" s="175"/>
      <c r="C196" s="175"/>
      <c r="D196" s="178"/>
      <c r="E196" s="17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70"/>
      <c r="R196" s="170"/>
      <c r="S196" s="170"/>
      <c r="T196" s="170"/>
      <c r="U196" s="170"/>
      <c r="V196" s="170"/>
      <c r="W196" s="207"/>
      <c r="X196" s="207"/>
      <c r="Y196" s="207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08"/>
      <c r="BN196" s="208"/>
      <c r="BO196" s="208"/>
      <c r="BP196" s="208"/>
      <c r="BQ196" s="208"/>
      <c r="BR196" s="208"/>
      <c r="BS196" s="208"/>
      <c r="BT196" s="208"/>
      <c r="BU196" s="208"/>
      <c r="BV196" s="208"/>
      <c r="BW196" s="208"/>
      <c r="BX196" s="208"/>
      <c r="BY196" s="208"/>
      <c r="BZ196" s="208"/>
      <c r="CA196" s="208"/>
      <c r="CB196" s="208"/>
      <c r="CC196" s="208"/>
      <c r="CD196" s="208"/>
      <c r="CE196" s="208"/>
      <c r="CF196" s="208"/>
      <c r="CG196" s="208"/>
      <c r="CH196" s="208"/>
      <c r="CI196" s="208"/>
      <c r="CJ196" s="208"/>
      <c r="CK196" s="208"/>
      <c r="CL196" s="208"/>
      <c r="CM196" s="208"/>
      <c r="CN196" s="208"/>
      <c r="CO196" s="208"/>
      <c r="CP196" s="176"/>
      <c r="DO196" s="166"/>
    </row>
    <row r="197" spans="1:119">
      <c r="A197" s="166"/>
      <c r="B197" s="175"/>
      <c r="C197" s="175"/>
      <c r="D197" s="178"/>
      <c r="E197" s="17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70"/>
      <c r="R197" s="170"/>
      <c r="S197" s="170"/>
      <c r="T197" s="170"/>
      <c r="U197" s="170"/>
      <c r="V197" s="170"/>
      <c r="W197" s="207"/>
      <c r="X197" s="207"/>
      <c r="Y197" s="207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08"/>
      <c r="BN197" s="208"/>
      <c r="BO197" s="208"/>
      <c r="BP197" s="208"/>
      <c r="BQ197" s="208"/>
      <c r="BR197" s="208"/>
      <c r="BS197" s="208"/>
      <c r="BT197" s="208"/>
      <c r="BU197" s="208"/>
      <c r="BV197" s="208"/>
      <c r="BW197" s="208"/>
      <c r="BX197" s="208"/>
      <c r="BY197" s="208"/>
      <c r="BZ197" s="208"/>
      <c r="CA197" s="208"/>
      <c r="CB197" s="208"/>
      <c r="CC197" s="208"/>
      <c r="CD197" s="208"/>
      <c r="CE197" s="208"/>
      <c r="CF197" s="208"/>
      <c r="CG197" s="208"/>
      <c r="CH197" s="208"/>
      <c r="CI197" s="208"/>
      <c r="CJ197" s="208"/>
      <c r="CK197" s="208"/>
      <c r="CL197" s="208"/>
      <c r="CM197" s="208"/>
      <c r="CN197" s="208"/>
      <c r="CO197" s="208"/>
      <c r="CP197" s="176"/>
      <c r="DO197" s="166"/>
    </row>
    <row r="198" spans="1:119">
      <c r="A198" s="166"/>
      <c r="B198" s="175"/>
      <c r="C198" s="175"/>
      <c r="D198" s="178"/>
      <c r="E198" s="17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70"/>
      <c r="R198" s="170"/>
      <c r="S198" s="170"/>
      <c r="T198" s="170"/>
      <c r="U198" s="170"/>
      <c r="V198" s="170"/>
      <c r="W198" s="207"/>
      <c r="X198" s="207"/>
      <c r="Y198" s="207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  <c r="BJ198" s="208"/>
      <c r="BK198" s="208"/>
      <c r="BL198" s="208"/>
      <c r="BM198" s="208"/>
      <c r="BN198" s="208"/>
      <c r="BO198" s="208"/>
      <c r="BP198" s="208"/>
      <c r="BQ198" s="208"/>
      <c r="BR198" s="208"/>
      <c r="BS198" s="208"/>
      <c r="BT198" s="208"/>
      <c r="BU198" s="208"/>
      <c r="BV198" s="208"/>
      <c r="BW198" s="208"/>
      <c r="BX198" s="208"/>
      <c r="BY198" s="208"/>
      <c r="BZ198" s="208"/>
      <c r="CA198" s="208"/>
      <c r="CB198" s="208"/>
      <c r="CC198" s="208"/>
      <c r="CD198" s="208"/>
      <c r="CE198" s="208"/>
      <c r="CF198" s="208"/>
      <c r="CG198" s="208"/>
      <c r="CH198" s="208"/>
      <c r="CI198" s="208"/>
      <c r="CJ198" s="208"/>
      <c r="CK198" s="208"/>
      <c r="CL198" s="208"/>
      <c r="CM198" s="208"/>
      <c r="CN198" s="208"/>
      <c r="CO198" s="208"/>
      <c r="CP198" s="176"/>
      <c r="DO198" s="166"/>
    </row>
    <row r="199" spans="1:119">
      <c r="A199" s="166"/>
      <c r="B199" s="175"/>
      <c r="C199" s="175"/>
      <c r="D199" s="178"/>
      <c r="E199" s="17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70"/>
      <c r="R199" s="170"/>
      <c r="S199" s="170"/>
      <c r="T199" s="170"/>
      <c r="U199" s="170"/>
      <c r="V199" s="170"/>
      <c r="W199" s="207"/>
      <c r="X199" s="207"/>
      <c r="Y199" s="207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  <c r="BI199" s="208"/>
      <c r="BJ199" s="208"/>
      <c r="BK199" s="208"/>
      <c r="BL199" s="208"/>
      <c r="BM199" s="208"/>
      <c r="BN199" s="208"/>
      <c r="BO199" s="208"/>
      <c r="BP199" s="208"/>
      <c r="BQ199" s="208"/>
      <c r="BR199" s="208"/>
      <c r="BS199" s="208"/>
      <c r="BT199" s="208"/>
      <c r="BU199" s="208"/>
      <c r="BV199" s="208"/>
      <c r="BW199" s="208"/>
      <c r="BX199" s="208"/>
      <c r="BY199" s="208"/>
      <c r="BZ199" s="208"/>
      <c r="CA199" s="208"/>
      <c r="CB199" s="208"/>
      <c r="CC199" s="208"/>
      <c r="CD199" s="208"/>
      <c r="CE199" s="208"/>
      <c r="CF199" s="208"/>
      <c r="CG199" s="208"/>
      <c r="CH199" s="208"/>
      <c r="CI199" s="208"/>
      <c r="CJ199" s="208"/>
      <c r="CK199" s="208"/>
      <c r="CL199" s="208"/>
      <c r="CM199" s="208"/>
      <c r="CN199" s="208"/>
      <c r="CO199" s="208"/>
      <c r="CP199" s="176"/>
      <c r="DO199" s="166"/>
    </row>
    <row r="200" spans="1:119">
      <c r="A200" s="166"/>
      <c r="B200" s="175"/>
      <c r="C200" s="175"/>
      <c r="D200" s="178"/>
      <c r="E200" s="17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70"/>
      <c r="R200" s="170"/>
      <c r="S200" s="170"/>
      <c r="T200" s="170"/>
      <c r="U200" s="170"/>
      <c r="V200" s="170"/>
      <c r="W200" s="207"/>
      <c r="X200" s="207"/>
      <c r="Y200" s="207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  <c r="BI200" s="208"/>
      <c r="BJ200" s="208"/>
      <c r="BK200" s="208"/>
      <c r="BL200" s="208"/>
      <c r="BM200" s="208"/>
      <c r="BN200" s="208"/>
      <c r="BO200" s="208"/>
      <c r="BP200" s="208"/>
      <c r="BQ200" s="208"/>
      <c r="BR200" s="208"/>
      <c r="BS200" s="208"/>
      <c r="BT200" s="208"/>
      <c r="BU200" s="208"/>
      <c r="BV200" s="208"/>
      <c r="BW200" s="208"/>
      <c r="BX200" s="208"/>
      <c r="BY200" s="208"/>
      <c r="BZ200" s="208"/>
      <c r="CA200" s="208"/>
      <c r="CB200" s="208"/>
      <c r="CC200" s="208"/>
      <c r="CD200" s="208"/>
      <c r="CE200" s="208"/>
      <c r="CF200" s="208"/>
      <c r="CG200" s="208"/>
      <c r="CH200" s="208"/>
      <c r="CI200" s="208"/>
      <c r="CJ200" s="208"/>
      <c r="CK200" s="208"/>
      <c r="CL200" s="208"/>
      <c r="CM200" s="208"/>
      <c r="CN200" s="208"/>
      <c r="CO200" s="208"/>
      <c r="CP200" s="176"/>
      <c r="DO200" s="166"/>
    </row>
    <row r="201" spans="1:119">
      <c r="A201" s="166"/>
      <c r="B201" s="175"/>
      <c r="C201" s="175"/>
      <c r="D201" s="178"/>
      <c r="E201" s="17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70"/>
      <c r="R201" s="170"/>
      <c r="S201" s="170"/>
      <c r="T201" s="170"/>
      <c r="U201" s="170"/>
      <c r="V201" s="170"/>
      <c r="W201" s="207"/>
      <c r="X201" s="207"/>
      <c r="Y201" s="207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  <c r="BI201" s="208"/>
      <c r="BJ201" s="208"/>
      <c r="BK201" s="208"/>
      <c r="BL201" s="208"/>
      <c r="BM201" s="208"/>
      <c r="BN201" s="208"/>
      <c r="BO201" s="208"/>
      <c r="BP201" s="208"/>
      <c r="BQ201" s="208"/>
      <c r="BR201" s="208"/>
      <c r="BS201" s="208"/>
      <c r="BT201" s="208"/>
      <c r="BU201" s="208"/>
      <c r="BV201" s="208"/>
      <c r="BW201" s="208"/>
      <c r="BX201" s="208"/>
      <c r="BY201" s="208"/>
      <c r="BZ201" s="208"/>
      <c r="CA201" s="208"/>
      <c r="CB201" s="208"/>
      <c r="CC201" s="208"/>
      <c r="CD201" s="208"/>
      <c r="CE201" s="208"/>
      <c r="CF201" s="208"/>
      <c r="CG201" s="208"/>
      <c r="CH201" s="208"/>
      <c r="CI201" s="208"/>
      <c r="CJ201" s="208"/>
      <c r="CK201" s="208"/>
      <c r="CL201" s="208"/>
      <c r="CM201" s="208"/>
      <c r="CN201" s="208"/>
      <c r="CO201" s="208"/>
      <c r="CP201" s="176"/>
      <c r="DO201" s="166"/>
    </row>
    <row r="202" spans="1:119">
      <c r="A202" s="166"/>
      <c r="B202" s="175"/>
      <c r="C202" s="175"/>
      <c r="D202" s="178"/>
      <c r="E202" s="17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70"/>
      <c r="R202" s="170"/>
      <c r="S202" s="170"/>
      <c r="T202" s="170"/>
      <c r="U202" s="170"/>
      <c r="V202" s="170"/>
      <c r="W202" s="207"/>
      <c r="X202" s="207"/>
      <c r="Y202" s="207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8"/>
      <c r="BJ202" s="208"/>
      <c r="BK202" s="208"/>
      <c r="BL202" s="208"/>
      <c r="BM202" s="208"/>
      <c r="BN202" s="208"/>
      <c r="BO202" s="208"/>
      <c r="BP202" s="208"/>
      <c r="BQ202" s="208"/>
      <c r="BR202" s="208"/>
      <c r="BS202" s="208"/>
      <c r="BT202" s="208"/>
      <c r="BU202" s="208"/>
      <c r="BV202" s="208"/>
      <c r="BW202" s="208"/>
      <c r="BX202" s="208"/>
      <c r="BY202" s="208"/>
      <c r="BZ202" s="208"/>
      <c r="CA202" s="208"/>
      <c r="CB202" s="208"/>
      <c r="CC202" s="208"/>
      <c r="CD202" s="208"/>
      <c r="CE202" s="208"/>
      <c r="CF202" s="208"/>
      <c r="CG202" s="208"/>
      <c r="CH202" s="208"/>
      <c r="CI202" s="208"/>
      <c r="CJ202" s="208"/>
      <c r="CK202" s="208"/>
      <c r="CL202" s="208"/>
      <c r="CM202" s="208"/>
      <c r="CN202" s="208"/>
      <c r="CO202" s="208"/>
      <c r="CP202" s="176"/>
      <c r="DO202" s="166"/>
    </row>
    <row r="203" spans="1:119">
      <c r="A203" s="166"/>
      <c r="B203" s="175"/>
      <c r="C203" s="175"/>
      <c r="D203" s="178"/>
      <c r="E203" s="17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70"/>
      <c r="R203" s="170"/>
      <c r="S203" s="170"/>
      <c r="T203" s="170"/>
      <c r="U203" s="170"/>
      <c r="V203" s="170"/>
      <c r="W203" s="207"/>
      <c r="X203" s="207"/>
      <c r="Y203" s="207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  <c r="BI203" s="208"/>
      <c r="BJ203" s="208"/>
      <c r="BK203" s="208"/>
      <c r="BL203" s="208"/>
      <c r="BM203" s="208"/>
      <c r="BN203" s="208"/>
      <c r="BO203" s="208"/>
      <c r="BP203" s="208"/>
      <c r="BQ203" s="208"/>
      <c r="BR203" s="208"/>
      <c r="BS203" s="208"/>
      <c r="BT203" s="208"/>
      <c r="BU203" s="208"/>
      <c r="BV203" s="208"/>
      <c r="BW203" s="208"/>
      <c r="BX203" s="208"/>
      <c r="BY203" s="208"/>
      <c r="BZ203" s="208"/>
      <c r="CA203" s="208"/>
      <c r="CB203" s="208"/>
      <c r="CC203" s="208"/>
      <c r="CD203" s="208"/>
      <c r="CE203" s="208"/>
      <c r="CF203" s="208"/>
      <c r="CG203" s="208"/>
      <c r="CH203" s="208"/>
      <c r="CI203" s="208"/>
      <c r="CJ203" s="208"/>
      <c r="CK203" s="208"/>
      <c r="CL203" s="208"/>
      <c r="CM203" s="208"/>
      <c r="CN203" s="208"/>
      <c r="CO203" s="208"/>
      <c r="CP203" s="176"/>
      <c r="DO203" s="166"/>
    </row>
    <row r="204" spans="1:119">
      <c r="A204" s="166"/>
      <c r="B204" s="175"/>
      <c r="C204" s="175"/>
      <c r="D204" s="178"/>
      <c r="E204" s="17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70"/>
      <c r="R204" s="170"/>
      <c r="S204" s="170"/>
      <c r="T204" s="170"/>
      <c r="U204" s="170"/>
      <c r="V204" s="170"/>
      <c r="W204" s="207"/>
      <c r="X204" s="207"/>
      <c r="Y204" s="207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  <c r="BJ204" s="208"/>
      <c r="BK204" s="208"/>
      <c r="BL204" s="208"/>
      <c r="BM204" s="208"/>
      <c r="BN204" s="208"/>
      <c r="BO204" s="208"/>
      <c r="BP204" s="208"/>
      <c r="BQ204" s="208"/>
      <c r="BR204" s="208"/>
      <c r="BS204" s="208"/>
      <c r="BT204" s="208"/>
      <c r="BU204" s="208"/>
      <c r="BV204" s="208"/>
      <c r="BW204" s="208"/>
      <c r="BX204" s="208"/>
      <c r="BY204" s="208"/>
      <c r="BZ204" s="208"/>
      <c r="CA204" s="208"/>
      <c r="CB204" s="208"/>
      <c r="CC204" s="208"/>
      <c r="CD204" s="208"/>
      <c r="CE204" s="208"/>
      <c r="CF204" s="208"/>
      <c r="CG204" s="208"/>
      <c r="CH204" s="208"/>
      <c r="CI204" s="208"/>
      <c r="CJ204" s="208"/>
      <c r="CK204" s="208"/>
      <c r="CL204" s="208"/>
      <c r="CM204" s="208"/>
      <c r="CN204" s="208"/>
      <c r="CO204" s="208"/>
      <c r="CP204" s="176"/>
      <c r="DO204" s="166"/>
    </row>
    <row r="205" spans="1:119">
      <c r="A205" s="166"/>
      <c r="B205" s="175"/>
      <c r="C205" s="175"/>
      <c r="D205" s="178"/>
      <c r="E205" s="17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70"/>
      <c r="R205" s="170"/>
      <c r="S205" s="170"/>
      <c r="T205" s="170"/>
      <c r="U205" s="170"/>
      <c r="V205" s="170"/>
      <c r="W205" s="207"/>
      <c r="X205" s="207"/>
      <c r="Y205" s="207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8"/>
      <c r="BN205" s="208"/>
      <c r="BO205" s="208"/>
      <c r="BP205" s="208"/>
      <c r="BQ205" s="208"/>
      <c r="BR205" s="208"/>
      <c r="BS205" s="208"/>
      <c r="BT205" s="208"/>
      <c r="BU205" s="208"/>
      <c r="BV205" s="208"/>
      <c r="BW205" s="208"/>
      <c r="BX205" s="208"/>
      <c r="BY205" s="208"/>
      <c r="BZ205" s="208"/>
      <c r="CA205" s="208"/>
      <c r="CB205" s="208"/>
      <c r="CC205" s="208"/>
      <c r="CD205" s="208"/>
      <c r="CE205" s="208"/>
      <c r="CF205" s="208"/>
      <c r="CG205" s="208"/>
      <c r="CH205" s="208"/>
      <c r="CI205" s="208"/>
      <c r="CJ205" s="208"/>
      <c r="CK205" s="208"/>
      <c r="CL205" s="208"/>
      <c r="CM205" s="208"/>
      <c r="CN205" s="208"/>
      <c r="CO205" s="208"/>
      <c r="CP205" s="176"/>
      <c r="DO205" s="166"/>
    </row>
    <row r="206" spans="1:119">
      <c r="A206" s="166"/>
      <c r="B206" s="175"/>
      <c r="C206" s="175"/>
      <c r="D206" s="178"/>
      <c r="E206" s="17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70"/>
      <c r="R206" s="170"/>
      <c r="S206" s="170"/>
      <c r="T206" s="170"/>
      <c r="U206" s="170"/>
      <c r="V206" s="170"/>
      <c r="W206" s="207"/>
      <c r="X206" s="207"/>
      <c r="Y206" s="207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8"/>
      <c r="BN206" s="208"/>
      <c r="BO206" s="208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208"/>
      <c r="CA206" s="208"/>
      <c r="CB206" s="208"/>
      <c r="CC206" s="208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208"/>
      <c r="CO206" s="208"/>
      <c r="CP206" s="176"/>
      <c r="DO206" s="166"/>
    </row>
    <row r="207" spans="1:119">
      <c r="A207" s="166"/>
      <c r="B207" s="175"/>
      <c r="C207" s="175"/>
      <c r="D207" s="178"/>
      <c r="E207" s="17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70"/>
      <c r="R207" s="170"/>
      <c r="S207" s="170"/>
      <c r="T207" s="170"/>
      <c r="U207" s="170"/>
      <c r="V207" s="170"/>
      <c r="W207" s="207"/>
      <c r="X207" s="207"/>
      <c r="Y207" s="207"/>
      <c r="Z207" s="208"/>
      <c r="AA207" s="208"/>
      <c r="AB207" s="208"/>
      <c r="AC207" s="208"/>
      <c r="AD207" s="208"/>
      <c r="AE207" s="208"/>
      <c r="AF207" s="208"/>
      <c r="AG207" s="208"/>
      <c r="AH207" s="208"/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  <c r="BI207" s="208"/>
      <c r="BJ207" s="208"/>
      <c r="BK207" s="208"/>
      <c r="BL207" s="208"/>
      <c r="BM207" s="208"/>
      <c r="BN207" s="208"/>
      <c r="BO207" s="208"/>
      <c r="BP207" s="208"/>
      <c r="BQ207" s="208"/>
      <c r="BR207" s="208"/>
      <c r="BS207" s="208"/>
      <c r="BT207" s="208"/>
      <c r="BU207" s="208"/>
      <c r="BV207" s="208"/>
      <c r="BW207" s="208"/>
      <c r="BX207" s="208"/>
      <c r="BY207" s="208"/>
      <c r="BZ207" s="208"/>
      <c r="CA207" s="208"/>
      <c r="CB207" s="208"/>
      <c r="CC207" s="208"/>
      <c r="CD207" s="208"/>
      <c r="CE207" s="208"/>
      <c r="CF207" s="208"/>
      <c r="CG207" s="208"/>
      <c r="CH207" s="208"/>
      <c r="CI207" s="208"/>
      <c r="CJ207" s="208"/>
      <c r="CK207" s="208"/>
      <c r="CL207" s="208"/>
      <c r="CM207" s="208"/>
      <c r="CN207" s="208"/>
      <c r="CO207" s="208"/>
      <c r="CP207" s="176"/>
      <c r="DO207" s="166"/>
    </row>
    <row r="208" spans="1:119">
      <c r="A208" s="166"/>
      <c r="B208" s="175"/>
      <c r="C208" s="175"/>
      <c r="D208" s="178"/>
      <c r="E208" s="17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70"/>
      <c r="R208" s="170"/>
      <c r="S208" s="170"/>
      <c r="T208" s="170"/>
      <c r="U208" s="170"/>
      <c r="V208" s="170"/>
      <c r="W208" s="207"/>
      <c r="X208" s="207"/>
      <c r="Y208" s="207"/>
      <c r="Z208" s="208"/>
      <c r="AA208" s="208"/>
      <c r="AB208" s="208"/>
      <c r="AC208" s="208"/>
      <c r="AD208" s="208"/>
      <c r="AE208" s="208"/>
      <c r="AF208" s="208"/>
      <c r="AG208" s="208"/>
      <c r="AH208" s="208"/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  <c r="BI208" s="208"/>
      <c r="BJ208" s="208"/>
      <c r="BK208" s="208"/>
      <c r="BL208" s="208"/>
      <c r="BM208" s="208"/>
      <c r="BN208" s="208"/>
      <c r="BO208" s="208"/>
      <c r="BP208" s="208"/>
      <c r="BQ208" s="208"/>
      <c r="BR208" s="208"/>
      <c r="BS208" s="208"/>
      <c r="BT208" s="208"/>
      <c r="BU208" s="208"/>
      <c r="BV208" s="208"/>
      <c r="BW208" s="208"/>
      <c r="BX208" s="208"/>
      <c r="BY208" s="208"/>
      <c r="BZ208" s="208"/>
      <c r="CA208" s="208"/>
      <c r="CB208" s="208"/>
      <c r="CC208" s="208"/>
      <c r="CD208" s="208"/>
      <c r="CE208" s="208"/>
      <c r="CF208" s="208"/>
      <c r="CG208" s="208"/>
      <c r="CH208" s="208"/>
      <c r="CI208" s="208"/>
      <c r="CJ208" s="208"/>
      <c r="CK208" s="208"/>
      <c r="CL208" s="208"/>
      <c r="CM208" s="208"/>
      <c r="CN208" s="208"/>
      <c r="CO208" s="208"/>
      <c r="CP208" s="176"/>
      <c r="DO208" s="166"/>
    </row>
    <row r="209" spans="1:119">
      <c r="A209" s="166"/>
      <c r="B209" s="175"/>
      <c r="C209" s="175"/>
      <c r="D209" s="178"/>
      <c r="E209" s="17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70"/>
      <c r="R209" s="170"/>
      <c r="S209" s="170"/>
      <c r="T209" s="170"/>
      <c r="U209" s="170"/>
      <c r="V209" s="170"/>
      <c r="W209" s="207"/>
      <c r="X209" s="207"/>
      <c r="Y209" s="207"/>
      <c r="Z209" s="208"/>
      <c r="AA209" s="208"/>
      <c r="AB209" s="208"/>
      <c r="AC209" s="208"/>
      <c r="AD209" s="208"/>
      <c r="AE209" s="208"/>
      <c r="AF209" s="208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8"/>
      <c r="BN209" s="208"/>
      <c r="BO209" s="208"/>
      <c r="BP209" s="208"/>
      <c r="BQ209" s="208"/>
      <c r="BR209" s="208"/>
      <c r="BS209" s="208"/>
      <c r="BT209" s="208"/>
      <c r="BU209" s="208"/>
      <c r="BV209" s="208"/>
      <c r="BW209" s="208"/>
      <c r="BX209" s="208"/>
      <c r="BY209" s="208"/>
      <c r="BZ209" s="208"/>
      <c r="CA209" s="208"/>
      <c r="CB209" s="208"/>
      <c r="CC209" s="208"/>
      <c r="CD209" s="208"/>
      <c r="CE209" s="208"/>
      <c r="CF209" s="208"/>
      <c r="CG209" s="208"/>
      <c r="CH209" s="208"/>
      <c r="CI209" s="208"/>
      <c r="CJ209" s="208"/>
      <c r="CK209" s="208"/>
      <c r="CL209" s="208"/>
      <c r="CM209" s="208"/>
      <c r="CN209" s="208"/>
      <c r="CO209" s="208"/>
      <c r="CP209" s="176"/>
      <c r="DO209" s="166"/>
    </row>
    <row r="210" spans="1:119">
      <c r="A210" s="166"/>
      <c r="B210" s="175"/>
      <c r="C210" s="175"/>
      <c r="D210" s="178"/>
      <c r="E210" s="17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70"/>
      <c r="R210" s="170"/>
      <c r="S210" s="170"/>
      <c r="T210" s="170"/>
      <c r="U210" s="170"/>
      <c r="V210" s="170"/>
      <c r="W210" s="207"/>
      <c r="X210" s="207"/>
      <c r="Y210" s="207"/>
      <c r="Z210" s="208"/>
      <c r="AA210" s="208"/>
      <c r="AB210" s="208"/>
      <c r="AC210" s="208"/>
      <c r="AD210" s="208"/>
      <c r="AE210" s="208"/>
      <c r="AF210" s="208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08"/>
      <c r="BN210" s="208"/>
      <c r="BO210" s="208"/>
      <c r="BP210" s="208"/>
      <c r="BQ210" s="208"/>
      <c r="BR210" s="208"/>
      <c r="BS210" s="208"/>
      <c r="BT210" s="208"/>
      <c r="BU210" s="208"/>
      <c r="BV210" s="208"/>
      <c r="BW210" s="208"/>
      <c r="BX210" s="208"/>
      <c r="BY210" s="208"/>
      <c r="BZ210" s="208"/>
      <c r="CA210" s="208"/>
      <c r="CB210" s="208"/>
      <c r="CC210" s="208"/>
      <c r="CD210" s="208"/>
      <c r="CE210" s="208"/>
      <c r="CF210" s="208"/>
      <c r="CG210" s="208"/>
      <c r="CH210" s="208"/>
      <c r="CI210" s="208"/>
      <c r="CJ210" s="208"/>
      <c r="CK210" s="208"/>
      <c r="CL210" s="208"/>
      <c r="CM210" s="208"/>
      <c r="CN210" s="208"/>
      <c r="CO210" s="208"/>
      <c r="CP210" s="176"/>
      <c r="DO210" s="166"/>
    </row>
    <row r="211" spans="1:119">
      <c r="A211" s="166"/>
      <c r="B211" s="175"/>
      <c r="C211" s="175"/>
      <c r="D211" s="178"/>
      <c r="E211" s="17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70"/>
      <c r="R211" s="170"/>
      <c r="S211" s="170"/>
      <c r="T211" s="170"/>
      <c r="U211" s="170"/>
      <c r="V211" s="170"/>
      <c r="W211" s="207"/>
      <c r="X211" s="207"/>
      <c r="Y211" s="207"/>
      <c r="Z211" s="208"/>
      <c r="AA211" s="208"/>
      <c r="AB211" s="208"/>
      <c r="AC211" s="208"/>
      <c r="AD211" s="208"/>
      <c r="AE211" s="208"/>
      <c r="AF211" s="208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08"/>
      <c r="BN211" s="208"/>
      <c r="BO211" s="208"/>
      <c r="BP211" s="208"/>
      <c r="BQ211" s="208"/>
      <c r="BR211" s="208"/>
      <c r="BS211" s="208"/>
      <c r="BT211" s="208"/>
      <c r="BU211" s="208"/>
      <c r="BV211" s="208"/>
      <c r="BW211" s="208"/>
      <c r="BX211" s="208"/>
      <c r="BY211" s="208"/>
      <c r="BZ211" s="208"/>
      <c r="CA211" s="208"/>
      <c r="CB211" s="208"/>
      <c r="CC211" s="208"/>
      <c r="CD211" s="208"/>
      <c r="CE211" s="208"/>
      <c r="CF211" s="208"/>
      <c r="CG211" s="208"/>
      <c r="CH211" s="208"/>
      <c r="CI211" s="208"/>
      <c r="CJ211" s="208"/>
      <c r="CK211" s="208"/>
      <c r="CL211" s="208"/>
      <c r="CM211" s="208"/>
      <c r="CN211" s="208"/>
      <c r="CO211" s="208"/>
      <c r="CP211" s="176"/>
      <c r="DO211" s="166"/>
    </row>
    <row r="212" spans="1:119">
      <c r="A212" s="166"/>
      <c r="B212" s="175"/>
      <c r="C212" s="175"/>
      <c r="D212" s="178"/>
      <c r="E212" s="17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70"/>
      <c r="R212" s="170"/>
      <c r="S212" s="170"/>
      <c r="T212" s="170"/>
      <c r="U212" s="170"/>
      <c r="V212" s="170"/>
      <c r="W212" s="207"/>
      <c r="X212" s="207"/>
      <c r="Y212" s="207"/>
      <c r="Z212" s="208"/>
      <c r="AA212" s="208"/>
      <c r="AB212" s="208"/>
      <c r="AC212" s="208"/>
      <c r="AD212" s="208"/>
      <c r="AE212" s="208"/>
      <c r="AF212" s="208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08"/>
      <c r="BN212" s="208"/>
      <c r="BO212" s="208"/>
      <c r="BP212" s="208"/>
      <c r="BQ212" s="208"/>
      <c r="BR212" s="208"/>
      <c r="BS212" s="208"/>
      <c r="BT212" s="208"/>
      <c r="BU212" s="208"/>
      <c r="BV212" s="208"/>
      <c r="BW212" s="208"/>
      <c r="BX212" s="208"/>
      <c r="BY212" s="208"/>
      <c r="BZ212" s="208"/>
      <c r="CA212" s="208"/>
      <c r="CB212" s="208"/>
      <c r="CC212" s="208"/>
      <c r="CD212" s="208"/>
      <c r="CE212" s="208"/>
      <c r="CF212" s="208"/>
      <c r="CG212" s="208"/>
      <c r="CH212" s="208"/>
      <c r="CI212" s="208"/>
      <c r="CJ212" s="208"/>
      <c r="CK212" s="208"/>
      <c r="CL212" s="208"/>
      <c r="CM212" s="208"/>
      <c r="CN212" s="208"/>
      <c r="CO212" s="208"/>
      <c r="CP212" s="176"/>
      <c r="DO212" s="166"/>
    </row>
    <row r="213" spans="1:119">
      <c r="A213" s="166"/>
      <c r="B213" s="175"/>
      <c r="C213" s="175"/>
      <c r="D213" s="178"/>
      <c r="E213" s="17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70"/>
      <c r="R213" s="170"/>
      <c r="S213" s="170"/>
      <c r="T213" s="170"/>
      <c r="U213" s="170"/>
      <c r="V213" s="170"/>
      <c r="W213" s="207"/>
      <c r="X213" s="207"/>
      <c r="Y213" s="207"/>
      <c r="Z213" s="208"/>
      <c r="AA213" s="208"/>
      <c r="AB213" s="208"/>
      <c r="AC213" s="208"/>
      <c r="AD213" s="208"/>
      <c r="AE213" s="208"/>
      <c r="AF213" s="208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08"/>
      <c r="BN213" s="208"/>
      <c r="BO213" s="208"/>
      <c r="BP213" s="208"/>
      <c r="BQ213" s="208"/>
      <c r="BR213" s="208"/>
      <c r="BS213" s="208"/>
      <c r="BT213" s="208"/>
      <c r="BU213" s="208"/>
      <c r="BV213" s="208"/>
      <c r="BW213" s="208"/>
      <c r="BX213" s="208"/>
      <c r="BY213" s="208"/>
      <c r="BZ213" s="208"/>
      <c r="CA213" s="208"/>
      <c r="CB213" s="208"/>
      <c r="CC213" s="208"/>
      <c r="CD213" s="208"/>
      <c r="CE213" s="208"/>
      <c r="CF213" s="208"/>
      <c r="CG213" s="208"/>
      <c r="CH213" s="208"/>
      <c r="CI213" s="208"/>
      <c r="CJ213" s="208"/>
      <c r="CK213" s="208"/>
      <c r="CL213" s="208"/>
      <c r="CM213" s="208"/>
      <c r="CN213" s="208"/>
      <c r="CO213" s="208"/>
      <c r="CP213" s="176"/>
      <c r="DO213" s="166"/>
    </row>
    <row r="214" spans="1:119">
      <c r="A214" s="166"/>
      <c r="B214" s="175"/>
      <c r="C214" s="175"/>
      <c r="D214" s="178"/>
      <c r="E214" s="17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70"/>
      <c r="R214" s="170"/>
      <c r="S214" s="170"/>
      <c r="T214" s="170"/>
      <c r="U214" s="170"/>
      <c r="V214" s="170"/>
      <c r="W214" s="207"/>
      <c r="X214" s="207"/>
      <c r="Y214" s="207"/>
      <c r="Z214" s="208"/>
      <c r="AA214" s="208"/>
      <c r="AB214" s="208"/>
      <c r="AC214" s="208"/>
      <c r="AD214" s="208"/>
      <c r="AE214" s="208"/>
      <c r="AF214" s="208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208"/>
      <c r="BM214" s="208"/>
      <c r="BN214" s="208"/>
      <c r="BO214" s="208"/>
      <c r="BP214" s="208"/>
      <c r="BQ214" s="208"/>
      <c r="BR214" s="208"/>
      <c r="BS214" s="208"/>
      <c r="BT214" s="208"/>
      <c r="BU214" s="208"/>
      <c r="BV214" s="208"/>
      <c r="BW214" s="208"/>
      <c r="BX214" s="208"/>
      <c r="BY214" s="208"/>
      <c r="BZ214" s="208"/>
      <c r="CA214" s="208"/>
      <c r="CB214" s="208"/>
      <c r="CC214" s="208"/>
      <c r="CD214" s="208"/>
      <c r="CE214" s="208"/>
      <c r="CF214" s="208"/>
      <c r="CG214" s="208"/>
      <c r="CH214" s="208"/>
      <c r="CI214" s="208"/>
      <c r="CJ214" s="208"/>
      <c r="CK214" s="208"/>
      <c r="CL214" s="208"/>
      <c r="CM214" s="208"/>
      <c r="CN214" s="208"/>
      <c r="CO214" s="208"/>
      <c r="CP214" s="176"/>
      <c r="DO214" s="166"/>
    </row>
    <row r="215" spans="1:119">
      <c r="A215" s="166"/>
      <c r="B215" s="175"/>
      <c r="C215" s="175"/>
      <c r="D215" s="178"/>
      <c r="E215" s="17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70"/>
      <c r="R215" s="170"/>
      <c r="S215" s="170"/>
      <c r="T215" s="170"/>
      <c r="U215" s="170"/>
      <c r="V215" s="170"/>
      <c r="W215" s="207"/>
      <c r="X215" s="207"/>
      <c r="Y215" s="207"/>
      <c r="Z215" s="208"/>
      <c r="AA215" s="208"/>
      <c r="AB215" s="208"/>
      <c r="AC215" s="208"/>
      <c r="AD215" s="208"/>
      <c r="AE215" s="208"/>
      <c r="AF215" s="208"/>
      <c r="AG215" s="208"/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08"/>
      <c r="BJ215" s="208"/>
      <c r="BK215" s="208"/>
      <c r="BL215" s="208"/>
      <c r="BM215" s="208"/>
      <c r="BN215" s="208"/>
      <c r="BO215" s="208"/>
      <c r="BP215" s="208"/>
      <c r="BQ215" s="208"/>
      <c r="BR215" s="208"/>
      <c r="BS215" s="208"/>
      <c r="BT215" s="208"/>
      <c r="BU215" s="208"/>
      <c r="BV215" s="208"/>
      <c r="BW215" s="208"/>
      <c r="BX215" s="208"/>
      <c r="BY215" s="208"/>
      <c r="BZ215" s="208"/>
      <c r="CA215" s="208"/>
      <c r="CB215" s="208"/>
      <c r="CC215" s="208"/>
      <c r="CD215" s="208"/>
      <c r="CE215" s="208"/>
      <c r="CF215" s="208"/>
      <c r="CG215" s="208"/>
      <c r="CH215" s="208"/>
      <c r="CI215" s="208"/>
      <c r="CJ215" s="208"/>
      <c r="CK215" s="208"/>
      <c r="CL215" s="208"/>
      <c r="CM215" s="208"/>
      <c r="CN215" s="208"/>
      <c r="CO215" s="208"/>
      <c r="CP215" s="176"/>
      <c r="DO215" s="166"/>
    </row>
    <row r="216" spans="1:119">
      <c r="A216" s="166"/>
      <c r="B216" s="175"/>
      <c r="C216" s="175"/>
      <c r="D216" s="178"/>
      <c r="E216" s="17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70"/>
      <c r="R216" s="170"/>
      <c r="S216" s="170"/>
      <c r="T216" s="170"/>
      <c r="U216" s="170"/>
      <c r="V216" s="170"/>
      <c r="W216" s="207"/>
      <c r="X216" s="207"/>
      <c r="Y216" s="207"/>
      <c r="Z216" s="208"/>
      <c r="AA216" s="208"/>
      <c r="AB216" s="208"/>
      <c r="AC216" s="208"/>
      <c r="AD216" s="208"/>
      <c r="AE216" s="208"/>
      <c r="AF216" s="208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  <c r="BI216" s="208"/>
      <c r="BJ216" s="208"/>
      <c r="BK216" s="208"/>
      <c r="BL216" s="208"/>
      <c r="BM216" s="208"/>
      <c r="BN216" s="208"/>
      <c r="BO216" s="208"/>
      <c r="BP216" s="208"/>
      <c r="BQ216" s="208"/>
      <c r="BR216" s="208"/>
      <c r="BS216" s="208"/>
      <c r="BT216" s="208"/>
      <c r="BU216" s="208"/>
      <c r="BV216" s="208"/>
      <c r="BW216" s="208"/>
      <c r="BX216" s="208"/>
      <c r="BY216" s="208"/>
      <c r="BZ216" s="208"/>
      <c r="CA216" s="208"/>
      <c r="CB216" s="208"/>
      <c r="CC216" s="208"/>
      <c r="CD216" s="208"/>
      <c r="CE216" s="208"/>
      <c r="CF216" s="208"/>
      <c r="CG216" s="208"/>
      <c r="CH216" s="208"/>
      <c r="CI216" s="208"/>
      <c r="CJ216" s="208"/>
      <c r="CK216" s="208"/>
      <c r="CL216" s="208"/>
      <c r="CM216" s="208"/>
      <c r="CN216" s="208"/>
      <c r="CO216" s="208"/>
      <c r="CP216" s="176"/>
      <c r="DO216" s="166"/>
    </row>
    <row r="217" spans="1:119">
      <c r="A217" s="166"/>
      <c r="B217" s="175"/>
      <c r="C217" s="175"/>
      <c r="D217" s="178"/>
      <c r="E217" s="17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70"/>
      <c r="R217" s="170"/>
      <c r="S217" s="170"/>
      <c r="T217" s="170"/>
      <c r="U217" s="170"/>
      <c r="V217" s="170"/>
      <c r="W217" s="207"/>
      <c r="X217" s="207"/>
      <c r="Y217" s="207"/>
      <c r="Z217" s="208"/>
      <c r="AA217" s="208"/>
      <c r="AB217" s="208"/>
      <c r="AC217" s="208"/>
      <c r="AD217" s="208"/>
      <c r="AE217" s="208"/>
      <c r="AF217" s="208"/>
      <c r="AG217" s="208"/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  <c r="BI217" s="208"/>
      <c r="BJ217" s="208"/>
      <c r="BK217" s="208"/>
      <c r="BL217" s="208"/>
      <c r="BM217" s="208"/>
      <c r="BN217" s="208"/>
      <c r="BO217" s="208"/>
      <c r="BP217" s="208"/>
      <c r="BQ217" s="208"/>
      <c r="BR217" s="208"/>
      <c r="BS217" s="208"/>
      <c r="BT217" s="208"/>
      <c r="BU217" s="208"/>
      <c r="BV217" s="208"/>
      <c r="BW217" s="208"/>
      <c r="BX217" s="208"/>
      <c r="BY217" s="208"/>
      <c r="BZ217" s="208"/>
      <c r="CA217" s="208"/>
      <c r="CB217" s="208"/>
      <c r="CC217" s="208"/>
      <c r="CD217" s="208"/>
      <c r="CE217" s="208"/>
      <c r="CF217" s="208"/>
      <c r="CG217" s="208"/>
      <c r="CH217" s="208"/>
      <c r="CI217" s="208"/>
      <c r="CJ217" s="208"/>
      <c r="CK217" s="208"/>
      <c r="CL217" s="208"/>
      <c r="CM217" s="208"/>
      <c r="CN217" s="208"/>
      <c r="CO217" s="208"/>
      <c r="CP217" s="176"/>
      <c r="DO217" s="166"/>
    </row>
    <row r="218" spans="1:119">
      <c r="A218" s="166"/>
      <c r="B218" s="175"/>
      <c r="C218" s="175"/>
      <c r="D218" s="178"/>
      <c r="E218" s="17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70"/>
      <c r="R218" s="170"/>
      <c r="S218" s="170"/>
      <c r="T218" s="170"/>
      <c r="U218" s="170"/>
      <c r="V218" s="170"/>
      <c r="W218" s="207"/>
      <c r="X218" s="207"/>
      <c r="Y218" s="207"/>
      <c r="Z218" s="208"/>
      <c r="AA218" s="208"/>
      <c r="AB218" s="208"/>
      <c r="AC218" s="208"/>
      <c r="AD218" s="208"/>
      <c r="AE218" s="208"/>
      <c r="AF218" s="208"/>
      <c r="AG218" s="208"/>
      <c r="AH218" s="208"/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  <c r="BI218" s="208"/>
      <c r="BJ218" s="208"/>
      <c r="BK218" s="208"/>
      <c r="BL218" s="208"/>
      <c r="BM218" s="208"/>
      <c r="BN218" s="208"/>
      <c r="BO218" s="208"/>
      <c r="BP218" s="208"/>
      <c r="BQ218" s="208"/>
      <c r="BR218" s="208"/>
      <c r="BS218" s="208"/>
      <c r="BT218" s="208"/>
      <c r="BU218" s="208"/>
      <c r="BV218" s="208"/>
      <c r="BW218" s="208"/>
      <c r="BX218" s="208"/>
      <c r="BY218" s="208"/>
      <c r="BZ218" s="208"/>
      <c r="CA218" s="208"/>
      <c r="CB218" s="208"/>
      <c r="CC218" s="208"/>
      <c r="CD218" s="208"/>
      <c r="CE218" s="208"/>
      <c r="CF218" s="208"/>
      <c r="CG218" s="208"/>
      <c r="CH218" s="208"/>
      <c r="CI218" s="208"/>
      <c r="CJ218" s="208"/>
      <c r="CK218" s="208"/>
      <c r="CL218" s="208"/>
      <c r="CM218" s="208"/>
      <c r="CN218" s="208"/>
      <c r="CO218" s="208"/>
      <c r="CP218" s="176"/>
      <c r="DO218" s="166"/>
    </row>
    <row r="219" spans="1:119">
      <c r="A219" s="166"/>
      <c r="B219" s="175"/>
      <c r="C219" s="175"/>
      <c r="D219" s="178"/>
      <c r="E219" s="17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70"/>
      <c r="R219" s="170"/>
      <c r="S219" s="170"/>
      <c r="T219" s="170"/>
      <c r="U219" s="170"/>
      <c r="V219" s="170"/>
      <c r="W219" s="207"/>
      <c r="X219" s="207"/>
      <c r="Y219" s="207"/>
      <c r="Z219" s="208"/>
      <c r="AA219" s="208"/>
      <c r="AB219" s="208"/>
      <c r="AC219" s="208"/>
      <c r="AD219" s="208"/>
      <c r="AE219" s="208"/>
      <c r="AF219" s="208"/>
      <c r="AG219" s="208"/>
      <c r="AH219" s="208"/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  <c r="BI219" s="208"/>
      <c r="BJ219" s="208"/>
      <c r="BK219" s="208"/>
      <c r="BL219" s="208"/>
      <c r="BM219" s="208"/>
      <c r="BN219" s="208"/>
      <c r="BO219" s="208"/>
      <c r="BP219" s="208"/>
      <c r="BQ219" s="208"/>
      <c r="BR219" s="208"/>
      <c r="BS219" s="208"/>
      <c r="BT219" s="208"/>
      <c r="BU219" s="208"/>
      <c r="BV219" s="208"/>
      <c r="BW219" s="208"/>
      <c r="BX219" s="208"/>
      <c r="BY219" s="208"/>
      <c r="BZ219" s="208"/>
      <c r="CA219" s="208"/>
      <c r="CB219" s="208"/>
      <c r="CC219" s="208"/>
      <c r="CD219" s="208"/>
      <c r="CE219" s="208"/>
      <c r="CF219" s="208"/>
      <c r="CG219" s="208"/>
      <c r="CH219" s="208"/>
      <c r="CI219" s="208"/>
      <c r="CJ219" s="208"/>
      <c r="CK219" s="208"/>
      <c r="CL219" s="208"/>
      <c r="CM219" s="208"/>
      <c r="CN219" s="208"/>
      <c r="CO219" s="208"/>
      <c r="CP219" s="176"/>
      <c r="DO219" s="166"/>
    </row>
    <row r="220" spans="1:119">
      <c r="A220" s="166"/>
      <c r="B220" s="175"/>
      <c r="C220" s="175"/>
      <c r="D220" s="178"/>
      <c r="E220" s="17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70"/>
      <c r="R220" s="170"/>
      <c r="S220" s="170"/>
      <c r="T220" s="170"/>
      <c r="U220" s="170"/>
      <c r="V220" s="170"/>
      <c r="W220" s="207"/>
      <c r="X220" s="207"/>
      <c r="Y220" s="207"/>
      <c r="Z220" s="208"/>
      <c r="AA220" s="208"/>
      <c r="AB220" s="208"/>
      <c r="AC220" s="208"/>
      <c r="AD220" s="208"/>
      <c r="AE220" s="208"/>
      <c r="AF220" s="208"/>
      <c r="AG220" s="208"/>
      <c r="AH220" s="208"/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  <c r="BI220" s="208"/>
      <c r="BJ220" s="208"/>
      <c r="BK220" s="208"/>
      <c r="BL220" s="208"/>
      <c r="BM220" s="208"/>
      <c r="BN220" s="208"/>
      <c r="BO220" s="208"/>
      <c r="BP220" s="208"/>
      <c r="BQ220" s="208"/>
      <c r="BR220" s="208"/>
      <c r="BS220" s="208"/>
      <c r="BT220" s="208"/>
      <c r="BU220" s="208"/>
      <c r="BV220" s="208"/>
      <c r="BW220" s="208"/>
      <c r="BX220" s="208"/>
      <c r="BY220" s="208"/>
      <c r="BZ220" s="208"/>
      <c r="CA220" s="208"/>
      <c r="CB220" s="208"/>
      <c r="CC220" s="208"/>
      <c r="CD220" s="208"/>
      <c r="CE220" s="208"/>
      <c r="CF220" s="208"/>
      <c r="CG220" s="208"/>
      <c r="CH220" s="208"/>
      <c r="CI220" s="208"/>
      <c r="CJ220" s="208"/>
      <c r="CK220" s="208"/>
      <c r="CL220" s="208"/>
      <c r="CM220" s="208"/>
      <c r="CN220" s="208"/>
      <c r="CO220" s="208"/>
      <c r="CP220" s="176"/>
      <c r="DO220" s="166"/>
    </row>
    <row r="221" spans="1:119">
      <c r="A221" s="166"/>
      <c r="B221" s="175"/>
      <c r="C221" s="175"/>
      <c r="D221" s="178"/>
      <c r="E221" s="17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70"/>
      <c r="R221" s="170"/>
      <c r="S221" s="170"/>
      <c r="T221" s="170"/>
      <c r="U221" s="170"/>
      <c r="V221" s="170"/>
      <c r="W221" s="207"/>
      <c r="X221" s="207"/>
      <c r="Y221" s="207"/>
      <c r="Z221" s="208"/>
      <c r="AA221" s="208"/>
      <c r="AB221" s="208"/>
      <c r="AC221" s="208"/>
      <c r="AD221" s="208"/>
      <c r="AE221" s="208"/>
      <c r="AF221" s="208"/>
      <c r="AG221" s="208"/>
      <c r="AH221" s="208"/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  <c r="BI221" s="208"/>
      <c r="BJ221" s="208"/>
      <c r="BK221" s="208"/>
      <c r="BL221" s="208"/>
      <c r="BM221" s="208"/>
      <c r="BN221" s="208"/>
      <c r="BO221" s="208"/>
      <c r="BP221" s="208"/>
      <c r="BQ221" s="208"/>
      <c r="BR221" s="208"/>
      <c r="BS221" s="208"/>
      <c r="BT221" s="208"/>
      <c r="BU221" s="208"/>
      <c r="BV221" s="208"/>
      <c r="BW221" s="208"/>
      <c r="BX221" s="208"/>
      <c r="BY221" s="208"/>
      <c r="BZ221" s="208"/>
      <c r="CA221" s="208"/>
      <c r="CB221" s="208"/>
      <c r="CC221" s="208"/>
      <c r="CD221" s="208"/>
      <c r="CE221" s="208"/>
      <c r="CF221" s="208"/>
      <c r="CG221" s="208"/>
      <c r="CH221" s="208"/>
      <c r="CI221" s="208"/>
      <c r="CJ221" s="208"/>
      <c r="CK221" s="208"/>
      <c r="CL221" s="208"/>
      <c r="CM221" s="208"/>
      <c r="CN221" s="208"/>
      <c r="CO221" s="208"/>
      <c r="CP221" s="176"/>
      <c r="DO221" s="166"/>
    </row>
    <row r="222" spans="1:119">
      <c r="A222" s="166"/>
      <c r="B222" s="175"/>
      <c r="C222" s="175"/>
      <c r="D222" s="178"/>
      <c r="E222" s="17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70"/>
      <c r="R222" s="170"/>
      <c r="S222" s="170"/>
      <c r="T222" s="170"/>
      <c r="U222" s="170"/>
      <c r="V222" s="170"/>
      <c r="W222" s="207"/>
      <c r="X222" s="207"/>
      <c r="Y222" s="207"/>
      <c r="Z222" s="208"/>
      <c r="AA222" s="208"/>
      <c r="AB222" s="208"/>
      <c r="AC222" s="208"/>
      <c r="AD222" s="208"/>
      <c r="AE222" s="208"/>
      <c r="AF222" s="208"/>
      <c r="AG222" s="208"/>
      <c r="AH222" s="208"/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  <c r="BI222" s="208"/>
      <c r="BJ222" s="208"/>
      <c r="BK222" s="208"/>
      <c r="BL222" s="208"/>
      <c r="BM222" s="208"/>
      <c r="BN222" s="208"/>
      <c r="BO222" s="208"/>
      <c r="BP222" s="208"/>
      <c r="BQ222" s="208"/>
      <c r="BR222" s="208"/>
      <c r="BS222" s="208"/>
      <c r="BT222" s="208"/>
      <c r="BU222" s="208"/>
      <c r="BV222" s="208"/>
      <c r="BW222" s="208"/>
      <c r="BX222" s="208"/>
      <c r="BY222" s="208"/>
      <c r="BZ222" s="208"/>
      <c r="CA222" s="208"/>
      <c r="CB222" s="208"/>
      <c r="CC222" s="208"/>
      <c r="CD222" s="208"/>
      <c r="CE222" s="208"/>
      <c r="CF222" s="208"/>
      <c r="CG222" s="208"/>
      <c r="CH222" s="208"/>
      <c r="CI222" s="208"/>
      <c r="CJ222" s="208"/>
      <c r="CK222" s="208"/>
      <c r="CL222" s="208"/>
      <c r="CM222" s="208"/>
      <c r="CN222" s="208"/>
      <c r="CO222" s="208"/>
      <c r="CP222" s="176"/>
      <c r="DO222" s="166"/>
    </row>
    <row r="223" spans="1:119">
      <c r="A223" s="166"/>
      <c r="B223" s="175"/>
      <c r="C223" s="175"/>
      <c r="D223" s="178"/>
      <c r="E223" s="17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70"/>
      <c r="R223" s="170"/>
      <c r="S223" s="170"/>
      <c r="T223" s="170"/>
      <c r="U223" s="170"/>
      <c r="V223" s="170"/>
      <c r="W223" s="207"/>
      <c r="X223" s="207"/>
      <c r="Y223" s="207"/>
      <c r="Z223" s="208"/>
      <c r="AA223" s="208"/>
      <c r="AB223" s="208"/>
      <c r="AC223" s="208"/>
      <c r="AD223" s="208"/>
      <c r="AE223" s="208"/>
      <c r="AF223" s="208"/>
      <c r="AG223" s="208"/>
      <c r="AH223" s="208"/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  <c r="BI223" s="208"/>
      <c r="BJ223" s="208"/>
      <c r="BK223" s="208"/>
      <c r="BL223" s="208"/>
      <c r="BM223" s="208"/>
      <c r="BN223" s="208"/>
      <c r="BO223" s="208"/>
      <c r="BP223" s="208"/>
      <c r="BQ223" s="208"/>
      <c r="BR223" s="208"/>
      <c r="BS223" s="208"/>
      <c r="BT223" s="208"/>
      <c r="BU223" s="208"/>
      <c r="BV223" s="208"/>
      <c r="BW223" s="208"/>
      <c r="BX223" s="208"/>
      <c r="BY223" s="208"/>
      <c r="BZ223" s="208"/>
      <c r="CA223" s="208"/>
      <c r="CB223" s="208"/>
      <c r="CC223" s="208"/>
      <c r="CD223" s="208"/>
      <c r="CE223" s="208"/>
      <c r="CF223" s="208"/>
      <c r="CG223" s="208"/>
      <c r="CH223" s="208"/>
      <c r="CI223" s="208"/>
      <c r="CJ223" s="208"/>
      <c r="CK223" s="208"/>
      <c r="CL223" s="208"/>
      <c r="CM223" s="208"/>
      <c r="CN223" s="208"/>
      <c r="CO223" s="208"/>
      <c r="CP223" s="176"/>
      <c r="DO223" s="166"/>
    </row>
    <row r="224" spans="1:119">
      <c r="A224" s="166"/>
      <c r="B224" s="175"/>
      <c r="C224" s="175"/>
      <c r="D224" s="178"/>
      <c r="E224" s="17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70"/>
      <c r="R224" s="170"/>
      <c r="S224" s="170"/>
      <c r="T224" s="170"/>
      <c r="U224" s="170"/>
      <c r="V224" s="170"/>
      <c r="W224" s="207"/>
      <c r="X224" s="207"/>
      <c r="Y224" s="207"/>
      <c r="Z224" s="208"/>
      <c r="AA224" s="208"/>
      <c r="AB224" s="208"/>
      <c r="AC224" s="208"/>
      <c r="AD224" s="208"/>
      <c r="AE224" s="208"/>
      <c r="AF224" s="208"/>
      <c r="AG224" s="208"/>
      <c r="AH224" s="208"/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  <c r="BI224" s="208"/>
      <c r="BJ224" s="208"/>
      <c r="BK224" s="208"/>
      <c r="BL224" s="208"/>
      <c r="BM224" s="208"/>
      <c r="BN224" s="208"/>
      <c r="BO224" s="208"/>
      <c r="BP224" s="208"/>
      <c r="BQ224" s="208"/>
      <c r="BR224" s="208"/>
      <c r="BS224" s="208"/>
      <c r="BT224" s="208"/>
      <c r="BU224" s="208"/>
      <c r="BV224" s="208"/>
      <c r="BW224" s="208"/>
      <c r="BX224" s="208"/>
      <c r="BY224" s="208"/>
      <c r="BZ224" s="208"/>
      <c r="CA224" s="208"/>
      <c r="CB224" s="208"/>
      <c r="CC224" s="208"/>
      <c r="CD224" s="208"/>
      <c r="CE224" s="208"/>
      <c r="CF224" s="208"/>
      <c r="CG224" s="208"/>
      <c r="CH224" s="208"/>
      <c r="CI224" s="208"/>
      <c r="CJ224" s="208"/>
      <c r="CK224" s="208"/>
      <c r="CL224" s="208"/>
      <c r="CM224" s="208"/>
      <c r="CN224" s="208"/>
      <c r="CO224" s="208"/>
      <c r="CP224" s="176"/>
      <c r="DO224" s="166"/>
    </row>
    <row r="225" spans="1:119">
      <c r="A225" s="166"/>
      <c r="B225" s="175"/>
      <c r="C225" s="175"/>
      <c r="D225" s="178"/>
      <c r="E225" s="17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70"/>
      <c r="R225" s="170"/>
      <c r="S225" s="170"/>
      <c r="T225" s="170"/>
      <c r="U225" s="170"/>
      <c r="V225" s="170"/>
      <c r="W225" s="207"/>
      <c r="X225" s="207"/>
      <c r="Y225" s="207"/>
      <c r="Z225" s="208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8"/>
      <c r="CA225" s="208"/>
      <c r="CB225" s="208"/>
      <c r="CC225" s="208"/>
      <c r="CD225" s="208"/>
      <c r="CE225" s="208"/>
      <c r="CF225" s="208"/>
      <c r="CG225" s="208"/>
      <c r="CH225" s="208"/>
      <c r="CI225" s="208"/>
      <c r="CJ225" s="208"/>
      <c r="CK225" s="208"/>
      <c r="CL225" s="208"/>
      <c r="CM225" s="208"/>
      <c r="CN225" s="208"/>
      <c r="CO225" s="208"/>
      <c r="CP225" s="176"/>
      <c r="DO225" s="166"/>
    </row>
    <row r="226" spans="1:119">
      <c r="A226" s="166"/>
      <c r="B226" s="175"/>
      <c r="C226" s="175"/>
      <c r="D226" s="178"/>
      <c r="E226" s="17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70"/>
      <c r="R226" s="170"/>
      <c r="S226" s="170"/>
      <c r="T226" s="170"/>
      <c r="U226" s="170"/>
      <c r="V226" s="170"/>
      <c r="W226" s="207"/>
      <c r="X226" s="207"/>
      <c r="Y226" s="207"/>
      <c r="Z226" s="208"/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208"/>
      <c r="CL226" s="208"/>
      <c r="CM226" s="208"/>
      <c r="CN226" s="208"/>
      <c r="CO226" s="208"/>
      <c r="CP226" s="176"/>
      <c r="DO226" s="166"/>
    </row>
    <row r="227" spans="1:119">
      <c r="A227" s="166"/>
      <c r="B227" s="175"/>
      <c r="C227" s="175"/>
      <c r="D227" s="178"/>
      <c r="E227" s="17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70"/>
      <c r="R227" s="170"/>
      <c r="S227" s="170"/>
      <c r="T227" s="170"/>
      <c r="U227" s="170"/>
      <c r="V227" s="170"/>
      <c r="W227" s="207"/>
      <c r="X227" s="207"/>
      <c r="Y227" s="207"/>
      <c r="Z227" s="208"/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8"/>
      <c r="CG227" s="208"/>
      <c r="CH227" s="208"/>
      <c r="CI227" s="208"/>
      <c r="CJ227" s="208"/>
      <c r="CK227" s="208"/>
      <c r="CL227" s="208"/>
      <c r="CM227" s="208"/>
      <c r="CN227" s="208"/>
      <c r="CO227" s="208"/>
      <c r="CP227" s="176"/>
      <c r="DO227" s="166"/>
    </row>
    <row r="228" spans="1:119">
      <c r="A228" s="166"/>
      <c r="B228" s="175"/>
      <c r="C228" s="175"/>
      <c r="D228" s="178"/>
      <c r="E228" s="17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70"/>
      <c r="R228" s="170"/>
      <c r="S228" s="170"/>
      <c r="T228" s="170"/>
      <c r="U228" s="170"/>
      <c r="V228" s="170"/>
      <c r="W228" s="207"/>
      <c r="X228" s="207"/>
      <c r="Y228" s="207"/>
      <c r="Z228" s="208"/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/>
      <c r="CL228" s="208"/>
      <c r="CM228" s="208"/>
      <c r="CN228" s="208"/>
      <c r="CO228" s="208"/>
      <c r="CP228" s="176"/>
      <c r="DO228" s="166"/>
    </row>
    <row r="229" spans="1:119">
      <c r="A229" s="166"/>
      <c r="B229" s="175"/>
      <c r="C229" s="175"/>
      <c r="D229" s="178"/>
      <c r="E229" s="17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70"/>
      <c r="R229" s="170"/>
      <c r="S229" s="170"/>
      <c r="T229" s="170"/>
      <c r="U229" s="170"/>
      <c r="V229" s="170"/>
      <c r="W229" s="207"/>
      <c r="X229" s="207"/>
      <c r="Y229" s="207"/>
      <c r="Z229" s="208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08"/>
      <c r="CM229" s="208"/>
      <c r="CN229" s="208"/>
      <c r="CO229" s="208"/>
      <c r="CP229" s="176"/>
      <c r="DO229" s="166"/>
    </row>
    <row r="230" spans="1:119">
      <c r="A230" s="166"/>
      <c r="B230" s="175"/>
      <c r="C230" s="175"/>
      <c r="D230" s="178"/>
      <c r="E230" s="17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70"/>
      <c r="R230" s="170"/>
      <c r="S230" s="170"/>
      <c r="T230" s="170"/>
      <c r="U230" s="170"/>
      <c r="V230" s="170"/>
      <c r="W230" s="207"/>
      <c r="X230" s="207"/>
      <c r="Y230" s="207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/>
      <c r="CL230" s="208"/>
      <c r="CM230" s="208"/>
      <c r="CN230" s="208"/>
      <c r="CO230" s="208"/>
      <c r="CP230" s="176"/>
      <c r="DO230" s="166"/>
    </row>
    <row r="231" spans="1:119">
      <c r="A231" s="166"/>
      <c r="B231" s="175"/>
      <c r="C231" s="175"/>
      <c r="D231" s="178"/>
      <c r="E231" s="17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70"/>
      <c r="R231" s="170"/>
      <c r="S231" s="170"/>
      <c r="T231" s="170"/>
      <c r="U231" s="170"/>
      <c r="V231" s="170"/>
      <c r="W231" s="207"/>
      <c r="X231" s="207"/>
      <c r="Y231" s="207"/>
      <c r="Z231" s="208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8"/>
      <c r="BM231" s="208"/>
      <c r="BN231" s="208"/>
      <c r="BO231" s="208"/>
      <c r="BP231" s="208"/>
      <c r="BQ231" s="208"/>
      <c r="BR231" s="208"/>
      <c r="BS231" s="208"/>
      <c r="BT231" s="208"/>
      <c r="BU231" s="208"/>
      <c r="BV231" s="208"/>
      <c r="BW231" s="208"/>
      <c r="BX231" s="208"/>
      <c r="BY231" s="208"/>
      <c r="BZ231" s="208"/>
      <c r="CA231" s="208"/>
      <c r="CB231" s="208"/>
      <c r="CC231" s="208"/>
      <c r="CD231" s="208"/>
      <c r="CE231" s="208"/>
      <c r="CF231" s="208"/>
      <c r="CG231" s="208"/>
      <c r="CH231" s="208"/>
      <c r="CI231" s="208"/>
      <c r="CJ231" s="208"/>
      <c r="CK231" s="208"/>
      <c r="CL231" s="208"/>
      <c r="CM231" s="208"/>
      <c r="CN231" s="208"/>
      <c r="CO231" s="208"/>
      <c r="CP231" s="176"/>
      <c r="DO231" s="166"/>
    </row>
    <row r="232" spans="1:119">
      <c r="A232" s="166"/>
      <c r="B232" s="175"/>
      <c r="C232" s="175"/>
      <c r="D232" s="178"/>
      <c r="E232" s="17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70"/>
      <c r="R232" s="170"/>
      <c r="S232" s="170"/>
      <c r="T232" s="170"/>
      <c r="U232" s="170"/>
      <c r="V232" s="170"/>
      <c r="W232" s="207"/>
      <c r="X232" s="207"/>
      <c r="Y232" s="207"/>
      <c r="Z232" s="208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  <c r="BI232" s="208"/>
      <c r="BJ232" s="208"/>
      <c r="BK232" s="208"/>
      <c r="BL232" s="208"/>
      <c r="BM232" s="208"/>
      <c r="BN232" s="208"/>
      <c r="BO232" s="208"/>
      <c r="BP232" s="208"/>
      <c r="BQ232" s="208"/>
      <c r="BR232" s="208"/>
      <c r="BS232" s="208"/>
      <c r="BT232" s="208"/>
      <c r="BU232" s="208"/>
      <c r="BV232" s="208"/>
      <c r="BW232" s="208"/>
      <c r="BX232" s="208"/>
      <c r="BY232" s="208"/>
      <c r="BZ232" s="208"/>
      <c r="CA232" s="208"/>
      <c r="CB232" s="208"/>
      <c r="CC232" s="208"/>
      <c r="CD232" s="208"/>
      <c r="CE232" s="208"/>
      <c r="CF232" s="208"/>
      <c r="CG232" s="208"/>
      <c r="CH232" s="208"/>
      <c r="CI232" s="208"/>
      <c r="CJ232" s="208"/>
      <c r="CK232" s="208"/>
      <c r="CL232" s="208"/>
      <c r="CM232" s="208"/>
      <c r="CN232" s="208"/>
      <c r="CO232" s="208"/>
      <c r="CP232" s="176"/>
      <c r="DO232" s="166"/>
    </row>
    <row r="233" spans="1:119">
      <c r="A233" s="166"/>
      <c r="B233" s="175"/>
      <c r="C233" s="175"/>
      <c r="D233" s="178"/>
      <c r="E233" s="17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70"/>
      <c r="R233" s="170"/>
      <c r="S233" s="170"/>
      <c r="T233" s="170"/>
      <c r="U233" s="170"/>
      <c r="V233" s="170"/>
      <c r="W233" s="207"/>
      <c r="X233" s="207"/>
      <c r="Y233" s="207"/>
      <c r="Z233" s="208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176"/>
      <c r="DO233" s="166"/>
    </row>
    <row r="234" spans="1:119">
      <c r="A234" s="166"/>
      <c r="B234" s="175"/>
      <c r="C234" s="175"/>
      <c r="D234" s="178"/>
      <c r="E234" s="17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70"/>
      <c r="R234" s="170"/>
      <c r="S234" s="170"/>
      <c r="T234" s="170"/>
      <c r="U234" s="170"/>
      <c r="V234" s="170"/>
      <c r="W234" s="207"/>
      <c r="X234" s="207"/>
      <c r="Y234" s="207"/>
      <c r="Z234" s="208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208"/>
      <c r="CA234" s="208"/>
      <c r="CB234" s="208"/>
      <c r="CC234" s="208"/>
      <c r="CD234" s="208"/>
      <c r="CE234" s="208"/>
      <c r="CF234" s="208"/>
      <c r="CG234" s="208"/>
      <c r="CH234" s="208"/>
      <c r="CI234" s="208"/>
      <c r="CJ234" s="208"/>
      <c r="CK234" s="208"/>
      <c r="CL234" s="208"/>
      <c r="CM234" s="208"/>
      <c r="CN234" s="208"/>
      <c r="CO234" s="208"/>
      <c r="CP234" s="176"/>
      <c r="DO234" s="166"/>
    </row>
    <row r="235" spans="1:119">
      <c r="A235" s="166"/>
      <c r="B235" s="175"/>
      <c r="C235" s="175"/>
      <c r="D235" s="178"/>
      <c r="E235" s="17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70"/>
      <c r="R235" s="170"/>
      <c r="S235" s="170"/>
      <c r="T235" s="170"/>
      <c r="U235" s="170"/>
      <c r="V235" s="170"/>
      <c r="W235" s="207"/>
      <c r="X235" s="207"/>
      <c r="Y235" s="207"/>
      <c r="Z235" s="208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176"/>
      <c r="DO235" s="166"/>
    </row>
    <row r="236" spans="1:119">
      <c r="A236" s="166"/>
      <c r="B236" s="175"/>
      <c r="C236" s="175"/>
      <c r="D236" s="178"/>
      <c r="E236" s="17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70"/>
      <c r="R236" s="170"/>
      <c r="S236" s="170"/>
      <c r="T236" s="170"/>
      <c r="U236" s="170"/>
      <c r="V236" s="170"/>
      <c r="W236" s="207"/>
      <c r="X236" s="207"/>
      <c r="Y236" s="207"/>
      <c r="Z236" s="208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8"/>
      <c r="CO236" s="208"/>
      <c r="CP236" s="176"/>
      <c r="DO236" s="166"/>
    </row>
    <row r="237" spans="1:119">
      <c r="A237" s="166"/>
      <c r="B237" s="175"/>
      <c r="C237" s="175"/>
      <c r="D237" s="178"/>
      <c r="E237" s="17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70"/>
      <c r="R237" s="170"/>
      <c r="S237" s="170"/>
      <c r="T237" s="170"/>
      <c r="U237" s="170"/>
      <c r="V237" s="170"/>
      <c r="W237" s="207"/>
      <c r="X237" s="207"/>
      <c r="Y237" s="207"/>
      <c r="Z237" s="208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8"/>
      <c r="CO237" s="208"/>
      <c r="CP237" s="176"/>
      <c r="DO237" s="166"/>
    </row>
    <row r="238" spans="1:119">
      <c r="A238" s="166"/>
      <c r="B238" s="175"/>
      <c r="C238" s="175"/>
      <c r="D238" s="178"/>
      <c r="E238" s="17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70"/>
      <c r="R238" s="170"/>
      <c r="S238" s="170"/>
      <c r="T238" s="170"/>
      <c r="U238" s="170"/>
      <c r="V238" s="170"/>
      <c r="W238" s="207"/>
      <c r="X238" s="207"/>
      <c r="Y238" s="207"/>
      <c r="Z238" s="208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8"/>
      <c r="CO238" s="208"/>
      <c r="CP238" s="176"/>
      <c r="DO238" s="166"/>
    </row>
    <row r="239" spans="1:119">
      <c r="A239" s="166"/>
      <c r="B239" s="175"/>
      <c r="C239" s="175"/>
      <c r="D239" s="178"/>
      <c r="E239" s="17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70"/>
      <c r="R239" s="170"/>
      <c r="S239" s="170"/>
      <c r="T239" s="170"/>
      <c r="U239" s="170"/>
      <c r="V239" s="170"/>
      <c r="W239" s="207"/>
      <c r="X239" s="207"/>
      <c r="Y239" s="207"/>
      <c r="Z239" s="208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8"/>
      <c r="CO239" s="208"/>
      <c r="CP239" s="176"/>
      <c r="DO239" s="166"/>
    </row>
    <row r="240" spans="1:119">
      <c r="A240" s="166"/>
      <c r="B240" s="175"/>
      <c r="C240" s="175"/>
      <c r="D240" s="178"/>
      <c r="E240" s="17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70"/>
      <c r="R240" s="170"/>
      <c r="S240" s="170"/>
      <c r="T240" s="170"/>
      <c r="U240" s="170"/>
      <c r="V240" s="170"/>
      <c r="W240" s="207"/>
      <c r="X240" s="207"/>
      <c r="Y240" s="207"/>
      <c r="Z240" s="208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208"/>
      <c r="BP240" s="208"/>
      <c r="BQ240" s="208"/>
      <c r="BR240" s="208"/>
      <c r="BS240" s="208"/>
      <c r="BT240" s="208"/>
      <c r="BU240" s="208"/>
      <c r="BV240" s="208"/>
      <c r="BW240" s="208"/>
      <c r="BX240" s="208"/>
      <c r="BY240" s="208"/>
      <c r="BZ240" s="208"/>
      <c r="CA240" s="208"/>
      <c r="CB240" s="208"/>
      <c r="CC240" s="208"/>
      <c r="CD240" s="208"/>
      <c r="CE240" s="208"/>
      <c r="CF240" s="208"/>
      <c r="CG240" s="208"/>
      <c r="CH240" s="208"/>
      <c r="CI240" s="208"/>
      <c r="CJ240" s="208"/>
      <c r="CK240" s="208"/>
      <c r="CL240" s="208"/>
      <c r="CM240" s="208"/>
      <c r="CN240" s="208"/>
      <c r="CO240" s="208"/>
      <c r="CP240" s="176"/>
      <c r="DO240" s="166"/>
    </row>
    <row r="241" spans="1:119">
      <c r="A241" s="166"/>
      <c r="B241" s="175"/>
      <c r="C241" s="175"/>
      <c r="D241" s="178"/>
      <c r="E241" s="17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70"/>
      <c r="R241" s="170"/>
      <c r="S241" s="170"/>
      <c r="T241" s="170"/>
      <c r="U241" s="170"/>
      <c r="V241" s="170"/>
      <c r="W241" s="207"/>
      <c r="X241" s="207"/>
      <c r="Y241" s="207"/>
      <c r="Z241" s="208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8"/>
      <c r="CA241" s="208"/>
      <c r="CB241" s="208"/>
      <c r="CC241" s="208"/>
      <c r="CD241" s="208"/>
      <c r="CE241" s="208"/>
      <c r="CF241" s="208"/>
      <c r="CG241" s="208"/>
      <c r="CH241" s="208"/>
      <c r="CI241" s="208"/>
      <c r="CJ241" s="208"/>
      <c r="CK241" s="208"/>
      <c r="CL241" s="208"/>
      <c r="CM241" s="208"/>
      <c r="CN241" s="208"/>
      <c r="CO241" s="208"/>
      <c r="CP241" s="176"/>
      <c r="DO241" s="166"/>
    </row>
    <row r="242" spans="1:119">
      <c r="A242" s="166"/>
      <c r="B242" s="175"/>
      <c r="C242" s="175"/>
      <c r="D242" s="178"/>
      <c r="E242" s="17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70"/>
      <c r="R242" s="170"/>
      <c r="S242" s="170"/>
      <c r="T242" s="170"/>
      <c r="U242" s="170"/>
      <c r="V242" s="170"/>
      <c r="W242" s="207"/>
      <c r="X242" s="207"/>
      <c r="Y242" s="207"/>
      <c r="Z242" s="208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8"/>
      <c r="BN242" s="208"/>
      <c r="BO242" s="208"/>
      <c r="BP242" s="208"/>
      <c r="BQ242" s="208"/>
      <c r="BR242" s="208"/>
      <c r="BS242" s="208"/>
      <c r="BT242" s="208"/>
      <c r="BU242" s="208"/>
      <c r="BV242" s="208"/>
      <c r="BW242" s="208"/>
      <c r="BX242" s="208"/>
      <c r="BY242" s="208"/>
      <c r="BZ242" s="208"/>
      <c r="CA242" s="208"/>
      <c r="CB242" s="208"/>
      <c r="CC242" s="208"/>
      <c r="CD242" s="208"/>
      <c r="CE242" s="208"/>
      <c r="CF242" s="208"/>
      <c r="CG242" s="208"/>
      <c r="CH242" s="208"/>
      <c r="CI242" s="208"/>
      <c r="CJ242" s="208"/>
      <c r="CK242" s="208"/>
      <c r="CL242" s="208"/>
      <c r="CM242" s="208"/>
      <c r="CN242" s="208"/>
      <c r="CO242" s="208"/>
      <c r="CP242" s="176"/>
      <c r="DO242" s="166"/>
    </row>
    <row r="243" spans="1:119">
      <c r="A243" s="166"/>
      <c r="B243" s="175"/>
      <c r="C243" s="175"/>
      <c r="D243" s="178"/>
      <c r="E243" s="17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70"/>
      <c r="R243" s="170"/>
      <c r="S243" s="170"/>
      <c r="T243" s="170"/>
      <c r="U243" s="170"/>
      <c r="V243" s="170"/>
      <c r="W243" s="207"/>
      <c r="X243" s="207"/>
      <c r="Y243" s="207"/>
      <c r="Z243" s="208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8"/>
      <c r="BN243" s="208"/>
      <c r="BO243" s="208"/>
      <c r="BP243" s="208"/>
      <c r="BQ243" s="208"/>
      <c r="BR243" s="208"/>
      <c r="BS243" s="208"/>
      <c r="BT243" s="208"/>
      <c r="BU243" s="208"/>
      <c r="BV243" s="208"/>
      <c r="BW243" s="208"/>
      <c r="BX243" s="208"/>
      <c r="BY243" s="208"/>
      <c r="BZ243" s="208"/>
      <c r="CA243" s="208"/>
      <c r="CB243" s="208"/>
      <c r="CC243" s="208"/>
      <c r="CD243" s="208"/>
      <c r="CE243" s="208"/>
      <c r="CF243" s="208"/>
      <c r="CG243" s="208"/>
      <c r="CH243" s="208"/>
      <c r="CI243" s="208"/>
      <c r="CJ243" s="208"/>
      <c r="CK243" s="208"/>
      <c r="CL243" s="208"/>
      <c r="CM243" s="208"/>
      <c r="CN243" s="208"/>
      <c r="CO243" s="208"/>
      <c r="CP243" s="176"/>
      <c r="DO243" s="166"/>
    </row>
    <row r="244" spans="1:119">
      <c r="A244" s="166"/>
      <c r="B244" s="175"/>
      <c r="C244" s="175"/>
      <c r="D244" s="178"/>
      <c r="E244" s="17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70"/>
      <c r="R244" s="170"/>
      <c r="S244" s="170"/>
      <c r="T244" s="170"/>
      <c r="U244" s="170"/>
      <c r="V244" s="170"/>
      <c r="W244" s="207"/>
      <c r="X244" s="207"/>
      <c r="Y244" s="207"/>
      <c r="Z244" s="208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208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208"/>
      <c r="CA244" s="208"/>
      <c r="CB244" s="208"/>
      <c r="CC244" s="208"/>
      <c r="CD244" s="208"/>
      <c r="CE244" s="208"/>
      <c r="CF244" s="208"/>
      <c r="CG244" s="208"/>
      <c r="CH244" s="208"/>
      <c r="CI244" s="208"/>
      <c r="CJ244" s="208"/>
      <c r="CK244" s="208"/>
      <c r="CL244" s="208"/>
      <c r="CM244" s="208"/>
      <c r="CN244" s="208"/>
      <c r="CO244" s="208"/>
      <c r="CP244" s="176"/>
      <c r="DO244" s="166"/>
    </row>
    <row r="245" spans="1:119">
      <c r="A245" s="166"/>
      <c r="B245" s="175"/>
      <c r="C245" s="175"/>
      <c r="D245" s="178"/>
      <c r="E245" s="17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70"/>
      <c r="R245" s="170"/>
      <c r="S245" s="170"/>
      <c r="T245" s="170"/>
      <c r="U245" s="170"/>
      <c r="V245" s="170"/>
      <c r="W245" s="207"/>
      <c r="X245" s="207"/>
      <c r="Y245" s="207"/>
      <c r="Z245" s="208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8"/>
      <c r="BN245" s="208"/>
      <c r="BO245" s="208"/>
      <c r="BP245" s="208"/>
      <c r="BQ245" s="208"/>
      <c r="BR245" s="208"/>
      <c r="BS245" s="208"/>
      <c r="BT245" s="208"/>
      <c r="BU245" s="208"/>
      <c r="BV245" s="208"/>
      <c r="BW245" s="208"/>
      <c r="BX245" s="208"/>
      <c r="BY245" s="208"/>
      <c r="BZ245" s="208"/>
      <c r="CA245" s="208"/>
      <c r="CB245" s="208"/>
      <c r="CC245" s="208"/>
      <c r="CD245" s="208"/>
      <c r="CE245" s="208"/>
      <c r="CF245" s="208"/>
      <c r="CG245" s="208"/>
      <c r="CH245" s="208"/>
      <c r="CI245" s="208"/>
      <c r="CJ245" s="208"/>
      <c r="CK245" s="208"/>
      <c r="CL245" s="208"/>
      <c r="CM245" s="208"/>
      <c r="CN245" s="208"/>
      <c r="CO245" s="208"/>
      <c r="CP245" s="176"/>
      <c r="DO245" s="166"/>
    </row>
    <row r="246" spans="1:119">
      <c r="A246" s="166"/>
      <c r="B246" s="175"/>
      <c r="C246" s="175"/>
      <c r="D246" s="178"/>
      <c r="E246" s="17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70"/>
      <c r="R246" s="170"/>
      <c r="S246" s="170"/>
      <c r="T246" s="170"/>
      <c r="U246" s="170"/>
      <c r="V246" s="170"/>
      <c r="W246" s="207"/>
      <c r="X246" s="207"/>
      <c r="Y246" s="207"/>
      <c r="Z246" s="208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8"/>
      <c r="CO246" s="208"/>
      <c r="CP246" s="176"/>
      <c r="DO246" s="166"/>
    </row>
    <row r="247" spans="1:119">
      <c r="A247" s="166"/>
      <c r="B247" s="175"/>
      <c r="C247" s="175"/>
      <c r="D247" s="178"/>
      <c r="E247" s="17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70"/>
      <c r="R247" s="170"/>
      <c r="S247" s="170"/>
      <c r="T247" s="170"/>
      <c r="U247" s="170"/>
      <c r="V247" s="170"/>
      <c r="W247" s="207"/>
      <c r="X247" s="207"/>
      <c r="Y247" s="207"/>
      <c r="Z247" s="208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176"/>
      <c r="DO247" s="166"/>
    </row>
    <row r="248" spans="1:119">
      <c r="A248" s="166"/>
      <c r="B248" s="175"/>
      <c r="C248" s="175"/>
      <c r="D248" s="178"/>
      <c r="E248" s="17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70"/>
      <c r="R248" s="170"/>
      <c r="S248" s="170"/>
      <c r="T248" s="170"/>
      <c r="U248" s="170"/>
      <c r="V248" s="170"/>
      <c r="W248" s="207"/>
      <c r="X248" s="207"/>
      <c r="Y248" s="207"/>
      <c r="Z248" s="208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176"/>
      <c r="DO248" s="166"/>
    </row>
    <row r="249" spans="1:119">
      <c r="A249" s="166"/>
      <c r="B249" s="175"/>
      <c r="C249" s="175"/>
      <c r="D249" s="178"/>
      <c r="E249" s="17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70"/>
      <c r="R249" s="170"/>
      <c r="S249" s="170"/>
      <c r="T249" s="170"/>
      <c r="U249" s="170"/>
      <c r="V249" s="170"/>
      <c r="W249" s="207"/>
      <c r="X249" s="207"/>
      <c r="Y249" s="207"/>
      <c r="Z249" s="208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8"/>
      <c r="BM249" s="208"/>
      <c r="BN249" s="208"/>
      <c r="BO249" s="208"/>
      <c r="BP249" s="208"/>
      <c r="BQ249" s="208"/>
      <c r="BR249" s="208"/>
      <c r="BS249" s="208"/>
      <c r="BT249" s="208"/>
      <c r="BU249" s="208"/>
      <c r="BV249" s="208"/>
      <c r="BW249" s="208"/>
      <c r="BX249" s="208"/>
      <c r="BY249" s="208"/>
      <c r="BZ249" s="208"/>
      <c r="CA249" s="208"/>
      <c r="CB249" s="208"/>
      <c r="CC249" s="208"/>
      <c r="CD249" s="208"/>
      <c r="CE249" s="208"/>
      <c r="CF249" s="208"/>
      <c r="CG249" s="208"/>
      <c r="CH249" s="208"/>
      <c r="CI249" s="208"/>
      <c r="CJ249" s="208"/>
      <c r="CK249" s="208"/>
      <c r="CL249" s="208"/>
      <c r="CM249" s="208"/>
      <c r="CN249" s="208"/>
      <c r="CO249" s="208"/>
      <c r="CP249" s="176"/>
      <c r="DO249" s="166"/>
    </row>
    <row r="250" spans="1:119">
      <c r="A250" s="166"/>
      <c r="B250" s="175"/>
      <c r="C250" s="175"/>
      <c r="D250" s="178"/>
      <c r="E250" s="17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70"/>
      <c r="R250" s="170"/>
      <c r="S250" s="170"/>
      <c r="T250" s="170"/>
      <c r="U250" s="170"/>
      <c r="V250" s="170"/>
      <c r="W250" s="207"/>
      <c r="X250" s="207"/>
      <c r="Y250" s="207"/>
      <c r="Z250" s="208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176"/>
      <c r="DO250" s="166"/>
    </row>
    <row r="251" spans="1:119">
      <c r="A251" s="166"/>
      <c r="B251" s="175"/>
      <c r="C251" s="175"/>
      <c r="D251" s="178"/>
      <c r="E251" s="17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70"/>
      <c r="R251" s="170"/>
      <c r="S251" s="170"/>
      <c r="T251" s="170"/>
      <c r="U251" s="170"/>
      <c r="V251" s="170"/>
      <c r="W251" s="207"/>
      <c r="X251" s="207"/>
      <c r="Y251" s="207"/>
      <c r="Z251" s="208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176"/>
      <c r="DO251" s="166"/>
    </row>
    <row r="252" spans="1:119">
      <c r="A252" s="166"/>
      <c r="B252" s="175"/>
      <c r="C252" s="175"/>
      <c r="D252" s="178"/>
      <c r="E252" s="17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70"/>
      <c r="R252" s="170"/>
      <c r="S252" s="170"/>
      <c r="T252" s="170"/>
      <c r="U252" s="170"/>
      <c r="V252" s="170"/>
      <c r="W252" s="207"/>
      <c r="X252" s="207"/>
      <c r="Y252" s="207"/>
      <c r="Z252" s="208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176"/>
      <c r="DO252" s="166"/>
    </row>
    <row r="253" spans="1:119">
      <c r="A253" s="166"/>
      <c r="B253" s="175"/>
      <c r="C253" s="175"/>
      <c r="D253" s="178"/>
      <c r="E253" s="17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70"/>
      <c r="R253" s="170"/>
      <c r="S253" s="170"/>
      <c r="T253" s="170"/>
      <c r="U253" s="170"/>
      <c r="V253" s="170"/>
      <c r="W253" s="207"/>
      <c r="X253" s="207"/>
      <c r="Y253" s="207"/>
      <c r="Z253" s="208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176"/>
      <c r="DO253" s="166"/>
    </row>
    <row r="254" spans="1:119">
      <c r="A254" s="166"/>
      <c r="B254" s="175"/>
      <c r="C254" s="175"/>
      <c r="D254" s="178"/>
      <c r="E254" s="17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70"/>
      <c r="R254" s="170"/>
      <c r="S254" s="170"/>
      <c r="T254" s="170"/>
      <c r="U254" s="170"/>
      <c r="V254" s="170"/>
      <c r="W254" s="207"/>
      <c r="X254" s="207"/>
      <c r="Y254" s="207"/>
      <c r="Z254" s="208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176"/>
      <c r="DO254" s="166"/>
    </row>
    <row r="255" spans="1:119">
      <c r="A255" s="166"/>
      <c r="B255" s="175"/>
      <c r="C255" s="175"/>
      <c r="D255" s="178"/>
      <c r="E255" s="17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70"/>
      <c r="R255" s="170"/>
      <c r="S255" s="170"/>
      <c r="T255" s="170"/>
      <c r="U255" s="170"/>
      <c r="V255" s="170"/>
      <c r="W255" s="207"/>
      <c r="X255" s="207"/>
      <c r="Y255" s="207"/>
      <c r="Z255" s="208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8"/>
      <c r="CO255" s="208"/>
      <c r="CP255" s="176"/>
      <c r="DO255" s="166"/>
    </row>
    <row r="256" spans="1:119">
      <c r="A256" s="166"/>
      <c r="B256" s="175"/>
      <c r="C256" s="175"/>
      <c r="D256" s="178"/>
      <c r="E256" s="17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70"/>
      <c r="R256" s="170"/>
      <c r="S256" s="170"/>
      <c r="T256" s="170"/>
      <c r="U256" s="170"/>
      <c r="V256" s="170"/>
      <c r="W256" s="207"/>
      <c r="X256" s="207"/>
      <c r="Y256" s="207"/>
      <c r="Z256" s="208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8"/>
      <c r="CO256" s="208"/>
      <c r="CP256" s="176"/>
      <c r="DO256" s="166"/>
    </row>
    <row r="257" spans="1:119">
      <c r="A257" s="166"/>
      <c r="B257" s="175"/>
      <c r="C257" s="175"/>
      <c r="D257" s="178"/>
      <c r="E257" s="17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70"/>
      <c r="R257" s="170"/>
      <c r="S257" s="170"/>
      <c r="T257" s="170"/>
      <c r="U257" s="170"/>
      <c r="V257" s="170"/>
      <c r="W257" s="207"/>
      <c r="X257" s="207"/>
      <c r="Y257" s="207"/>
      <c r="Z257" s="208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8"/>
      <c r="CO257" s="208"/>
      <c r="CP257" s="176"/>
      <c r="DO257" s="166"/>
    </row>
    <row r="258" spans="1:119">
      <c r="A258" s="166"/>
      <c r="B258" s="175"/>
      <c r="C258" s="175"/>
      <c r="D258" s="178"/>
      <c r="E258" s="17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70"/>
      <c r="R258" s="170"/>
      <c r="S258" s="170"/>
      <c r="T258" s="170"/>
      <c r="U258" s="170"/>
      <c r="V258" s="170"/>
      <c r="W258" s="207"/>
      <c r="X258" s="207"/>
      <c r="Y258" s="207"/>
      <c r="Z258" s="208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8"/>
      <c r="CO258" s="208"/>
      <c r="CP258" s="176"/>
      <c r="DO258" s="166"/>
    </row>
    <row r="259" spans="1:119">
      <c r="A259" s="166"/>
      <c r="B259" s="175"/>
      <c r="C259" s="175"/>
      <c r="D259" s="178"/>
      <c r="E259" s="17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70"/>
      <c r="R259" s="170"/>
      <c r="S259" s="170"/>
      <c r="T259" s="170"/>
      <c r="U259" s="170"/>
      <c r="V259" s="170"/>
      <c r="W259" s="207"/>
      <c r="X259" s="207"/>
      <c r="Y259" s="207"/>
      <c r="Z259" s="208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8"/>
      <c r="CO259" s="208"/>
      <c r="CP259" s="176"/>
      <c r="DO259" s="166"/>
    </row>
    <row r="260" spans="1:119">
      <c r="A260" s="166"/>
      <c r="B260" s="175"/>
      <c r="C260" s="175"/>
      <c r="D260" s="178"/>
      <c r="E260" s="17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70"/>
      <c r="R260" s="170"/>
      <c r="S260" s="170"/>
      <c r="T260" s="170"/>
      <c r="U260" s="170"/>
      <c r="V260" s="170"/>
      <c r="W260" s="207"/>
      <c r="X260" s="207"/>
      <c r="Y260" s="207"/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8"/>
      <c r="CO260" s="208"/>
      <c r="CP260" s="176"/>
      <c r="DO260" s="166"/>
    </row>
    <row r="261" spans="1:119">
      <c r="A261" s="166"/>
      <c r="B261" s="175"/>
      <c r="C261" s="175"/>
      <c r="D261" s="178"/>
      <c r="E261" s="17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70"/>
      <c r="R261" s="170"/>
      <c r="S261" s="170"/>
      <c r="T261" s="170"/>
      <c r="U261" s="170"/>
      <c r="V261" s="170"/>
      <c r="W261" s="207"/>
      <c r="X261" s="207"/>
      <c r="Y261" s="207"/>
      <c r="Z261" s="208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176"/>
      <c r="DO261" s="166"/>
    </row>
    <row r="262" spans="1:119">
      <c r="A262" s="166"/>
      <c r="B262" s="175"/>
      <c r="C262" s="175"/>
      <c r="D262" s="178"/>
      <c r="E262" s="17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70"/>
      <c r="R262" s="170"/>
      <c r="S262" s="170"/>
      <c r="T262" s="170"/>
      <c r="U262" s="170"/>
      <c r="V262" s="170"/>
      <c r="W262" s="207"/>
      <c r="X262" s="207"/>
      <c r="Y262" s="207"/>
      <c r="Z262" s="208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8"/>
      <c r="CO262" s="208"/>
      <c r="CP262" s="176"/>
      <c r="DO262" s="166"/>
    </row>
    <row r="263" spans="1:119">
      <c r="A263" s="166"/>
      <c r="B263" s="175"/>
      <c r="C263" s="175"/>
      <c r="D263" s="178"/>
      <c r="E263" s="17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70"/>
      <c r="R263" s="170"/>
      <c r="S263" s="170"/>
      <c r="T263" s="170"/>
      <c r="U263" s="170"/>
      <c r="V263" s="170"/>
      <c r="W263" s="207"/>
      <c r="X263" s="207"/>
      <c r="Y263" s="207"/>
      <c r="Z263" s="208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8"/>
      <c r="CO263" s="208"/>
      <c r="CP263" s="176"/>
      <c r="DO263" s="166"/>
    </row>
    <row r="264" spans="1:119">
      <c r="A264" s="166"/>
      <c r="B264" s="175"/>
      <c r="C264" s="175"/>
      <c r="D264" s="178"/>
      <c r="E264" s="17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70"/>
      <c r="R264" s="170"/>
      <c r="S264" s="170"/>
      <c r="T264" s="170"/>
      <c r="U264" s="170"/>
      <c r="V264" s="170"/>
      <c r="W264" s="207"/>
      <c r="X264" s="207"/>
      <c r="Y264" s="207"/>
      <c r="Z264" s="208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  <c r="BI264" s="208"/>
      <c r="BJ264" s="208"/>
      <c r="BK264" s="208"/>
      <c r="BL264" s="208"/>
      <c r="BM264" s="208"/>
      <c r="BN264" s="208"/>
      <c r="BO264" s="208"/>
      <c r="BP264" s="208"/>
      <c r="BQ264" s="208"/>
      <c r="BR264" s="208"/>
      <c r="BS264" s="208"/>
      <c r="BT264" s="208"/>
      <c r="BU264" s="208"/>
      <c r="BV264" s="208"/>
      <c r="BW264" s="208"/>
      <c r="BX264" s="208"/>
      <c r="BY264" s="208"/>
      <c r="BZ264" s="208"/>
      <c r="CA264" s="208"/>
      <c r="CB264" s="208"/>
      <c r="CC264" s="208"/>
      <c r="CD264" s="208"/>
      <c r="CE264" s="208"/>
      <c r="CF264" s="208"/>
      <c r="CG264" s="208"/>
      <c r="CH264" s="208"/>
      <c r="CI264" s="208"/>
      <c r="CJ264" s="208"/>
      <c r="CK264" s="208"/>
      <c r="CL264" s="208"/>
      <c r="CM264" s="208"/>
      <c r="CN264" s="208"/>
      <c r="CO264" s="208"/>
      <c r="CP264" s="176"/>
      <c r="DO264" s="166"/>
    </row>
    <row r="265" spans="1:119">
      <c r="A265" s="166"/>
      <c r="B265" s="175"/>
      <c r="C265" s="175"/>
      <c r="D265" s="178"/>
      <c r="E265" s="17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70"/>
      <c r="R265" s="170"/>
      <c r="S265" s="170"/>
      <c r="T265" s="170"/>
      <c r="U265" s="170"/>
      <c r="V265" s="170"/>
      <c r="W265" s="207"/>
      <c r="X265" s="207"/>
      <c r="Y265" s="207"/>
      <c r="Z265" s="208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176"/>
      <c r="DO265" s="166"/>
    </row>
    <row r="266" spans="1:119">
      <c r="A266" s="166"/>
      <c r="B266" s="175"/>
      <c r="C266" s="175"/>
      <c r="D266" s="178"/>
      <c r="E266" s="17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70"/>
      <c r="R266" s="170"/>
      <c r="S266" s="170"/>
      <c r="T266" s="170"/>
      <c r="U266" s="170"/>
      <c r="V266" s="170"/>
      <c r="W266" s="207"/>
      <c r="X266" s="207"/>
      <c r="Y266" s="207"/>
      <c r="Z266" s="208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8"/>
      <c r="CO266" s="208"/>
      <c r="CP266" s="176"/>
      <c r="DO266" s="166"/>
    </row>
    <row r="267" spans="1:119">
      <c r="A267" s="166"/>
      <c r="B267" s="175"/>
      <c r="C267" s="175"/>
      <c r="D267" s="178"/>
      <c r="E267" s="17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70"/>
      <c r="R267" s="170"/>
      <c r="S267" s="170"/>
      <c r="T267" s="170"/>
      <c r="U267" s="170"/>
      <c r="V267" s="170"/>
      <c r="W267" s="207"/>
      <c r="X267" s="207"/>
      <c r="Y267" s="207"/>
      <c r="Z267" s="208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8"/>
      <c r="CO267" s="208"/>
      <c r="CP267" s="176"/>
      <c r="DO267" s="166"/>
    </row>
    <row r="268" spans="1:119">
      <c r="A268" s="166"/>
      <c r="B268" s="175"/>
      <c r="C268" s="175"/>
      <c r="D268" s="178"/>
      <c r="E268" s="17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70"/>
      <c r="R268" s="170"/>
      <c r="S268" s="170"/>
      <c r="T268" s="170"/>
      <c r="U268" s="170"/>
      <c r="V268" s="170"/>
      <c r="W268" s="207"/>
      <c r="X268" s="207"/>
      <c r="Y268" s="207"/>
      <c r="Z268" s="208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176"/>
      <c r="DO268" s="166"/>
    </row>
    <row r="269" spans="1:119">
      <c r="A269" s="166"/>
      <c r="B269" s="175"/>
      <c r="C269" s="175"/>
      <c r="D269" s="178"/>
      <c r="E269" s="17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70"/>
      <c r="R269" s="170"/>
      <c r="S269" s="170"/>
      <c r="T269" s="170"/>
      <c r="U269" s="170"/>
      <c r="V269" s="170"/>
      <c r="W269" s="207"/>
      <c r="X269" s="207"/>
      <c r="Y269" s="207"/>
      <c r="Z269" s="208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8"/>
      <c r="CO269" s="208"/>
      <c r="CP269" s="176"/>
      <c r="DO269" s="166"/>
    </row>
    <row r="270" spans="1:119">
      <c r="A270" s="166"/>
      <c r="B270" s="175"/>
      <c r="C270" s="175"/>
      <c r="D270" s="178"/>
      <c r="E270" s="17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70"/>
      <c r="R270" s="170"/>
      <c r="S270" s="170"/>
      <c r="T270" s="170"/>
      <c r="U270" s="170"/>
      <c r="V270" s="170"/>
      <c r="W270" s="207"/>
      <c r="X270" s="207"/>
      <c r="Y270" s="207"/>
      <c r="Z270" s="208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  <c r="BI270" s="208"/>
      <c r="BJ270" s="208"/>
      <c r="BK270" s="208"/>
      <c r="BL270" s="208"/>
      <c r="BM270" s="208"/>
      <c r="BN270" s="208"/>
      <c r="BO270" s="208"/>
      <c r="BP270" s="208"/>
      <c r="BQ270" s="208"/>
      <c r="BR270" s="208"/>
      <c r="BS270" s="208"/>
      <c r="BT270" s="208"/>
      <c r="BU270" s="208"/>
      <c r="BV270" s="208"/>
      <c r="BW270" s="208"/>
      <c r="BX270" s="208"/>
      <c r="BY270" s="208"/>
      <c r="BZ270" s="208"/>
      <c r="CA270" s="208"/>
      <c r="CB270" s="208"/>
      <c r="CC270" s="208"/>
      <c r="CD270" s="208"/>
      <c r="CE270" s="208"/>
      <c r="CF270" s="208"/>
      <c r="CG270" s="208"/>
      <c r="CH270" s="208"/>
      <c r="CI270" s="208"/>
      <c r="CJ270" s="208"/>
      <c r="CK270" s="208"/>
      <c r="CL270" s="208"/>
      <c r="CM270" s="208"/>
      <c r="CN270" s="208"/>
      <c r="CO270" s="208"/>
      <c r="CP270" s="176"/>
      <c r="DO270" s="166"/>
    </row>
    <row r="271" spans="1:119">
      <c r="A271" s="166"/>
      <c r="B271" s="175"/>
      <c r="C271" s="175"/>
      <c r="D271" s="178"/>
      <c r="E271" s="17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70"/>
      <c r="R271" s="170"/>
      <c r="S271" s="170"/>
      <c r="T271" s="170"/>
      <c r="U271" s="170"/>
      <c r="V271" s="170"/>
      <c r="W271" s="207"/>
      <c r="X271" s="207"/>
      <c r="Y271" s="207"/>
      <c r="Z271" s="208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8"/>
      <c r="CO271" s="208"/>
      <c r="CP271" s="176"/>
      <c r="DO271" s="166"/>
    </row>
    <row r="272" spans="1:119">
      <c r="A272" s="166"/>
      <c r="B272" s="175"/>
      <c r="C272" s="175"/>
      <c r="D272" s="178"/>
      <c r="E272" s="17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70"/>
      <c r="R272" s="170"/>
      <c r="S272" s="170"/>
      <c r="T272" s="170"/>
      <c r="U272" s="170"/>
      <c r="V272" s="170"/>
      <c r="W272" s="207"/>
      <c r="X272" s="207"/>
      <c r="Y272" s="207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176"/>
      <c r="DO272" s="166"/>
    </row>
    <row r="273" spans="1:119">
      <c r="A273" s="166"/>
      <c r="B273" s="175"/>
      <c r="C273" s="175"/>
      <c r="D273" s="178"/>
      <c r="E273" s="17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70"/>
      <c r="R273" s="170"/>
      <c r="S273" s="170"/>
      <c r="T273" s="170"/>
      <c r="U273" s="170"/>
      <c r="V273" s="170"/>
      <c r="W273" s="207"/>
      <c r="X273" s="207"/>
      <c r="Y273" s="207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176"/>
      <c r="DO273" s="166"/>
    </row>
    <row r="274" spans="1:119">
      <c r="A274" s="166"/>
      <c r="B274" s="175"/>
      <c r="C274" s="175"/>
      <c r="D274" s="178"/>
      <c r="E274" s="17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70"/>
      <c r="R274" s="170"/>
      <c r="S274" s="170"/>
      <c r="T274" s="170"/>
      <c r="U274" s="170"/>
      <c r="V274" s="170"/>
      <c r="W274" s="207"/>
      <c r="X274" s="207"/>
      <c r="Y274" s="207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8"/>
      <c r="CO274" s="208"/>
      <c r="CP274" s="176"/>
      <c r="DO274" s="166"/>
    </row>
    <row r="275" spans="1:119">
      <c r="A275" s="166"/>
      <c r="B275" s="175"/>
      <c r="C275" s="175"/>
      <c r="D275" s="178"/>
      <c r="E275" s="17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70"/>
      <c r="R275" s="170"/>
      <c r="S275" s="170"/>
      <c r="T275" s="170"/>
      <c r="U275" s="170"/>
      <c r="V275" s="170"/>
      <c r="W275" s="207"/>
      <c r="X275" s="207"/>
      <c r="Y275" s="207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8"/>
      <c r="CO275" s="208"/>
      <c r="CP275" s="176"/>
      <c r="DO275" s="166"/>
    </row>
    <row r="276" spans="1:119">
      <c r="A276" s="166"/>
      <c r="B276" s="175"/>
      <c r="C276" s="175"/>
      <c r="D276" s="178"/>
      <c r="E276" s="17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70"/>
      <c r="R276" s="170"/>
      <c r="S276" s="170"/>
      <c r="T276" s="170"/>
      <c r="U276" s="170"/>
      <c r="V276" s="170"/>
      <c r="W276" s="207"/>
      <c r="X276" s="207"/>
      <c r="Y276" s="207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8"/>
      <c r="CO276" s="208"/>
      <c r="CP276" s="176"/>
      <c r="DO276" s="166"/>
    </row>
    <row r="277" spans="1:119">
      <c r="A277" s="166"/>
      <c r="B277" s="175"/>
      <c r="C277" s="175"/>
      <c r="D277" s="178"/>
      <c r="E277" s="17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70"/>
      <c r="R277" s="170"/>
      <c r="S277" s="170"/>
      <c r="T277" s="170"/>
      <c r="U277" s="170"/>
      <c r="V277" s="170"/>
      <c r="W277" s="207"/>
      <c r="X277" s="207"/>
      <c r="Y277" s="207"/>
      <c r="Z277" s="208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176"/>
      <c r="DO277" s="166"/>
    </row>
    <row r="278" spans="1:119">
      <c r="A278" s="166"/>
      <c r="B278" s="175"/>
      <c r="C278" s="175"/>
      <c r="D278" s="178"/>
      <c r="E278" s="17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70"/>
      <c r="R278" s="170"/>
      <c r="S278" s="170"/>
      <c r="T278" s="170"/>
      <c r="U278" s="170"/>
      <c r="V278" s="170"/>
      <c r="W278" s="207"/>
      <c r="X278" s="207"/>
      <c r="Y278" s="207"/>
      <c r="Z278" s="208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8"/>
      <c r="CO278" s="208"/>
      <c r="CP278" s="176"/>
      <c r="DO278" s="166"/>
    </row>
    <row r="279" spans="1:119">
      <c r="A279" s="166"/>
      <c r="B279" s="175"/>
      <c r="C279" s="175"/>
      <c r="D279" s="178"/>
      <c r="E279" s="17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70"/>
      <c r="R279" s="170"/>
      <c r="S279" s="170"/>
      <c r="T279" s="170"/>
      <c r="U279" s="170"/>
      <c r="V279" s="170"/>
      <c r="W279" s="207"/>
      <c r="X279" s="207"/>
      <c r="Y279" s="207"/>
      <c r="Z279" s="208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8"/>
      <c r="CO279" s="208"/>
      <c r="CP279" s="176"/>
      <c r="DO279" s="166"/>
    </row>
    <row r="280" spans="1:119">
      <c r="A280" s="166"/>
      <c r="B280" s="175"/>
      <c r="C280" s="175"/>
      <c r="D280" s="178"/>
      <c r="E280" s="17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70"/>
      <c r="R280" s="170"/>
      <c r="S280" s="170"/>
      <c r="T280" s="170"/>
      <c r="U280" s="170"/>
      <c r="V280" s="170"/>
      <c r="W280" s="207"/>
      <c r="X280" s="207"/>
      <c r="Y280" s="207"/>
      <c r="Z280" s="208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176"/>
      <c r="DO280" s="166"/>
    </row>
    <row r="281" spans="1:119">
      <c r="A281" s="166"/>
      <c r="B281" s="175"/>
      <c r="C281" s="175"/>
      <c r="D281" s="178"/>
      <c r="E281" s="17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70"/>
      <c r="R281" s="170"/>
      <c r="S281" s="170"/>
      <c r="T281" s="170"/>
      <c r="U281" s="170"/>
      <c r="V281" s="170"/>
      <c r="W281" s="207"/>
      <c r="X281" s="207"/>
      <c r="Y281" s="207"/>
      <c r="Z281" s="208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  <c r="BI281" s="208"/>
      <c r="BJ281" s="208"/>
      <c r="BK281" s="208"/>
      <c r="BL281" s="208"/>
      <c r="BM281" s="208"/>
      <c r="BN281" s="208"/>
      <c r="BO281" s="208"/>
      <c r="BP281" s="208"/>
      <c r="BQ281" s="208"/>
      <c r="BR281" s="208"/>
      <c r="BS281" s="208"/>
      <c r="BT281" s="208"/>
      <c r="BU281" s="208"/>
      <c r="BV281" s="208"/>
      <c r="BW281" s="208"/>
      <c r="BX281" s="208"/>
      <c r="BY281" s="208"/>
      <c r="BZ281" s="208"/>
      <c r="CA281" s="208"/>
      <c r="CB281" s="208"/>
      <c r="CC281" s="208"/>
      <c r="CD281" s="208"/>
      <c r="CE281" s="208"/>
      <c r="CF281" s="208"/>
      <c r="CG281" s="208"/>
      <c r="CH281" s="208"/>
      <c r="CI281" s="208"/>
      <c r="CJ281" s="208"/>
      <c r="CK281" s="208"/>
      <c r="CL281" s="208"/>
      <c r="CM281" s="208"/>
      <c r="CN281" s="208"/>
      <c r="CO281" s="208"/>
      <c r="CP281" s="176"/>
      <c r="DO281" s="166"/>
    </row>
    <row r="282" spans="1:119">
      <c r="A282" s="166"/>
      <c r="B282" s="175"/>
      <c r="C282" s="175"/>
      <c r="D282" s="178"/>
      <c r="E282" s="17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70"/>
      <c r="R282" s="170"/>
      <c r="S282" s="170"/>
      <c r="T282" s="170"/>
      <c r="U282" s="170"/>
      <c r="V282" s="170"/>
      <c r="W282" s="207"/>
      <c r="X282" s="207"/>
      <c r="Y282" s="207"/>
      <c r="Z282" s="208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8"/>
      <c r="CO282" s="208"/>
      <c r="CP282" s="176"/>
      <c r="DO282" s="166"/>
    </row>
    <row r="283" spans="1:119">
      <c r="A283" s="166"/>
      <c r="B283" s="175"/>
      <c r="C283" s="175"/>
      <c r="D283" s="178"/>
      <c r="E283" s="17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70"/>
      <c r="R283" s="170"/>
      <c r="S283" s="170"/>
      <c r="T283" s="170"/>
      <c r="U283" s="170"/>
      <c r="V283" s="170"/>
      <c r="W283" s="207"/>
      <c r="X283" s="207"/>
      <c r="Y283" s="207"/>
      <c r="Z283" s="208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  <c r="BI283" s="208"/>
      <c r="BJ283" s="208"/>
      <c r="BK283" s="208"/>
      <c r="BL283" s="208"/>
      <c r="BM283" s="208"/>
      <c r="BN283" s="208"/>
      <c r="BO283" s="208"/>
      <c r="BP283" s="208"/>
      <c r="BQ283" s="208"/>
      <c r="BR283" s="208"/>
      <c r="BS283" s="208"/>
      <c r="BT283" s="208"/>
      <c r="BU283" s="208"/>
      <c r="BV283" s="208"/>
      <c r="BW283" s="208"/>
      <c r="BX283" s="208"/>
      <c r="BY283" s="208"/>
      <c r="BZ283" s="208"/>
      <c r="CA283" s="208"/>
      <c r="CB283" s="208"/>
      <c r="CC283" s="208"/>
      <c r="CD283" s="208"/>
      <c r="CE283" s="208"/>
      <c r="CF283" s="208"/>
      <c r="CG283" s="208"/>
      <c r="CH283" s="208"/>
      <c r="CI283" s="208"/>
      <c r="CJ283" s="208"/>
      <c r="CK283" s="208"/>
      <c r="CL283" s="208"/>
      <c r="CM283" s="208"/>
      <c r="CN283" s="208"/>
      <c r="CO283" s="208"/>
      <c r="CP283" s="176"/>
      <c r="DO283" s="166"/>
    </row>
    <row r="284" spans="1:119">
      <c r="A284" s="166"/>
      <c r="B284" s="175"/>
      <c r="C284" s="175"/>
      <c r="D284" s="178"/>
      <c r="E284" s="17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70"/>
      <c r="R284" s="170"/>
      <c r="S284" s="170"/>
      <c r="T284" s="170"/>
      <c r="U284" s="170"/>
      <c r="V284" s="170"/>
      <c r="W284" s="207"/>
      <c r="X284" s="207"/>
      <c r="Y284" s="207"/>
      <c r="Z284" s="208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176"/>
      <c r="DO284" s="166"/>
    </row>
    <row r="285" spans="1:119">
      <c r="A285" s="166"/>
      <c r="B285" s="175"/>
      <c r="C285" s="175"/>
      <c r="D285" s="178"/>
      <c r="E285" s="17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70"/>
      <c r="R285" s="170"/>
      <c r="S285" s="170"/>
      <c r="T285" s="170"/>
      <c r="U285" s="170"/>
      <c r="V285" s="170"/>
      <c r="W285" s="207"/>
      <c r="X285" s="207"/>
      <c r="Y285" s="207"/>
      <c r="Z285" s="208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176"/>
      <c r="DO285" s="166"/>
    </row>
    <row r="286" spans="1:119">
      <c r="A286" s="166"/>
      <c r="B286" s="175"/>
      <c r="C286" s="175"/>
      <c r="D286" s="178"/>
      <c r="E286" s="17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70"/>
      <c r="R286" s="170"/>
      <c r="S286" s="170"/>
      <c r="T286" s="170"/>
      <c r="U286" s="170"/>
      <c r="V286" s="170"/>
      <c r="W286" s="207"/>
      <c r="X286" s="207"/>
      <c r="Y286" s="207"/>
      <c r="Z286" s="208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8"/>
      <c r="BL286" s="208"/>
      <c r="BM286" s="208"/>
      <c r="BN286" s="208"/>
      <c r="BO286" s="208"/>
      <c r="BP286" s="208"/>
      <c r="BQ286" s="208"/>
      <c r="BR286" s="208"/>
      <c r="BS286" s="208"/>
      <c r="BT286" s="208"/>
      <c r="BU286" s="208"/>
      <c r="BV286" s="208"/>
      <c r="BW286" s="208"/>
      <c r="BX286" s="208"/>
      <c r="BY286" s="208"/>
      <c r="BZ286" s="208"/>
      <c r="CA286" s="208"/>
      <c r="CB286" s="208"/>
      <c r="CC286" s="208"/>
      <c r="CD286" s="208"/>
      <c r="CE286" s="208"/>
      <c r="CF286" s="208"/>
      <c r="CG286" s="208"/>
      <c r="CH286" s="208"/>
      <c r="CI286" s="208"/>
      <c r="CJ286" s="208"/>
      <c r="CK286" s="208"/>
      <c r="CL286" s="208"/>
      <c r="CM286" s="208"/>
      <c r="CN286" s="208"/>
      <c r="CO286" s="208"/>
      <c r="CP286" s="176"/>
      <c r="DO286" s="166"/>
    </row>
    <row r="287" spans="1:119">
      <c r="A287" s="166"/>
      <c r="B287" s="175"/>
      <c r="C287" s="175"/>
      <c r="D287" s="178"/>
      <c r="E287" s="17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70"/>
      <c r="R287" s="170"/>
      <c r="S287" s="170"/>
      <c r="T287" s="170"/>
      <c r="U287" s="170"/>
      <c r="V287" s="170"/>
      <c r="W287" s="207"/>
      <c r="X287" s="207"/>
      <c r="Y287" s="207"/>
      <c r="Z287" s="208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8"/>
      <c r="BL287" s="208"/>
      <c r="BM287" s="208"/>
      <c r="BN287" s="208"/>
      <c r="BO287" s="208"/>
      <c r="BP287" s="208"/>
      <c r="BQ287" s="208"/>
      <c r="BR287" s="208"/>
      <c r="BS287" s="208"/>
      <c r="BT287" s="208"/>
      <c r="BU287" s="208"/>
      <c r="BV287" s="208"/>
      <c r="BW287" s="208"/>
      <c r="BX287" s="208"/>
      <c r="BY287" s="208"/>
      <c r="BZ287" s="208"/>
      <c r="CA287" s="208"/>
      <c r="CB287" s="208"/>
      <c r="CC287" s="208"/>
      <c r="CD287" s="208"/>
      <c r="CE287" s="208"/>
      <c r="CF287" s="208"/>
      <c r="CG287" s="208"/>
      <c r="CH287" s="208"/>
      <c r="CI287" s="208"/>
      <c r="CJ287" s="208"/>
      <c r="CK287" s="208"/>
      <c r="CL287" s="208"/>
      <c r="CM287" s="208"/>
      <c r="CN287" s="208"/>
      <c r="CO287" s="208"/>
      <c r="CP287" s="176"/>
      <c r="DO287" s="166"/>
    </row>
    <row r="288" spans="1:119">
      <c r="A288" s="166"/>
      <c r="B288" s="175"/>
      <c r="C288" s="175"/>
      <c r="D288" s="178"/>
      <c r="E288" s="17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70"/>
      <c r="R288" s="170"/>
      <c r="S288" s="170"/>
      <c r="T288" s="170"/>
      <c r="U288" s="170"/>
      <c r="V288" s="170"/>
      <c r="W288" s="207"/>
      <c r="X288" s="207"/>
      <c r="Y288" s="207"/>
      <c r="Z288" s="208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8"/>
      <c r="BN288" s="208"/>
      <c r="BO288" s="208"/>
      <c r="BP288" s="208"/>
      <c r="BQ288" s="208"/>
      <c r="BR288" s="208"/>
      <c r="BS288" s="208"/>
      <c r="BT288" s="208"/>
      <c r="BU288" s="208"/>
      <c r="BV288" s="208"/>
      <c r="BW288" s="208"/>
      <c r="BX288" s="208"/>
      <c r="BY288" s="208"/>
      <c r="BZ288" s="208"/>
      <c r="CA288" s="208"/>
      <c r="CB288" s="208"/>
      <c r="CC288" s="208"/>
      <c r="CD288" s="208"/>
      <c r="CE288" s="208"/>
      <c r="CF288" s="208"/>
      <c r="CG288" s="208"/>
      <c r="CH288" s="208"/>
      <c r="CI288" s="208"/>
      <c r="CJ288" s="208"/>
      <c r="CK288" s="208"/>
      <c r="CL288" s="208"/>
      <c r="CM288" s="208"/>
      <c r="CN288" s="208"/>
      <c r="CO288" s="208"/>
      <c r="CP288" s="176"/>
      <c r="DO288" s="166"/>
    </row>
    <row r="289" spans="1:119">
      <c r="A289" s="166"/>
      <c r="B289" s="175"/>
      <c r="C289" s="175"/>
      <c r="D289" s="178"/>
      <c r="E289" s="17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70"/>
      <c r="R289" s="170"/>
      <c r="S289" s="170"/>
      <c r="T289" s="170"/>
      <c r="U289" s="170"/>
      <c r="V289" s="170"/>
      <c r="W289" s="207"/>
      <c r="X289" s="207"/>
      <c r="Y289" s="207"/>
      <c r="Z289" s="208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8"/>
      <c r="BN289" s="208"/>
      <c r="BO289" s="208"/>
      <c r="BP289" s="208"/>
      <c r="BQ289" s="208"/>
      <c r="BR289" s="208"/>
      <c r="BS289" s="208"/>
      <c r="BT289" s="208"/>
      <c r="BU289" s="208"/>
      <c r="BV289" s="208"/>
      <c r="BW289" s="208"/>
      <c r="BX289" s="208"/>
      <c r="BY289" s="208"/>
      <c r="BZ289" s="208"/>
      <c r="CA289" s="208"/>
      <c r="CB289" s="208"/>
      <c r="CC289" s="208"/>
      <c r="CD289" s="208"/>
      <c r="CE289" s="208"/>
      <c r="CF289" s="208"/>
      <c r="CG289" s="208"/>
      <c r="CH289" s="208"/>
      <c r="CI289" s="208"/>
      <c r="CJ289" s="208"/>
      <c r="CK289" s="208"/>
      <c r="CL289" s="208"/>
      <c r="CM289" s="208"/>
      <c r="CN289" s="208"/>
      <c r="CO289" s="208"/>
      <c r="CP289" s="176"/>
      <c r="DO289" s="166"/>
    </row>
    <row r="290" spans="1:119">
      <c r="A290" s="166"/>
      <c r="B290" s="175"/>
      <c r="C290" s="175"/>
      <c r="D290" s="178"/>
      <c r="E290" s="17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70"/>
      <c r="R290" s="170"/>
      <c r="S290" s="170"/>
      <c r="T290" s="170"/>
      <c r="U290" s="170"/>
      <c r="V290" s="170"/>
      <c r="W290" s="207"/>
      <c r="X290" s="207"/>
      <c r="Y290" s="207"/>
      <c r="Z290" s="208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8"/>
      <c r="BN290" s="208"/>
      <c r="BO290" s="208"/>
      <c r="BP290" s="208"/>
      <c r="BQ290" s="208"/>
      <c r="BR290" s="208"/>
      <c r="BS290" s="208"/>
      <c r="BT290" s="208"/>
      <c r="BU290" s="208"/>
      <c r="BV290" s="208"/>
      <c r="BW290" s="208"/>
      <c r="BX290" s="208"/>
      <c r="BY290" s="208"/>
      <c r="BZ290" s="208"/>
      <c r="CA290" s="208"/>
      <c r="CB290" s="208"/>
      <c r="CC290" s="208"/>
      <c r="CD290" s="208"/>
      <c r="CE290" s="208"/>
      <c r="CF290" s="208"/>
      <c r="CG290" s="208"/>
      <c r="CH290" s="208"/>
      <c r="CI290" s="208"/>
      <c r="CJ290" s="208"/>
      <c r="CK290" s="208"/>
      <c r="CL290" s="208"/>
      <c r="CM290" s="208"/>
      <c r="CN290" s="208"/>
      <c r="CO290" s="208"/>
      <c r="CP290" s="176"/>
      <c r="DO290" s="166"/>
    </row>
    <row r="291" spans="1:119">
      <c r="A291" s="166"/>
      <c r="B291" s="175"/>
      <c r="C291" s="175"/>
      <c r="D291" s="178"/>
      <c r="E291" s="17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70"/>
      <c r="R291" s="170"/>
      <c r="S291" s="170"/>
      <c r="T291" s="170"/>
      <c r="U291" s="170"/>
      <c r="V291" s="170"/>
      <c r="W291" s="207"/>
      <c r="X291" s="207"/>
      <c r="Y291" s="207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208"/>
      <c r="BN291" s="208"/>
      <c r="BO291" s="208"/>
      <c r="BP291" s="208"/>
      <c r="BQ291" s="208"/>
      <c r="BR291" s="208"/>
      <c r="BS291" s="208"/>
      <c r="BT291" s="208"/>
      <c r="BU291" s="208"/>
      <c r="BV291" s="208"/>
      <c r="BW291" s="208"/>
      <c r="BX291" s="208"/>
      <c r="BY291" s="208"/>
      <c r="BZ291" s="208"/>
      <c r="CA291" s="208"/>
      <c r="CB291" s="208"/>
      <c r="CC291" s="208"/>
      <c r="CD291" s="208"/>
      <c r="CE291" s="208"/>
      <c r="CF291" s="208"/>
      <c r="CG291" s="208"/>
      <c r="CH291" s="208"/>
      <c r="CI291" s="208"/>
      <c r="CJ291" s="208"/>
      <c r="CK291" s="208"/>
      <c r="CL291" s="208"/>
      <c r="CM291" s="208"/>
      <c r="CN291" s="208"/>
      <c r="CO291" s="208"/>
      <c r="CP291" s="176"/>
      <c r="DO291" s="166"/>
    </row>
    <row r="292" spans="1:119">
      <c r="A292" s="166"/>
      <c r="B292" s="175"/>
      <c r="C292" s="175"/>
      <c r="D292" s="178"/>
      <c r="E292" s="17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70"/>
      <c r="R292" s="170"/>
      <c r="S292" s="170"/>
      <c r="T292" s="170"/>
      <c r="U292" s="170"/>
      <c r="V292" s="170"/>
      <c r="W292" s="207"/>
      <c r="X292" s="207"/>
      <c r="Y292" s="207"/>
      <c r="Z292" s="208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8"/>
      <c r="BL292" s="208"/>
      <c r="BM292" s="208"/>
      <c r="BN292" s="208"/>
      <c r="BO292" s="208"/>
      <c r="BP292" s="208"/>
      <c r="BQ292" s="208"/>
      <c r="BR292" s="208"/>
      <c r="BS292" s="208"/>
      <c r="BT292" s="208"/>
      <c r="BU292" s="208"/>
      <c r="BV292" s="208"/>
      <c r="BW292" s="208"/>
      <c r="BX292" s="208"/>
      <c r="BY292" s="208"/>
      <c r="BZ292" s="208"/>
      <c r="CA292" s="208"/>
      <c r="CB292" s="208"/>
      <c r="CC292" s="208"/>
      <c r="CD292" s="208"/>
      <c r="CE292" s="208"/>
      <c r="CF292" s="208"/>
      <c r="CG292" s="208"/>
      <c r="CH292" s="208"/>
      <c r="CI292" s="208"/>
      <c r="CJ292" s="208"/>
      <c r="CK292" s="208"/>
      <c r="CL292" s="208"/>
      <c r="CM292" s="208"/>
      <c r="CN292" s="208"/>
      <c r="CO292" s="208"/>
      <c r="CP292" s="176"/>
      <c r="DO292" s="166"/>
    </row>
    <row r="293" spans="1:119">
      <c r="A293" s="166"/>
      <c r="B293" s="175"/>
      <c r="C293" s="175"/>
      <c r="D293" s="178"/>
      <c r="E293" s="17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70"/>
      <c r="R293" s="170"/>
      <c r="S293" s="170"/>
      <c r="T293" s="170"/>
      <c r="U293" s="170"/>
      <c r="V293" s="170"/>
      <c r="W293" s="207"/>
      <c r="X293" s="207"/>
      <c r="Y293" s="207"/>
      <c r="Z293" s="208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  <c r="BI293" s="208"/>
      <c r="BJ293" s="208"/>
      <c r="BK293" s="208"/>
      <c r="BL293" s="208"/>
      <c r="BM293" s="208"/>
      <c r="BN293" s="208"/>
      <c r="BO293" s="208"/>
      <c r="BP293" s="208"/>
      <c r="BQ293" s="208"/>
      <c r="BR293" s="208"/>
      <c r="BS293" s="208"/>
      <c r="BT293" s="208"/>
      <c r="BU293" s="208"/>
      <c r="BV293" s="208"/>
      <c r="BW293" s="208"/>
      <c r="BX293" s="208"/>
      <c r="BY293" s="208"/>
      <c r="BZ293" s="208"/>
      <c r="CA293" s="208"/>
      <c r="CB293" s="208"/>
      <c r="CC293" s="208"/>
      <c r="CD293" s="208"/>
      <c r="CE293" s="208"/>
      <c r="CF293" s="208"/>
      <c r="CG293" s="208"/>
      <c r="CH293" s="208"/>
      <c r="CI293" s="208"/>
      <c r="CJ293" s="208"/>
      <c r="CK293" s="208"/>
      <c r="CL293" s="208"/>
      <c r="CM293" s="208"/>
      <c r="CN293" s="208"/>
      <c r="CO293" s="208"/>
      <c r="CP293" s="176"/>
      <c r="DO293" s="166"/>
    </row>
    <row r="294" spans="1:119">
      <c r="A294" s="166"/>
      <c r="B294" s="175"/>
      <c r="C294" s="175"/>
      <c r="D294" s="178"/>
      <c r="E294" s="17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70"/>
      <c r="R294" s="170"/>
      <c r="S294" s="170"/>
      <c r="T294" s="170"/>
      <c r="U294" s="170"/>
      <c r="V294" s="170"/>
      <c r="W294" s="207"/>
      <c r="X294" s="207"/>
      <c r="Y294" s="207"/>
      <c r="Z294" s="208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8"/>
      <c r="BL294" s="208"/>
      <c r="BM294" s="208"/>
      <c r="BN294" s="208"/>
      <c r="BO294" s="208"/>
      <c r="BP294" s="208"/>
      <c r="BQ294" s="208"/>
      <c r="BR294" s="208"/>
      <c r="BS294" s="208"/>
      <c r="BT294" s="208"/>
      <c r="BU294" s="208"/>
      <c r="BV294" s="208"/>
      <c r="BW294" s="208"/>
      <c r="BX294" s="208"/>
      <c r="BY294" s="208"/>
      <c r="BZ294" s="208"/>
      <c r="CA294" s="208"/>
      <c r="CB294" s="208"/>
      <c r="CC294" s="208"/>
      <c r="CD294" s="208"/>
      <c r="CE294" s="208"/>
      <c r="CF294" s="208"/>
      <c r="CG294" s="208"/>
      <c r="CH294" s="208"/>
      <c r="CI294" s="208"/>
      <c r="CJ294" s="208"/>
      <c r="CK294" s="208"/>
      <c r="CL294" s="208"/>
      <c r="CM294" s="208"/>
      <c r="CN294" s="208"/>
      <c r="CO294" s="208"/>
      <c r="CP294" s="176"/>
      <c r="DO294" s="166"/>
    </row>
    <row r="295" spans="1:119">
      <c r="A295" s="166"/>
      <c r="B295" s="175"/>
      <c r="C295" s="175"/>
      <c r="D295" s="178"/>
      <c r="E295" s="17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70"/>
      <c r="R295" s="170"/>
      <c r="S295" s="170"/>
      <c r="T295" s="170"/>
      <c r="U295" s="170"/>
      <c r="V295" s="170"/>
      <c r="W295" s="207"/>
      <c r="X295" s="207"/>
      <c r="Y295" s="207"/>
      <c r="Z295" s="208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  <c r="BI295" s="208"/>
      <c r="BJ295" s="208"/>
      <c r="BK295" s="208"/>
      <c r="BL295" s="208"/>
      <c r="BM295" s="208"/>
      <c r="BN295" s="208"/>
      <c r="BO295" s="208"/>
      <c r="BP295" s="208"/>
      <c r="BQ295" s="208"/>
      <c r="BR295" s="208"/>
      <c r="BS295" s="208"/>
      <c r="BT295" s="208"/>
      <c r="BU295" s="208"/>
      <c r="BV295" s="208"/>
      <c r="BW295" s="208"/>
      <c r="BX295" s="208"/>
      <c r="BY295" s="208"/>
      <c r="BZ295" s="208"/>
      <c r="CA295" s="208"/>
      <c r="CB295" s="208"/>
      <c r="CC295" s="208"/>
      <c r="CD295" s="208"/>
      <c r="CE295" s="208"/>
      <c r="CF295" s="208"/>
      <c r="CG295" s="208"/>
      <c r="CH295" s="208"/>
      <c r="CI295" s="208"/>
      <c r="CJ295" s="208"/>
      <c r="CK295" s="208"/>
      <c r="CL295" s="208"/>
      <c r="CM295" s="208"/>
      <c r="CN295" s="208"/>
      <c r="CO295" s="208"/>
      <c r="CP295" s="176"/>
      <c r="DO295" s="166"/>
    </row>
    <row r="296" spans="1:119">
      <c r="A296" s="166"/>
      <c r="B296" s="175"/>
      <c r="C296" s="175"/>
      <c r="D296" s="178"/>
      <c r="E296" s="17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70"/>
      <c r="R296" s="170"/>
      <c r="S296" s="170"/>
      <c r="T296" s="170"/>
      <c r="U296" s="170"/>
      <c r="V296" s="170"/>
      <c r="W296" s="207"/>
      <c r="X296" s="207"/>
      <c r="Y296" s="207"/>
      <c r="Z296" s="208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8"/>
      <c r="BJ296" s="208"/>
      <c r="BK296" s="208"/>
      <c r="BL296" s="208"/>
      <c r="BM296" s="208"/>
      <c r="BN296" s="208"/>
      <c r="BO296" s="208"/>
      <c r="BP296" s="208"/>
      <c r="BQ296" s="208"/>
      <c r="BR296" s="208"/>
      <c r="BS296" s="208"/>
      <c r="BT296" s="208"/>
      <c r="BU296" s="208"/>
      <c r="BV296" s="208"/>
      <c r="BW296" s="208"/>
      <c r="BX296" s="208"/>
      <c r="BY296" s="208"/>
      <c r="BZ296" s="208"/>
      <c r="CA296" s="208"/>
      <c r="CB296" s="208"/>
      <c r="CC296" s="208"/>
      <c r="CD296" s="208"/>
      <c r="CE296" s="208"/>
      <c r="CF296" s="208"/>
      <c r="CG296" s="208"/>
      <c r="CH296" s="208"/>
      <c r="CI296" s="208"/>
      <c r="CJ296" s="208"/>
      <c r="CK296" s="208"/>
      <c r="CL296" s="208"/>
      <c r="CM296" s="208"/>
      <c r="CN296" s="208"/>
      <c r="CO296" s="208"/>
      <c r="CP296" s="176"/>
      <c r="DO296" s="166"/>
    </row>
    <row r="297" spans="1:119">
      <c r="A297" s="166"/>
      <c r="B297" s="175"/>
      <c r="C297" s="175"/>
      <c r="D297" s="178"/>
      <c r="E297" s="17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70"/>
      <c r="R297" s="170"/>
      <c r="S297" s="170"/>
      <c r="T297" s="170"/>
      <c r="U297" s="170"/>
      <c r="V297" s="170"/>
      <c r="W297" s="207"/>
      <c r="X297" s="207"/>
      <c r="Y297" s="207"/>
      <c r="Z297" s="208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  <c r="BI297" s="208"/>
      <c r="BJ297" s="208"/>
      <c r="BK297" s="208"/>
      <c r="BL297" s="208"/>
      <c r="BM297" s="208"/>
      <c r="BN297" s="208"/>
      <c r="BO297" s="208"/>
      <c r="BP297" s="208"/>
      <c r="BQ297" s="208"/>
      <c r="BR297" s="208"/>
      <c r="BS297" s="208"/>
      <c r="BT297" s="208"/>
      <c r="BU297" s="208"/>
      <c r="BV297" s="208"/>
      <c r="BW297" s="208"/>
      <c r="BX297" s="208"/>
      <c r="BY297" s="208"/>
      <c r="BZ297" s="208"/>
      <c r="CA297" s="208"/>
      <c r="CB297" s="208"/>
      <c r="CC297" s="208"/>
      <c r="CD297" s="208"/>
      <c r="CE297" s="208"/>
      <c r="CF297" s="208"/>
      <c r="CG297" s="208"/>
      <c r="CH297" s="208"/>
      <c r="CI297" s="208"/>
      <c r="CJ297" s="208"/>
      <c r="CK297" s="208"/>
      <c r="CL297" s="208"/>
      <c r="CM297" s="208"/>
      <c r="CN297" s="208"/>
      <c r="CO297" s="208"/>
      <c r="CP297" s="176"/>
      <c r="DO297" s="166"/>
    </row>
    <row r="298" spans="1:119">
      <c r="A298" s="166"/>
      <c r="B298" s="175"/>
      <c r="C298" s="175"/>
      <c r="D298" s="178"/>
      <c r="E298" s="17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70"/>
      <c r="R298" s="170"/>
      <c r="S298" s="170"/>
      <c r="T298" s="170"/>
      <c r="U298" s="170"/>
      <c r="V298" s="170"/>
      <c r="W298" s="207"/>
      <c r="X298" s="207"/>
      <c r="Y298" s="207"/>
      <c r="Z298" s="208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  <c r="BI298" s="208"/>
      <c r="BJ298" s="208"/>
      <c r="BK298" s="208"/>
      <c r="BL298" s="208"/>
      <c r="BM298" s="208"/>
      <c r="BN298" s="208"/>
      <c r="BO298" s="208"/>
      <c r="BP298" s="208"/>
      <c r="BQ298" s="208"/>
      <c r="BR298" s="208"/>
      <c r="BS298" s="208"/>
      <c r="BT298" s="208"/>
      <c r="BU298" s="208"/>
      <c r="BV298" s="208"/>
      <c r="BW298" s="208"/>
      <c r="BX298" s="208"/>
      <c r="BY298" s="208"/>
      <c r="BZ298" s="208"/>
      <c r="CA298" s="208"/>
      <c r="CB298" s="208"/>
      <c r="CC298" s="208"/>
      <c r="CD298" s="208"/>
      <c r="CE298" s="208"/>
      <c r="CF298" s="208"/>
      <c r="CG298" s="208"/>
      <c r="CH298" s="208"/>
      <c r="CI298" s="208"/>
      <c r="CJ298" s="208"/>
      <c r="CK298" s="208"/>
      <c r="CL298" s="208"/>
      <c r="CM298" s="208"/>
      <c r="CN298" s="208"/>
      <c r="CO298" s="208"/>
      <c r="CP298" s="176"/>
      <c r="DO298" s="166"/>
    </row>
    <row r="299" spans="1:119">
      <c r="A299" s="166"/>
      <c r="B299" s="175"/>
      <c r="C299" s="175"/>
      <c r="D299" s="178"/>
      <c r="E299" s="17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70"/>
      <c r="R299" s="170"/>
      <c r="S299" s="170"/>
      <c r="T299" s="170"/>
      <c r="U299" s="170"/>
      <c r="V299" s="170"/>
      <c r="W299" s="207"/>
      <c r="X299" s="207"/>
      <c r="Y299" s="207"/>
      <c r="Z299" s="208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  <c r="BI299" s="208"/>
      <c r="BJ299" s="208"/>
      <c r="BK299" s="208"/>
      <c r="BL299" s="208"/>
      <c r="BM299" s="208"/>
      <c r="BN299" s="208"/>
      <c r="BO299" s="208"/>
      <c r="BP299" s="208"/>
      <c r="BQ299" s="208"/>
      <c r="BR299" s="208"/>
      <c r="BS299" s="208"/>
      <c r="BT299" s="208"/>
      <c r="BU299" s="208"/>
      <c r="BV299" s="208"/>
      <c r="BW299" s="208"/>
      <c r="BX299" s="208"/>
      <c r="BY299" s="208"/>
      <c r="BZ299" s="208"/>
      <c r="CA299" s="208"/>
      <c r="CB299" s="208"/>
      <c r="CC299" s="208"/>
      <c r="CD299" s="208"/>
      <c r="CE299" s="208"/>
      <c r="CF299" s="208"/>
      <c r="CG299" s="208"/>
      <c r="CH299" s="208"/>
      <c r="CI299" s="208"/>
      <c r="CJ299" s="208"/>
      <c r="CK299" s="208"/>
      <c r="CL299" s="208"/>
      <c r="CM299" s="208"/>
      <c r="CN299" s="208"/>
      <c r="CO299" s="208"/>
      <c r="CP299" s="176"/>
      <c r="DO299" s="166"/>
    </row>
    <row r="300" spans="1:119">
      <c r="A300" s="166"/>
      <c r="B300" s="175"/>
      <c r="C300" s="175"/>
      <c r="D300" s="178"/>
      <c r="E300" s="17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70"/>
      <c r="R300" s="170"/>
      <c r="S300" s="170"/>
      <c r="T300" s="170"/>
      <c r="U300" s="170"/>
      <c r="V300" s="170"/>
      <c r="W300" s="207"/>
      <c r="X300" s="207"/>
      <c r="Y300" s="207"/>
      <c r="Z300" s="208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  <c r="BI300" s="208"/>
      <c r="BJ300" s="208"/>
      <c r="BK300" s="208"/>
      <c r="BL300" s="208"/>
      <c r="BM300" s="208"/>
      <c r="BN300" s="208"/>
      <c r="BO300" s="208"/>
      <c r="BP300" s="208"/>
      <c r="BQ300" s="208"/>
      <c r="BR300" s="208"/>
      <c r="BS300" s="208"/>
      <c r="BT300" s="208"/>
      <c r="BU300" s="208"/>
      <c r="BV300" s="208"/>
      <c r="BW300" s="208"/>
      <c r="BX300" s="208"/>
      <c r="BY300" s="208"/>
      <c r="BZ300" s="208"/>
      <c r="CA300" s="208"/>
      <c r="CB300" s="208"/>
      <c r="CC300" s="208"/>
      <c r="CD300" s="208"/>
      <c r="CE300" s="208"/>
      <c r="CF300" s="208"/>
      <c r="CG300" s="208"/>
      <c r="CH300" s="208"/>
      <c r="CI300" s="208"/>
      <c r="CJ300" s="208"/>
      <c r="CK300" s="208"/>
      <c r="CL300" s="208"/>
      <c r="CM300" s="208"/>
      <c r="CN300" s="208"/>
      <c r="CO300" s="208"/>
      <c r="CP300" s="176"/>
      <c r="DO300" s="166"/>
    </row>
    <row r="301" spans="1:119">
      <c r="A301" s="166"/>
      <c r="B301" s="175"/>
      <c r="C301" s="175"/>
      <c r="D301" s="178"/>
      <c r="E301" s="17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70"/>
      <c r="R301" s="170"/>
      <c r="S301" s="170"/>
      <c r="T301" s="170"/>
      <c r="U301" s="170"/>
      <c r="V301" s="170"/>
      <c r="W301" s="207"/>
      <c r="X301" s="207"/>
      <c r="Y301" s="207"/>
      <c r="Z301" s="208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  <c r="BI301" s="208"/>
      <c r="BJ301" s="208"/>
      <c r="BK301" s="208"/>
      <c r="BL301" s="208"/>
      <c r="BM301" s="208"/>
      <c r="BN301" s="208"/>
      <c r="BO301" s="208"/>
      <c r="BP301" s="208"/>
      <c r="BQ301" s="208"/>
      <c r="BR301" s="208"/>
      <c r="BS301" s="208"/>
      <c r="BT301" s="208"/>
      <c r="BU301" s="208"/>
      <c r="BV301" s="208"/>
      <c r="BW301" s="208"/>
      <c r="BX301" s="208"/>
      <c r="BY301" s="208"/>
      <c r="BZ301" s="208"/>
      <c r="CA301" s="208"/>
      <c r="CB301" s="208"/>
      <c r="CC301" s="208"/>
      <c r="CD301" s="208"/>
      <c r="CE301" s="208"/>
      <c r="CF301" s="208"/>
      <c r="CG301" s="208"/>
      <c r="CH301" s="208"/>
      <c r="CI301" s="208"/>
      <c r="CJ301" s="208"/>
      <c r="CK301" s="208"/>
      <c r="CL301" s="208"/>
      <c r="CM301" s="208"/>
      <c r="CN301" s="208"/>
      <c r="CO301" s="208"/>
      <c r="CP301" s="176"/>
      <c r="DO301" s="166"/>
    </row>
    <row r="302" spans="1:119">
      <c r="A302" s="166"/>
      <c r="B302" s="175"/>
      <c r="C302" s="175"/>
      <c r="D302" s="178"/>
      <c r="E302" s="17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70"/>
      <c r="R302" s="170"/>
      <c r="S302" s="170"/>
      <c r="T302" s="170"/>
      <c r="U302" s="170"/>
      <c r="V302" s="170"/>
      <c r="W302" s="207"/>
      <c r="X302" s="207"/>
      <c r="Y302" s="207"/>
      <c r="Z302" s="208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8"/>
      <c r="BL302" s="208"/>
      <c r="BM302" s="208"/>
      <c r="BN302" s="208"/>
      <c r="BO302" s="208"/>
      <c r="BP302" s="208"/>
      <c r="BQ302" s="208"/>
      <c r="BR302" s="208"/>
      <c r="BS302" s="208"/>
      <c r="BT302" s="208"/>
      <c r="BU302" s="208"/>
      <c r="BV302" s="208"/>
      <c r="BW302" s="208"/>
      <c r="BX302" s="208"/>
      <c r="BY302" s="208"/>
      <c r="BZ302" s="208"/>
      <c r="CA302" s="208"/>
      <c r="CB302" s="208"/>
      <c r="CC302" s="208"/>
      <c r="CD302" s="208"/>
      <c r="CE302" s="208"/>
      <c r="CF302" s="208"/>
      <c r="CG302" s="208"/>
      <c r="CH302" s="208"/>
      <c r="CI302" s="208"/>
      <c r="CJ302" s="208"/>
      <c r="CK302" s="208"/>
      <c r="CL302" s="208"/>
      <c r="CM302" s="208"/>
      <c r="CN302" s="208"/>
      <c r="CO302" s="208"/>
      <c r="CP302" s="176"/>
      <c r="DO302" s="166"/>
    </row>
    <row r="303" spans="1:119">
      <c r="A303" s="166"/>
      <c r="B303" s="175"/>
      <c r="C303" s="175"/>
      <c r="D303" s="178"/>
      <c r="E303" s="17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70"/>
      <c r="R303" s="170"/>
      <c r="S303" s="170"/>
      <c r="T303" s="170"/>
      <c r="U303" s="170"/>
      <c r="V303" s="170"/>
      <c r="W303" s="207"/>
      <c r="X303" s="207"/>
      <c r="Y303" s="207"/>
      <c r="Z303" s="208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8"/>
      <c r="BL303" s="208"/>
      <c r="BM303" s="208"/>
      <c r="BN303" s="208"/>
      <c r="BO303" s="208"/>
      <c r="BP303" s="208"/>
      <c r="BQ303" s="208"/>
      <c r="BR303" s="208"/>
      <c r="BS303" s="208"/>
      <c r="BT303" s="208"/>
      <c r="BU303" s="208"/>
      <c r="BV303" s="208"/>
      <c r="BW303" s="208"/>
      <c r="BX303" s="208"/>
      <c r="BY303" s="208"/>
      <c r="BZ303" s="208"/>
      <c r="CA303" s="208"/>
      <c r="CB303" s="208"/>
      <c r="CC303" s="208"/>
      <c r="CD303" s="208"/>
      <c r="CE303" s="208"/>
      <c r="CF303" s="208"/>
      <c r="CG303" s="208"/>
      <c r="CH303" s="208"/>
      <c r="CI303" s="208"/>
      <c r="CJ303" s="208"/>
      <c r="CK303" s="208"/>
      <c r="CL303" s="208"/>
      <c r="CM303" s="208"/>
      <c r="CN303" s="208"/>
      <c r="CO303" s="208"/>
      <c r="CP303" s="176"/>
      <c r="DO303" s="166"/>
    </row>
    <row r="304" spans="1:119">
      <c r="A304" s="166"/>
      <c r="B304" s="175"/>
      <c r="C304" s="175"/>
      <c r="D304" s="178"/>
      <c r="E304" s="17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70"/>
      <c r="R304" s="170"/>
      <c r="S304" s="170"/>
      <c r="T304" s="170"/>
      <c r="U304" s="170"/>
      <c r="V304" s="170"/>
      <c r="W304" s="207"/>
      <c r="X304" s="207"/>
      <c r="Y304" s="207"/>
      <c r="Z304" s="208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  <c r="BI304" s="208"/>
      <c r="BJ304" s="208"/>
      <c r="BK304" s="208"/>
      <c r="BL304" s="208"/>
      <c r="BM304" s="208"/>
      <c r="BN304" s="208"/>
      <c r="BO304" s="208"/>
      <c r="BP304" s="208"/>
      <c r="BQ304" s="208"/>
      <c r="BR304" s="208"/>
      <c r="BS304" s="208"/>
      <c r="BT304" s="208"/>
      <c r="BU304" s="208"/>
      <c r="BV304" s="208"/>
      <c r="BW304" s="208"/>
      <c r="BX304" s="208"/>
      <c r="BY304" s="208"/>
      <c r="BZ304" s="208"/>
      <c r="CA304" s="208"/>
      <c r="CB304" s="208"/>
      <c r="CC304" s="208"/>
      <c r="CD304" s="208"/>
      <c r="CE304" s="208"/>
      <c r="CF304" s="208"/>
      <c r="CG304" s="208"/>
      <c r="CH304" s="208"/>
      <c r="CI304" s="208"/>
      <c r="CJ304" s="208"/>
      <c r="CK304" s="208"/>
      <c r="CL304" s="208"/>
      <c r="CM304" s="208"/>
      <c r="CN304" s="208"/>
      <c r="CO304" s="208"/>
      <c r="CP304" s="176"/>
      <c r="DO304" s="166"/>
    </row>
    <row r="305" spans="1:119">
      <c r="A305" s="166"/>
      <c r="B305" s="175"/>
      <c r="C305" s="175"/>
      <c r="D305" s="178"/>
      <c r="E305" s="17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70"/>
      <c r="R305" s="170"/>
      <c r="S305" s="170"/>
      <c r="T305" s="170"/>
      <c r="U305" s="170"/>
      <c r="V305" s="170"/>
      <c r="W305" s="207"/>
      <c r="X305" s="207"/>
      <c r="Y305" s="207"/>
      <c r="Z305" s="208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  <c r="BI305" s="208"/>
      <c r="BJ305" s="208"/>
      <c r="BK305" s="208"/>
      <c r="BL305" s="208"/>
      <c r="BM305" s="208"/>
      <c r="BN305" s="208"/>
      <c r="BO305" s="208"/>
      <c r="BP305" s="208"/>
      <c r="BQ305" s="208"/>
      <c r="BR305" s="208"/>
      <c r="BS305" s="208"/>
      <c r="BT305" s="208"/>
      <c r="BU305" s="208"/>
      <c r="BV305" s="208"/>
      <c r="BW305" s="208"/>
      <c r="BX305" s="208"/>
      <c r="BY305" s="208"/>
      <c r="BZ305" s="208"/>
      <c r="CA305" s="208"/>
      <c r="CB305" s="208"/>
      <c r="CC305" s="208"/>
      <c r="CD305" s="208"/>
      <c r="CE305" s="208"/>
      <c r="CF305" s="208"/>
      <c r="CG305" s="208"/>
      <c r="CH305" s="208"/>
      <c r="CI305" s="208"/>
      <c r="CJ305" s="208"/>
      <c r="CK305" s="208"/>
      <c r="CL305" s="208"/>
      <c r="CM305" s="208"/>
      <c r="CN305" s="208"/>
      <c r="CO305" s="208"/>
      <c r="CP305" s="176"/>
      <c r="DO305" s="166"/>
    </row>
    <row r="306" spans="1:119">
      <c r="A306" s="166"/>
      <c r="B306" s="175"/>
      <c r="C306" s="175"/>
      <c r="D306" s="178"/>
      <c r="E306" s="17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70"/>
      <c r="R306" s="170"/>
      <c r="S306" s="170"/>
      <c r="T306" s="170"/>
      <c r="U306" s="170"/>
      <c r="V306" s="170"/>
      <c r="W306" s="207"/>
      <c r="X306" s="207"/>
      <c r="Y306" s="207"/>
      <c r="Z306" s="208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  <c r="BI306" s="208"/>
      <c r="BJ306" s="208"/>
      <c r="BK306" s="208"/>
      <c r="BL306" s="208"/>
      <c r="BM306" s="208"/>
      <c r="BN306" s="208"/>
      <c r="BO306" s="208"/>
      <c r="BP306" s="208"/>
      <c r="BQ306" s="208"/>
      <c r="BR306" s="208"/>
      <c r="BS306" s="208"/>
      <c r="BT306" s="208"/>
      <c r="BU306" s="208"/>
      <c r="BV306" s="208"/>
      <c r="BW306" s="208"/>
      <c r="BX306" s="208"/>
      <c r="BY306" s="208"/>
      <c r="BZ306" s="208"/>
      <c r="CA306" s="208"/>
      <c r="CB306" s="208"/>
      <c r="CC306" s="208"/>
      <c r="CD306" s="208"/>
      <c r="CE306" s="208"/>
      <c r="CF306" s="208"/>
      <c r="CG306" s="208"/>
      <c r="CH306" s="208"/>
      <c r="CI306" s="208"/>
      <c r="CJ306" s="208"/>
      <c r="CK306" s="208"/>
      <c r="CL306" s="208"/>
      <c r="CM306" s="208"/>
      <c r="CN306" s="208"/>
      <c r="CO306" s="208"/>
      <c r="CP306" s="176"/>
      <c r="DO306" s="166"/>
    </row>
    <row r="307" spans="1:119">
      <c r="A307" s="166"/>
      <c r="B307" s="175"/>
      <c r="C307" s="175"/>
      <c r="D307" s="178"/>
      <c r="E307" s="17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70"/>
      <c r="R307" s="170"/>
      <c r="S307" s="170"/>
      <c r="T307" s="170"/>
      <c r="U307" s="170"/>
      <c r="V307" s="170"/>
      <c r="W307" s="207"/>
      <c r="X307" s="207"/>
      <c r="Y307" s="207"/>
      <c r="Z307" s="208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  <c r="BI307" s="208"/>
      <c r="BJ307" s="208"/>
      <c r="BK307" s="208"/>
      <c r="BL307" s="208"/>
      <c r="BM307" s="208"/>
      <c r="BN307" s="208"/>
      <c r="BO307" s="208"/>
      <c r="BP307" s="208"/>
      <c r="BQ307" s="208"/>
      <c r="BR307" s="208"/>
      <c r="BS307" s="208"/>
      <c r="BT307" s="208"/>
      <c r="BU307" s="208"/>
      <c r="BV307" s="208"/>
      <c r="BW307" s="208"/>
      <c r="BX307" s="208"/>
      <c r="BY307" s="208"/>
      <c r="BZ307" s="208"/>
      <c r="CA307" s="208"/>
      <c r="CB307" s="208"/>
      <c r="CC307" s="208"/>
      <c r="CD307" s="208"/>
      <c r="CE307" s="208"/>
      <c r="CF307" s="208"/>
      <c r="CG307" s="208"/>
      <c r="CH307" s="208"/>
      <c r="CI307" s="208"/>
      <c r="CJ307" s="208"/>
      <c r="CK307" s="208"/>
      <c r="CL307" s="208"/>
      <c r="CM307" s="208"/>
      <c r="CN307" s="208"/>
      <c r="CO307" s="208"/>
      <c r="CP307" s="176"/>
      <c r="DO307" s="166"/>
    </row>
    <row r="308" spans="1:119">
      <c r="A308" s="166"/>
      <c r="B308" s="175"/>
      <c r="C308" s="175"/>
      <c r="D308" s="178"/>
      <c r="E308" s="17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70"/>
      <c r="R308" s="170"/>
      <c r="S308" s="170"/>
      <c r="T308" s="170"/>
      <c r="U308" s="170"/>
      <c r="V308" s="170"/>
      <c r="W308" s="207"/>
      <c r="X308" s="207"/>
      <c r="Y308" s="207"/>
      <c r="Z308" s="208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  <c r="BI308" s="208"/>
      <c r="BJ308" s="208"/>
      <c r="BK308" s="208"/>
      <c r="BL308" s="208"/>
      <c r="BM308" s="208"/>
      <c r="BN308" s="208"/>
      <c r="BO308" s="208"/>
      <c r="BP308" s="208"/>
      <c r="BQ308" s="208"/>
      <c r="BR308" s="208"/>
      <c r="BS308" s="208"/>
      <c r="BT308" s="208"/>
      <c r="BU308" s="208"/>
      <c r="BV308" s="208"/>
      <c r="BW308" s="208"/>
      <c r="BX308" s="208"/>
      <c r="BY308" s="208"/>
      <c r="BZ308" s="208"/>
      <c r="CA308" s="208"/>
      <c r="CB308" s="208"/>
      <c r="CC308" s="208"/>
      <c r="CD308" s="208"/>
      <c r="CE308" s="208"/>
      <c r="CF308" s="208"/>
      <c r="CG308" s="208"/>
      <c r="CH308" s="208"/>
      <c r="CI308" s="208"/>
      <c r="CJ308" s="208"/>
      <c r="CK308" s="208"/>
      <c r="CL308" s="208"/>
      <c r="CM308" s="208"/>
      <c r="CN308" s="208"/>
      <c r="CO308" s="208"/>
      <c r="CP308" s="176"/>
      <c r="DO308" s="166"/>
    </row>
    <row r="309" spans="1:119">
      <c r="A309" s="166"/>
      <c r="B309" s="175"/>
      <c r="C309" s="175"/>
      <c r="D309" s="178"/>
      <c r="E309" s="17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70"/>
      <c r="R309" s="170"/>
      <c r="S309" s="170"/>
      <c r="T309" s="170"/>
      <c r="U309" s="170"/>
      <c r="V309" s="170"/>
      <c r="W309" s="207"/>
      <c r="X309" s="207"/>
      <c r="Y309" s="207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208"/>
      <c r="BN309" s="208"/>
      <c r="BO309" s="208"/>
      <c r="BP309" s="208"/>
      <c r="BQ309" s="208"/>
      <c r="BR309" s="208"/>
      <c r="BS309" s="208"/>
      <c r="BT309" s="208"/>
      <c r="BU309" s="208"/>
      <c r="BV309" s="208"/>
      <c r="BW309" s="208"/>
      <c r="BX309" s="208"/>
      <c r="BY309" s="208"/>
      <c r="BZ309" s="208"/>
      <c r="CA309" s="208"/>
      <c r="CB309" s="208"/>
      <c r="CC309" s="208"/>
      <c r="CD309" s="208"/>
      <c r="CE309" s="208"/>
      <c r="CF309" s="208"/>
      <c r="CG309" s="208"/>
      <c r="CH309" s="208"/>
      <c r="CI309" s="208"/>
      <c r="CJ309" s="208"/>
      <c r="CK309" s="208"/>
      <c r="CL309" s="208"/>
      <c r="CM309" s="208"/>
      <c r="CN309" s="208"/>
      <c r="CO309" s="208"/>
      <c r="CP309" s="176"/>
      <c r="DO309" s="166"/>
    </row>
    <row r="310" spans="1:119">
      <c r="A310" s="166"/>
      <c r="B310" s="175"/>
      <c r="C310" s="175"/>
      <c r="D310" s="178"/>
      <c r="E310" s="17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70"/>
      <c r="R310" s="170"/>
      <c r="S310" s="170"/>
      <c r="T310" s="170"/>
      <c r="U310" s="170"/>
      <c r="V310" s="170"/>
      <c r="W310" s="207"/>
      <c r="X310" s="207"/>
      <c r="Y310" s="207"/>
      <c r="Z310" s="208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  <c r="BI310" s="208"/>
      <c r="BJ310" s="208"/>
      <c r="BK310" s="208"/>
      <c r="BL310" s="208"/>
      <c r="BM310" s="208"/>
      <c r="BN310" s="208"/>
      <c r="BO310" s="208"/>
      <c r="BP310" s="208"/>
      <c r="BQ310" s="208"/>
      <c r="BR310" s="208"/>
      <c r="BS310" s="208"/>
      <c r="BT310" s="208"/>
      <c r="BU310" s="208"/>
      <c r="BV310" s="208"/>
      <c r="BW310" s="208"/>
      <c r="BX310" s="208"/>
      <c r="BY310" s="208"/>
      <c r="BZ310" s="208"/>
      <c r="CA310" s="208"/>
      <c r="CB310" s="208"/>
      <c r="CC310" s="208"/>
      <c r="CD310" s="208"/>
      <c r="CE310" s="208"/>
      <c r="CF310" s="208"/>
      <c r="CG310" s="208"/>
      <c r="CH310" s="208"/>
      <c r="CI310" s="208"/>
      <c r="CJ310" s="208"/>
      <c r="CK310" s="208"/>
      <c r="CL310" s="208"/>
      <c r="CM310" s="208"/>
      <c r="CN310" s="208"/>
      <c r="CO310" s="208"/>
      <c r="CP310" s="176"/>
      <c r="DO310" s="166"/>
    </row>
    <row r="311" spans="1:119">
      <c r="A311" s="166"/>
      <c r="B311" s="175"/>
      <c r="C311" s="175"/>
      <c r="D311" s="178"/>
      <c r="E311" s="17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70"/>
      <c r="R311" s="170"/>
      <c r="S311" s="170"/>
      <c r="T311" s="170"/>
      <c r="U311" s="170"/>
      <c r="V311" s="170"/>
      <c r="W311" s="207"/>
      <c r="X311" s="207"/>
      <c r="Y311" s="207"/>
      <c r="Z311" s="208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  <c r="BI311" s="208"/>
      <c r="BJ311" s="208"/>
      <c r="BK311" s="208"/>
      <c r="BL311" s="208"/>
      <c r="BM311" s="208"/>
      <c r="BN311" s="208"/>
      <c r="BO311" s="208"/>
      <c r="BP311" s="208"/>
      <c r="BQ311" s="208"/>
      <c r="BR311" s="208"/>
      <c r="BS311" s="208"/>
      <c r="BT311" s="208"/>
      <c r="BU311" s="208"/>
      <c r="BV311" s="208"/>
      <c r="BW311" s="208"/>
      <c r="BX311" s="208"/>
      <c r="BY311" s="208"/>
      <c r="BZ311" s="208"/>
      <c r="CA311" s="208"/>
      <c r="CB311" s="208"/>
      <c r="CC311" s="208"/>
      <c r="CD311" s="208"/>
      <c r="CE311" s="208"/>
      <c r="CF311" s="208"/>
      <c r="CG311" s="208"/>
      <c r="CH311" s="208"/>
      <c r="CI311" s="208"/>
      <c r="CJ311" s="208"/>
      <c r="CK311" s="208"/>
      <c r="CL311" s="208"/>
      <c r="CM311" s="208"/>
      <c r="CN311" s="208"/>
      <c r="CO311" s="208"/>
      <c r="CP311" s="176"/>
      <c r="DO311" s="166"/>
    </row>
    <row r="312" spans="1:119">
      <c r="A312" s="166"/>
      <c r="B312" s="175"/>
      <c r="C312" s="175"/>
      <c r="D312" s="178"/>
      <c r="E312" s="17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70"/>
      <c r="R312" s="170"/>
      <c r="S312" s="170"/>
      <c r="T312" s="170"/>
      <c r="U312" s="170"/>
      <c r="V312" s="170"/>
      <c r="W312" s="207"/>
      <c r="X312" s="207"/>
      <c r="Y312" s="207"/>
      <c r="Z312" s="208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  <c r="BI312" s="208"/>
      <c r="BJ312" s="208"/>
      <c r="BK312" s="208"/>
      <c r="BL312" s="208"/>
      <c r="BM312" s="208"/>
      <c r="BN312" s="208"/>
      <c r="BO312" s="208"/>
      <c r="BP312" s="208"/>
      <c r="BQ312" s="208"/>
      <c r="BR312" s="208"/>
      <c r="BS312" s="208"/>
      <c r="BT312" s="208"/>
      <c r="BU312" s="208"/>
      <c r="BV312" s="208"/>
      <c r="BW312" s="208"/>
      <c r="BX312" s="208"/>
      <c r="BY312" s="208"/>
      <c r="BZ312" s="208"/>
      <c r="CA312" s="208"/>
      <c r="CB312" s="208"/>
      <c r="CC312" s="208"/>
      <c r="CD312" s="208"/>
      <c r="CE312" s="208"/>
      <c r="CF312" s="208"/>
      <c r="CG312" s="208"/>
      <c r="CH312" s="208"/>
      <c r="CI312" s="208"/>
      <c r="CJ312" s="208"/>
      <c r="CK312" s="208"/>
      <c r="CL312" s="208"/>
      <c r="CM312" s="208"/>
      <c r="CN312" s="208"/>
      <c r="CO312" s="208"/>
      <c r="CP312" s="176"/>
      <c r="DO312" s="166"/>
    </row>
    <row r="313" spans="1:119">
      <c r="A313" s="166"/>
      <c r="B313" s="175"/>
      <c r="C313" s="175"/>
      <c r="D313" s="178"/>
      <c r="E313" s="17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70"/>
      <c r="R313" s="170"/>
      <c r="S313" s="170"/>
      <c r="T313" s="170"/>
      <c r="U313" s="170"/>
      <c r="V313" s="170"/>
      <c r="W313" s="207"/>
      <c r="X313" s="207"/>
      <c r="Y313" s="207"/>
      <c r="Z313" s="208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  <c r="BI313" s="208"/>
      <c r="BJ313" s="208"/>
      <c r="BK313" s="208"/>
      <c r="BL313" s="208"/>
      <c r="BM313" s="208"/>
      <c r="BN313" s="208"/>
      <c r="BO313" s="208"/>
      <c r="BP313" s="208"/>
      <c r="BQ313" s="208"/>
      <c r="BR313" s="208"/>
      <c r="BS313" s="208"/>
      <c r="BT313" s="208"/>
      <c r="BU313" s="208"/>
      <c r="BV313" s="208"/>
      <c r="BW313" s="208"/>
      <c r="BX313" s="208"/>
      <c r="BY313" s="208"/>
      <c r="BZ313" s="208"/>
      <c r="CA313" s="208"/>
      <c r="CB313" s="208"/>
      <c r="CC313" s="208"/>
      <c r="CD313" s="208"/>
      <c r="CE313" s="208"/>
      <c r="CF313" s="208"/>
      <c r="CG313" s="208"/>
      <c r="CH313" s="208"/>
      <c r="CI313" s="208"/>
      <c r="CJ313" s="208"/>
      <c r="CK313" s="208"/>
      <c r="CL313" s="208"/>
      <c r="CM313" s="208"/>
      <c r="CN313" s="208"/>
      <c r="CO313" s="208"/>
      <c r="CP313" s="176"/>
      <c r="DO313" s="166"/>
    </row>
    <row r="314" spans="1:119">
      <c r="A314" s="166"/>
      <c r="B314" s="175"/>
      <c r="C314" s="175"/>
      <c r="D314" s="178"/>
      <c r="E314" s="17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70"/>
      <c r="R314" s="170"/>
      <c r="S314" s="170"/>
      <c r="T314" s="170"/>
      <c r="U314" s="170"/>
      <c r="V314" s="170"/>
      <c r="W314" s="207"/>
      <c r="X314" s="207"/>
      <c r="Y314" s="207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  <c r="BI314" s="208"/>
      <c r="BJ314" s="208"/>
      <c r="BK314" s="208"/>
      <c r="BL314" s="208"/>
      <c r="BM314" s="208"/>
      <c r="BN314" s="208"/>
      <c r="BO314" s="208"/>
      <c r="BP314" s="208"/>
      <c r="BQ314" s="208"/>
      <c r="BR314" s="208"/>
      <c r="BS314" s="208"/>
      <c r="BT314" s="208"/>
      <c r="BU314" s="208"/>
      <c r="BV314" s="208"/>
      <c r="BW314" s="208"/>
      <c r="BX314" s="208"/>
      <c r="BY314" s="208"/>
      <c r="BZ314" s="208"/>
      <c r="CA314" s="208"/>
      <c r="CB314" s="208"/>
      <c r="CC314" s="208"/>
      <c r="CD314" s="208"/>
      <c r="CE314" s="208"/>
      <c r="CF314" s="208"/>
      <c r="CG314" s="208"/>
      <c r="CH314" s="208"/>
      <c r="CI314" s="208"/>
      <c r="CJ314" s="208"/>
      <c r="CK314" s="208"/>
      <c r="CL314" s="208"/>
      <c r="CM314" s="208"/>
      <c r="CN314" s="208"/>
      <c r="CO314" s="208"/>
      <c r="CP314" s="176"/>
      <c r="DO314" s="166"/>
    </row>
    <row r="315" spans="1:119">
      <c r="A315" s="166"/>
      <c r="B315" s="175"/>
      <c r="C315" s="175"/>
      <c r="D315" s="178"/>
      <c r="E315" s="17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70"/>
      <c r="R315" s="170"/>
      <c r="S315" s="170"/>
      <c r="T315" s="170"/>
      <c r="U315" s="170"/>
      <c r="V315" s="170"/>
      <c r="W315" s="207"/>
      <c r="X315" s="207"/>
      <c r="Y315" s="207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  <c r="BI315" s="208"/>
      <c r="BJ315" s="208"/>
      <c r="BK315" s="208"/>
      <c r="BL315" s="208"/>
      <c r="BM315" s="208"/>
      <c r="BN315" s="208"/>
      <c r="BO315" s="208"/>
      <c r="BP315" s="208"/>
      <c r="BQ315" s="208"/>
      <c r="BR315" s="208"/>
      <c r="BS315" s="208"/>
      <c r="BT315" s="208"/>
      <c r="BU315" s="208"/>
      <c r="BV315" s="208"/>
      <c r="BW315" s="208"/>
      <c r="BX315" s="208"/>
      <c r="BY315" s="208"/>
      <c r="BZ315" s="208"/>
      <c r="CA315" s="208"/>
      <c r="CB315" s="208"/>
      <c r="CC315" s="208"/>
      <c r="CD315" s="208"/>
      <c r="CE315" s="208"/>
      <c r="CF315" s="208"/>
      <c r="CG315" s="208"/>
      <c r="CH315" s="208"/>
      <c r="CI315" s="208"/>
      <c r="CJ315" s="208"/>
      <c r="CK315" s="208"/>
      <c r="CL315" s="208"/>
      <c r="CM315" s="208"/>
      <c r="CN315" s="208"/>
      <c r="CO315" s="208"/>
      <c r="CP315" s="176"/>
      <c r="DO315" s="166"/>
    </row>
    <row r="316" spans="1:119">
      <c r="A316" s="166"/>
      <c r="B316" s="175"/>
      <c r="C316" s="175"/>
      <c r="D316" s="178"/>
      <c r="E316" s="17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70"/>
      <c r="R316" s="170"/>
      <c r="S316" s="170"/>
      <c r="T316" s="170"/>
      <c r="U316" s="170"/>
      <c r="V316" s="170"/>
      <c r="W316" s="207"/>
      <c r="X316" s="207"/>
      <c r="Y316" s="207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  <c r="BI316" s="208"/>
      <c r="BJ316" s="208"/>
      <c r="BK316" s="208"/>
      <c r="BL316" s="208"/>
      <c r="BM316" s="208"/>
      <c r="BN316" s="208"/>
      <c r="BO316" s="208"/>
      <c r="BP316" s="208"/>
      <c r="BQ316" s="208"/>
      <c r="BR316" s="208"/>
      <c r="BS316" s="208"/>
      <c r="BT316" s="208"/>
      <c r="BU316" s="208"/>
      <c r="BV316" s="208"/>
      <c r="BW316" s="208"/>
      <c r="BX316" s="208"/>
      <c r="BY316" s="208"/>
      <c r="BZ316" s="208"/>
      <c r="CA316" s="208"/>
      <c r="CB316" s="208"/>
      <c r="CC316" s="208"/>
      <c r="CD316" s="208"/>
      <c r="CE316" s="208"/>
      <c r="CF316" s="208"/>
      <c r="CG316" s="208"/>
      <c r="CH316" s="208"/>
      <c r="CI316" s="208"/>
      <c r="CJ316" s="208"/>
      <c r="CK316" s="208"/>
      <c r="CL316" s="208"/>
      <c r="CM316" s="208"/>
      <c r="CN316" s="208"/>
      <c r="CO316" s="208"/>
      <c r="CP316" s="176"/>
      <c r="DO316" s="166"/>
    </row>
    <row r="317" spans="1:119">
      <c r="A317" s="166"/>
      <c r="B317" s="175"/>
      <c r="C317" s="175"/>
      <c r="D317" s="178"/>
      <c r="E317" s="17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70"/>
      <c r="R317" s="170"/>
      <c r="S317" s="170"/>
      <c r="T317" s="170"/>
      <c r="U317" s="170"/>
      <c r="V317" s="170"/>
      <c r="W317" s="207"/>
      <c r="X317" s="207"/>
      <c r="Y317" s="207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  <c r="BI317" s="208"/>
      <c r="BJ317" s="208"/>
      <c r="BK317" s="208"/>
      <c r="BL317" s="208"/>
      <c r="BM317" s="208"/>
      <c r="BN317" s="208"/>
      <c r="BO317" s="208"/>
      <c r="BP317" s="208"/>
      <c r="BQ317" s="208"/>
      <c r="BR317" s="208"/>
      <c r="BS317" s="208"/>
      <c r="BT317" s="208"/>
      <c r="BU317" s="208"/>
      <c r="BV317" s="208"/>
      <c r="BW317" s="208"/>
      <c r="BX317" s="208"/>
      <c r="BY317" s="208"/>
      <c r="BZ317" s="208"/>
      <c r="CA317" s="208"/>
      <c r="CB317" s="208"/>
      <c r="CC317" s="208"/>
      <c r="CD317" s="208"/>
      <c r="CE317" s="208"/>
      <c r="CF317" s="208"/>
      <c r="CG317" s="208"/>
      <c r="CH317" s="208"/>
      <c r="CI317" s="208"/>
      <c r="CJ317" s="208"/>
      <c r="CK317" s="208"/>
      <c r="CL317" s="208"/>
      <c r="CM317" s="208"/>
      <c r="CN317" s="208"/>
      <c r="CO317" s="208"/>
      <c r="CP317" s="176"/>
      <c r="DO317" s="166"/>
    </row>
    <row r="318" spans="1:119">
      <c r="A318" s="166"/>
      <c r="B318" s="175"/>
      <c r="C318" s="175"/>
      <c r="D318" s="178"/>
      <c r="E318" s="17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70"/>
      <c r="R318" s="170"/>
      <c r="S318" s="170"/>
      <c r="T318" s="170"/>
      <c r="U318" s="170"/>
      <c r="V318" s="170"/>
      <c r="W318" s="207"/>
      <c r="X318" s="207"/>
      <c r="Y318" s="207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  <c r="BI318" s="208"/>
      <c r="BJ318" s="208"/>
      <c r="BK318" s="208"/>
      <c r="BL318" s="208"/>
      <c r="BM318" s="208"/>
      <c r="BN318" s="208"/>
      <c r="BO318" s="208"/>
      <c r="BP318" s="208"/>
      <c r="BQ318" s="208"/>
      <c r="BR318" s="208"/>
      <c r="BS318" s="208"/>
      <c r="BT318" s="208"/>
      <c r="BU318" s="208"/>
      <c r="BV318" s="208"/>
      <c r="BW318" s="208"/>
      <c r="BX318" s="208"/>
      <c r="BY318" s="208"/>
      <c r="BZ318" s="208"/>
      <c r="CA318" s="208"/>
      <c r="CB318" s="208"/>
      <c r="CC318" s="208"/>
      <c r="CD318" s="208"/>
      <c r="CE318" s="208"/>
      <c r="CF318" s="208"/>
      <c r="CG318" s="208"/>
      <c r="CH318" s="208"/>
      <c r="CI318" s="208"/>
      <c r="CJ318" s="208"/>
      <c r="CK318" s="208"/>
      <c r="CL318" s="208"/>
      <c r="CM318" s="208"/>
      <c r="CN318" s="208"/>
      <c r="CO318" s="208"/>
      <c r="CP318" s="176"/>
      <c r="DO318" s="166"/>
    </row>
    <row r="319" spans="1:119">
      <c r="A319" s="166"/>
      <c r="B319" s="175"/>
      <c r="C319" s="175"/>
      <c r="D319" s="178"/>
      <c r="E319" s="17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70"/>
      <c r="R319" s="170"/>
      <c r="S319" s="170"/>
      <c r="T319" s="170"/>
      <c r="U319" s="170"/>
      <c r="V319" s="170"/>
      <c r="W319" s="207"/>
      <c r="X319" s="207"/>
      <c r="Y319" s="207"/>
      <c r="Z319" s="208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  <c r="BI319" s="208"/>
      <c r="BJ319" s="208"/>
      <c r="BK319" s="208"/>
      <c r="BL319" s="208"/>
      <c r="BM319" s="208"/>
      <c r="BN319" s="208"/>
      <c r="BO319" s="208"/>
      <c r="BP319" s="208"/>
      <c r="BQ319" s="208"/>
      <c r="BR319" s="208"/>
      <c r="BS319" s="208"/>
      <c r="BT319" s="208"/>
      <c r="BU319" s="208"/>
      <c r="BV319" s="208"/>
      <c r="BW319" s="208"/>
      <c r="BX319" s="208"/>
      <c r="BY319" s="208"/>
      <c r="BZ319" s="208"/>
      <c r="CA319" s="208"/>
      <c r="CB319" s="208"/>
      <c r="CC319" s="208"/>
      <c r="CD319" s="208"/>
      <c r="CE319" s="208"/>
      <c r="CF319" s="208"/>
      <c r="CG319" s="208"/>
      <c r="CH319" s="208"/>
      <c r="CI319" s="208"/>
      <c r="CJ319" s="208"/>
      <c r="CK319" s="208"/>
      <c r="CL319" s="208"/>
      <c r="CM319" s="208"/>
      <c r="CN319" s="208"/>
      <c r="CO319" s="208"/>
      <c r="CP319" s="176"/>
      <c r="DO319" s="166"/>
    </row>
    <row r="320" spans="1:119">
      <c r="A320" s="166"/>
      <c r="B320" s="175"/>
      <c r="C320" s="175"/>
      <c r="D320" s="178"/>
      <c r="E320" s="17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70"/>
      <c r="R320" s="170"/>
      <c r="S320" s="170"/>
      <c r="T320" s="170"/>
      <c r="U320" s="170"/>
      <c r="V320" s="170"/>
      <c r="W320" s="207"/>
      <c r="X320" s="207"/>
      <c r="Y320" s="207"/>
      <c r="Z320" s="208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  <c r="BI320" s="208"/>
      <c r="BJ320" s="208"/>
      <c r="BK320" s="208"/>
      <c r="BL320" s="208"/>
      <c r="BM320" s="208"/>
      <c r="BN320" s="208"/>
      <c r="BO320" s="208"/>
      <c r="BP320" s="208"/>
      <c r="BQ320" s="208"/>
      <c r="BR320" s="208"/>
      <c r="BS320" s="208"/>
      <c r="BT320" s="208"/>
      <c r="BU320" s="208"/>
      <c r="BV320" s="208"/>
      <c r="BW320" s="208"/>
      <c r="BX320" s="208"/>
      <c r="BY320" s="208"/>
      <c r="BZ320" s="208"/>
      <c r="CA320" s="208"/>
      <c r="CB320" s="208"/>
      <c r="CC320" s="208"/>
      <c r="CD320" s="208"/>
      <c r="CE320" s="208"/>
      <c r="CF320" s="208"/>
      <c r="CG320" s="208"/>
      <c r="CH320" s="208"/>
      <c r="CI320" s="208"/>
      <c r="CJ320" s="208"/>
      <c r="CK320" s="208"/>
      <c r="CL320" s="208"/>
      <c r="CM320" s="208"/>
      <c r="CN320" s="208"/>
      <c r="CO320" s="208"/>
      <c r="CP320" s="176"/>
      <c r="DO320" s="166"/>
    </row>
    <row r="321" spans="1:119">
      <c r="A321" s="166"/>
      <c r="B321" s="175"/>
      <c r="C321" s="175"/>
      <c r="D321" s="178"/>
      <c r="E321" s="17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70"/>
      <c r="R321" s="170"/>
      <c r="S321" s="170"/>
      <c r="T321" s="170"/>
      <c r="U321" s="170"/>
      <c r="V321" s="170"/>
      <c r="W321" s="207"/>
      <c r="X321" s="207"/>
      <c r="Y321" s="207"/>
      <c r="Z321" s="208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  <c r="BI321" s="208"/>
      <c r="BJ321" s="208"/>
      <c r="BK321" s="208"/>
      <c r="BL321" s="208"/>
      <c r="BM321" s="208"/>
      <c r="BN321" s="208"/>
      <c r="BO321" s="208"/>
      <c r="BP321" s="208"/>
      <c r="BQ321" s="208"/>
      <c r="BR321" s="208"/>
      <c r="BS321" s="208"/>
      <c r="BT321" s="208"/>
      <c r="BU321" s="208"/>
      <c r="BV321" s="208"/>
      <c r="BW321" s="208"/>
      <c r="BX321" s="208"/>
      <c r="BY321" s="208"/>
      <c r="BZ321" s="208"/>
      <c r="CA321" s="208"/>
      <c r="CB321" s="208"/>
      <c r="CC321" s="208"/>
      <c r="CD321" s="208"/>
      <c r="CE321" s="208"/>
      <c r="CF321" s="208"/>
      <c r="CG321" s="208"/>
      <c r="CH321" s="208"/>
      <c r="CI321" s="208"/>
      <c r="CJ321" s="208"/>
      <c r="CK321" s="208"/>
      <c r="CL321" s="208"/>
      <c r="CM321" s="208"/>
      <c r="CN321" s="208"/>
      <c r="CO321" s="208"/>
      <c r="CP321" s="176"/>
      <c r="DO321" s="166"/>
    </row>
    <row r="322" spans="1:119">
      <c r="A322" s="166"/>
      <c r="B322" s="175"/>
      <c r="C322" s="175"/>
      <c r="D322" s="178"/>
      <c r="E322" s="17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70"/>
      <c r="R322" s="170"/>
      <c r="S322" s="170"/>
      <c r="T322" s="170"/>
      <c r="U322" s="170"/>
      <c r="V322" s="170"/>
      <c r="W322" s="207"/>
      <c r="X322" s="207"/>
      <c r="Y322" s="207"/>
      <c r="Z322" s="208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  <c r="BI322" s="208"/>
      <c r="BJ322" s="208"/>
      <c r="BK322" s="208"/>
      <c r="BL322" s="208"/>
      <c r="BM322" s="208"/>
      <c r="BN322" s="208"/>
      <c r="BO322" s="208"/>
      <c r="BP322" s="208"/>
      <c r="BQ322" s="208"/>
      <c r="BR322" s="208"/>
      <c r="BS322" s="208"/>
      <c r="BT322" s="208"/>
      <c r="BU322" s="208"/>
      <c r="BV322" s="208"/>
      <c r="BW322" s="208"/>
      <c r="BX322" s="208"/>
      <c r="BY322" s="208"/>
      <c r="BZ322" s="208"/>
      <c r="CA322" s="208"/>
      <c r="CB322" s="208"/>
      <c r="CC322" s="208"/>
      <c r="CD322" s="208"/>
      <c r="CE322" s="208"/>
      <c r="CF322" s="208"/>
      <c r="CG322" s="208"/>
      <c r="CH322" s="208"/>
      <c r="CI322" s="208"/>
      <c r="CJ322" s="208"/>
      <c r="CK322" s="208"/>
      <c r="CL322" s="208"/>
      <c r="CM322" s="208"/>
      <c r="CN322" s="208"/>
      <c r="CO322" s="208"/>
      <c r="CP322" s="176"/>
      <c r="DO322" s="166"/>
    </row>
    <row r="323" spans="1:119">
      <c r="A323" s="166"/>
      <c r="B323" s="175"/>
      <c r="C323" s="175"/>
      <c r="D323" s="178"/>
      <c r="E323" s="17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70"/>
      <c r="R323" s="170"/>
      <c r="S323" s="170"/>
      <c r="T323" s="170"/>
      <c r="U323" s="170"/>
      <c r="V323" s="170"/>
      <c r="W323" s="207"/>
      <c r="X323" s="207"/>
      <c r="Y323" s="207"/>
      <c r="Z323" s="208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  <c r="BI323" s="208"/>
      <c r="BJ323" s="208"/>
      <c r="BK323" s="208"/>
      <c r="BL323" s="208"/>
      <c r="BM323" s="208"/>
      <c r="BN323" s="208"/>
      <c r="BO323" s="208"/>
      <c r="BP323" s="208"/>
      <c r="BQ323" s="208"/>
      <c r="BR323" s="208"/>
      <c r="BS323" s="208"/>
      <c r="BT323" s="208"/>
      <c r="BU323" s="208"/>
      <c r="BV323" s="208"/>
      <c r="BW323" s="208"/>
      <c r="BX323" s="208"/>
      <c r="BY323" s="208"/>
      <c r="BZ323" s="208"/>
      <c r="CA323" s="208"/>
      <c r="CB323" s="208"/>
      <c r="CC323" s="208"/>
      <c r="CD323" s="208"/>
      <c r="CE323" s="208"/>
      <c r="CF323" s="208"/>
      <c r="CG323" s="208"/>
      <c r="CH323" s="208"/>
      <c r="CI323" s="208"/>
      <c r="CJ323" s="208"/>
      <c r="CK323" s="208"/>
      <c r="CL323" s="208"/>
      <c r="CM323" s="208"/>
      <c r="CN323" s="208"/>
      <c r="CO323" s="208"/>
      <c r="CP323" s="176"/>
      <c r="DO323" s="166"/>
    </row>
    <row r="324" spans="1:119">
      <c r="A324" s="166"/>
      <c r="B324" s="175"/>
      <c r="C324" s="175"/>
      <c r="D324" s="178"/>
      <c r="E324" s="17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70"/>
      <c r="R324" s="170"/>
      <c r="S324" s="170"/>
      <c r="T324" s="170"/>
      <c r="U324" s="170"/>
      <c r="V324" s="170"/>
      <c r="W324" s="207"/>
      <c r="X324" s="207"/>
      <c r="Y324" s="207"/>
      <c r="Z324" s="208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  <c r="BI324" s="208"/>
      <c r="BJ324" s="208"/>
      <c r="BK324" s="208"/>
      <c r="BL324" s="208"/>
      <c r="BM324" s="208"/>
      <c r="BN324" s="208"/>
      <c r="BO324" s="208"/>
      <c r="BP324" s="208"/>
      <c r="BQ324" s="208"/>
      <c r="BR324" s="208"/>
      <c r="BS324" s="208"/>
      <c r="BT324" s="208"/>
      <c r="BU324" s="208"/>
      <c r="BV324" s="208"/>
      <c r="BW324" s="208"/>
      <c r="BX324" s="208"/>
      <c r="BY324" s="208"/>
      <c r="BZ324" s="208"/>
      <c r="CA324" s="208"/>
      <c r="CB324" s="208"/>
      <c r="CC324" s="208"/>
      <c r="CD324" s="208"/>
      <c r="CE324" s="208"/>
      <c r="CF324" s="208"/>
      <c r="CG324" s="208"/>
      <c r="CH324" s="208"/>
      <c r="CI324" s="208"/>
      <c r="CJ324" s="208"/>
      <c r="CK324" s="208"/>
      <c r="CL324" s="208"/>
      <c r="CM324" s="208"/>
      <c r="CN324" s="208"/>
      <c r="CO324" s="208"/>
      <c r="CP324" s="176"/>
      <c r="DO324" s="166"/>
    </row>
    <row r="325" spans="1:119">
      <c r="A325" s="166"/>
      <c r="B325" s="175"/>
      <c r="C325" s="175"/>
      <c r="D325" s="178"/>
      <c r="E325" s="17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70"/>
      <c r="R325" s="170"/>
      <c r="S325" s="170"/>
      <c r="T325" s="170"/>
      <c r="U325" s="170"/>
      <c r="V325" s="170"/>
      <c r="W325" s="207"/>
      <c r="X325" s="207"/>
      <c r="Y325" s="207"/>
      <c r="Z325" s="208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  <c r="BI325" s="208"/>
      <c r="BJ325" s="208"/>
      <c r="BK325" s="208"/>
      <c r="BL325" s="208"/>
      <c r="BM325" s="208"/>
      <c r="BN325" s="208"/>
      <c r="BO325" s="208"/>
      <c r="BP325" s="208"/>
      <c r="BQ325" s="208"/>
      <c r="BR325" s="208"/>
      <c r="BS325" s="208"/>
      <c r="BT325" s="208"/>
      <c r="BU325" s="208"/>
      <c r="BV325" s="208"/>
      <c r="BW325" s="208"/>
      <c r="BX325" s="208"/>
      <c r="BY325" s="208"/>
      <c r="BZ325" s="208"/>
      <c r="CA325" s="208"/>
      <c r="CB325" s="208"/>
      <c r="CC325" s="208"/>
      <c r="CD325" s="208"/>
      <c r="CE325" s="208"/>
      <c r="CF325" s="208"/>
      <c r="CG325" s="208"/>
      <c r="CH325" s="208"/>
      <c r="CI325" s="208"/>
      <c r="CJ325" s="208"/>
      <c r="CK325" s="208"/>
      <c r="CL325" s="208"/>
      <c r="CM325" s="208"/>
      <c r="CN325" s="208"/>
      <c r="CO325" s="208"/>
      <c r="CP325" s="176"/>
      <c r="DO325" s="166"/>
    </row>
    <row r="326" spans="1:119">
      <c r="A326" s="166"/>
      <c r="B326" s="175"/>
      <c r="C326" s="175"/>
      <c r="D326" s="178"/>
      <c r="E326" s="17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70"/>
      <c r="R326" s="170"/>
      <c r="S326" s="170"/>
      <c r="T326" s="170"/>
      <c r="U326" s="170"/>
      <c r="V326" s="170"/>
      <c r="W326" s="207"/>
      <c r="X326" s="207"/>
      <c r="Y326" s="207"/>
      <c r="Z326" s="208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  <c r="BI326" s="208"/>
      <c r="BJ326" s="208"/>
      <c r="BK326" s="208"/>
      <c r="BL326" s="208"/>
      <c r="BM326" s="208"/>
      <c r="BN326" s="208"/>
      <c r="BO326" s="208"/>
      <c r="BP326" s="208"/>
      <c r="BQ326" s="208"/>
      <c r="BR326" s="208"/>
      <c r="BS326" s="208"/>
      <c r="BT326" s="208"/>
      <c r="BU326" s="208"/>
      <c r="BV326" s="208"/>
      <c r="BW326" s="208"/>
      <c r="BX326" s="208"/>
      <c r="BY326" s="208"/>
      <c r="BZ326" s="208"/>
      <c r="CA326" s="208"/>
      <c r="CB326" s="208"/>
      <c r="CC326" s="208"/>
      <c r="CD326" s="208"/>
      <c r="CE326" s="208"/>
      <c r="CF326" s="208"/>
      <c r="CG326" s="208"/>
      <c r="CH326" s="208"/>
      <c r="CI326" s="208"/>
      <c r="CJ326" s="208"/>
      <c r="CK326" s="208"/>
      <c r="CL326" s="208"/>
      <c r="CM326" s="208"/>
      <c r="CN326" s="208"/>
      <c r="CO326" s="208"/>
      <c r="CP326" s="176"/>
      <c r="DO326" s="166"/>
    </row>
    <row r="327" spans="1:119">
      <c r="A327" s="166"/>
      <c r="B327" s="175"/>
      <c r="C327" s="175"/>
      <c r="D327" s="178"/>
      <c r="E327" s="17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70"/>
      <c r="R327" s="170"/>
      <c r="S327" s="170"/>
      <c r="T327" s="170"/>
      <c r="U327" s="170"/>
      <c r="V327" s="170"/>
      <c r="W327" s="207"/>
      <c r="X327" s="207"/>
      <c r="Y327" s="207"/>
      <c r="Z327" s="208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  <c r="BI327" s="208"/>
      <c r="BJ327" s="208"/>
      <c r="BK327" s="208"/>
      <c r="BL327" s="208"/>
      <c r="BM327" s="208"/>
      <c r="BN327" s="208"/>
      <c r="BO327" s="208"/>
      <c r="BP327" s="208"/>
      <c r="BQ327" s="208"/>
      <c r="BR327" s="208"/>
      <c r="BS327" s="208"/>
      <c r="BT327" s="208"/>
      <c r="BU327" s="208"/>
      <c r="BV327" s="208"/>
      <c r="BW327" s="208"/>
      <c r="BX327" s="208"/>
      <c r="BY327" s="208"/>
      <c r="BZ327" s="208"/>
      <c r="CA327" s="208"/>
      <c r="CB327" s="208"/>
      <c r="CC327" s="208"/>
      <c r="CD327" s="208"/>
      <c r="CE327" s="208"/>
      <c r="CF327" s="208"/>
      <c r="CG327" s="208"/>
      <c r="CH327" s="208"/>
      <c r="CI327" s="208"/>
      <c r="CJ327" s="208"/>
      <c r="CK327" s="208"/>
      <c r="CL327" s="208"/>
      <c r="CM327" s="208"/>
      <c r="CN327" s="208"/>
      <c r="CO327" s="208"/>
      <c r="CP327" s="176"/>
      <c r="DO327" s="166"/>
    </row>
    <row r="328" spans="1:119">
      <c r="A328" s="166"/>
      <c r="B328" s="175"/>
      <c r="C328" s="175"/>
      <c r="D328" s="178"/>
      <c r="E328" s="17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70"/>
      <c r="R328" s="170"/>
      <c r="S328" s="170"/>
      <c r="T328" s="170"/>
      <c r="U328" s="170"/>
      <c r="V328" s="170"/>
      <c r="W328" s="207"/>
      <c r="X328" s="207"/>
      <c r="Y328" s="207"/>
      <c r="Z328" s="208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8"/>
      <c r="BL328" s="208"/>
      <c r="BM328" s="208"/>
      <c r="BN328" s="208"/>
      <c r="BO328" s="208"/>
      <c r="BP328" s="208"/>
      <c r="BQ328" s="208"/>
      <c r="BR328" s="208"/>
      <c r="BS328" s="208"/>
      <c r="BT328" s="208"/>
      <c r="BU328" s="208"/>
      <c r="BV328" s="208"/>
      <c r="BW328" s="208"/>
      <c r="BX328" s="208"/>
      <c r="BY328" s="208"/>
      <c r="BZ328" s="208"/>
      <c r="CA328" s="208"/>
      <c r="CB328" s="208"/>
      <c r="CC328" s="208"/>
      <c r="CD328" s="208"/>
      <c r="CE328" s="208"/>
      <c r="CF328" s="208"/>
      <c r="CG328" s="208"/>
      <c r="CH328" s="208"/>
      <c r="CI328" s="208"/>
      <c r="CJ328" s="208"/>
      <c r="CK328" s="208"/>
      <c r="CL328" s="208"/>
      <c r="CM328" s="208"/>
      <c r="CN328" s="208"/>
      <c r="CO328" s="208"/>
      <c r="CP328" s="176"/>
      <c r="DO328" s="166"/>
    </row>
    <row r="329" spans="1:119">
      <c r="A329" s="166"/>
      <c r="B329" s="175"/>
      <c r="C329" s="175"/>
      <c r="D329" s="178"/>
      <c r="E329" s="17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70"/>
      <c r="R329" s="170"/>
      <c r="S329" s="170"/>
      <c r="T329" s="170"/>
      <c r="U329" s="170"/>
      <c r="V329" s="170"/>
      <c r="W329" s="207"/>
      <c r="X329" s="207"/>
      <c r="Y329" s="207"/>
      <c r="Z329" s="208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  <c r="BI329" s="208"/>
      <c r="BJ329" s="208"/>
      <c r="BK329" s="208"/>
      <c r="BL329" s="208"/>
      <c r="BM329" s="208"/>
      <c r="BN329" s="208"/>
      <c r="BO329" s="208"/>
      <c r="BP329" s="208"/>
      <c r="BQ329" s="208"/>
      <c r="BR329" s="208"/>
      <c r="BS329" s="208"/>
      <c r="BT329" s="208"/>
      <c r="BU329" s="208"/>
      <c r="BV329" s="208"/>
      <c r="BW329" s="208"/>
      <c r="BX329" s="208"/>
      <c r="BY329" s="208"/>
      <c r="BZ329" s="208"/>
      <c r="CA329" s="208"/>
      <c r="CB329" s="208"/>
      <c r="CC329" s="208"/>
      <c r="CD329" s="208"/>
      <c r="CE329" s="208"/>
      <c r="CF329" s="208"/>
      <c r="CG329" s="208"/>
      <c r="CH329" s="208"/>
      <c r="CI329" s="208"/>
      <c r="CJ329" s="208"/>
      <c r="CK329" s="208"/>
      <c r="CL329" s="208"/>
      <c r="CM329" s="208"/>
      <c r="CN329" s="208"/>
      <c r="CO329" s="208"/>
      <c r="CP329" s="176"/>
      <c r="DO329" s="166"/>
    </row>
    <row r="330" spans="1:119">
      <c r="A330" s="166"/>
      <c r="B330" s="175"/>
      <c r="C330" s="175"/>
      <c r="D330" s="178"/>
      <c r="E330" s="17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70"/>
      <c r="R330" s="170"/>
      <c r="S330" s="170"/>
      <c r="T330" s="170"/>
      <c r="U330" s="170"/>
      <c r="V330" s="170"/>
      <c r="W330" s="207"/>
      <c r="X330" s="207"/>
      <c r="Y330" s="207"/>
      <c r="Z330" s="208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  <c r="BI330" s="208"/>
      <c r="BJ330" s="208"/>
      <c r="BK330" s="208"/>
      <c r="BL330" s="208"/>
      <c r="BM330" s="208"/>
      <c r="BN330" s="208"/>
      <c r="BO330" s="208"/>
      <c r="BP330" s="208"/>
      <c r="BQ330" s="208"/>
      <c r="BR330" s="208"/>
      <c r="BS330" s="208"/>
      <c r="BT330" s="208"/>
      <c r="BU330" s="208"/>
      <c r="BV330" s="208"/>
      <c r="BW330" s="208"/>
      <c r="BX330" s="208"/>
      <c r="BY330" s="208"/>
      <c r="BZ330" s="208"/>
      <c r="CA330" s="208"/>
      <c r="CB330" s="208"/>
      <c r="CC330" s="208"/>
      <c r="CD330" s="208"/>
      <c r="CE330" s="208"/>
      <c r="CF330" s="208"/>
      <c r="CG330" s="208"/>
      <c r="CH330" s="208"/>
      <c r="CI330" s="208"/>
      <c r="CJ330" s="208"/>
      <c r="CK330" s="208"/>
      <c r="CL330" s="208"/>
      <c r="CM330" s="208"/>
      <c r="CN330" s="208"/>
      <c r="CO330" s="208"/>
      <c r="CP330" s="176"/>
      <c r="DO330" s="166"/>
    </row>
    <row r="331" spans="1:119">
      <c r="A331" s="166"/>
      <c r="B331" s="175"/>
      <c r="C331" s="175"/>
      <c r="D331" s="178"/>
      <c r="E331" s="17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70"/>
      <c r="R331" s="170"/>
      <c r="S331" s="170"/>
      <c r="T331" s="170"/>
      <c r="U331" s="170"/>
      <c r="V331" s="170"/>
      <c r="W331" s="207"/>
      <c r="X331" s="207"/>
      <c r="Y331" s="207"/>
      <c r="Z331" s="208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  <c r="BI331" s="208"/>
      <c r="BJ331" s="208"/>
      <c r="BK331" s="208"/>
      <c r="BL331" s="208"/>
      <c r="BM331" s="208"/>
      <c r="BN331" s="208"/>
      <c r="BO331" s="208"/>
      <c r="BP331" s="208"/>
      <c r="BQ331" s="208"/>
      <c r="BR331" s="208"/>
      <c r="BS331" s="208"/>
      <c r="BT331" s="208"/>
      <c r="BU331" s="208"/>
      <c r="BV331" s="208"/>
      <c r="BW331" s="208"/>
      <c r="BX331" s="208"/>
      <c r="BY331" s="208"/>
      <c r="BZ331" s="208"/>
      <c r="CA331" s="208"/>
      <c r="CB331" s="208"/>
      <c r="CC331" s="208"/>
      <c r="CD331" s="208"/>
      <c r="CE331" s="208"/>
      <c r="CF331" s="208"/>
      <c r="CG331" s="208"/>
      <c r="CH331" s="208"/>
      <c r="CI331" s="208"/>
      <c r="CJ331" s="208"/>
      <c r="CK331" s="208"/>
      <c r="CL331" s="208"/>
      <c r="CM331" s="208"/>
      <c r="CN331" s="208"/>
      <c r="CO331" s="208"/>
      <c r="CP331" s="176"/>
      <c r="DO331" s="166"/>
    </row>
    <row r="332" spans="1:119">
      <c r="A332" s="166"/>
      <c r="B332" s="175"/>
      <c r="C332" s="175"/>
      <c r="D332" s="178"/>
      <c r="E332" s="17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70"/>
      <c r="R332" s="170"/>
      <c r="S332" s="170"/>
      <c r="T332" s="170"/>
      <c r="U332" s="170"/>
      <c r="V332" s="170"/>
      <c r="W332" s="207"/>
      <c r="X332" s="207"/>
      <c r="Y332" s="207"/>
      <c r="Z332" s="208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  <c r="BI332" s="208"/>
      <c r="BJ332" s="208"/>
      <c r="BK332" s="208"/>
      <c r="BL332" s="208"/>
      <c r="BM332" s="208"/>
      <c r="BN332" s="208"/>
      <c r="BO332" s="208"/>
      <c r="BP332" s="208"/>
      <c r="BQ332" s="208"/>
      <c r="BR332" s="208"/>
      <c r="BS332" s="208"/>
      <c r="BT332" s="208"/>
      <c r="BU332" s="208"/>
      <c r="BV332" s="208"/>
      <c r="BW332" s="208"/>
      <c r="BX332" s="208"/>
      <c r="BY332" s="208"/>
      <c r="BZ332" s="208"/>
      <c r="CA332" s="208"/>
      <c r="CB332" s="208"/>
      <c r="CC332" s="208"/>
      <c r="CD332" s="208"/>
      <c r="CE332" s="208"/>
      <c r="CF332" s="208"/>
      <c r="CG332" s="208"/>
      <c r="CH332" s="208"/>
      <c r="CI332" s="208"/>
      <c r="CJ332" s="208"/>
      <c r="CK332" s="208"/>
      <c r="CL332" s="208"/>
      <c r="CM332" s="208"/>
      <c r="CN332" s="208"/>
      <c r="CO332" s="208"/>
      <c r="CP332" s="176"/>
      <c r="DO332" s="166"/>
    </row>
    <row r="333" spans="1:119">
      <c r="A333" s="166"/>
      <c r="B333" s="175"/>
      <c r="C333" s="175"/>
      <c r="D333" s="178"/>
      <c r="E333" s="17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70"/>
      <c r="R333" s="170"/>
      <c r="S333" s="170"/>
      <c r="T333" s="170"/>
      <c r="U333" s="170"/>
      <c r="V333" s="170"/>
      <c r="W333" s="207"/>
      <c r="X333" s="207"/>
      <c r="Y333" s="207"/>
      <c r="Z333" s="208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  <c r="BI333" s="208"/>
      <c r="BJ333" s="208"/>
      <c r="BK333" s="208"/>
      <c r="BL333" s="208"/>
      <c r="BM333" s="208"/>
      <c r="BN333" s="208"/>
      <c r="BO333" s="208"/>
      <c r="BP333" s="208"/>
      <c r="BQ333" s="208"/>
      <c r="BR333" s="208"/>
      <c r="BS333" s="208"/>
      <c r="BT333" s="208"/>
      <c r="BU333" s="208"/>
      <c r="BV333" s="208"/>
      <c r="BW333" s="208"/>
      <c r="BX333" s="208"/>
      <c r="BY333" s="208"/>
      <c r="BZ333" s="208"/>
      <c r="CA333" s="208"/>
      <c r="CB333" s="208"/>
      <c r="CC333" s="208"/>
      <c r="CD333" s="208"/>
      <c r="CE333" s="208"/>
      <c r="CF333" s="208"/>
      <c r="CG333" s="208"/>
      <c r="CH333" s="208"/>
      <c r="CI333" s="208"/>
      <c r="CJ333" s="208"/>
      <c r="CK333" s="208"/>
      <c r="CL333" s="208"/>
      <c r="CM333" s="208"/>
      <c r="CN333" s="208"/>
      <c r="CO333" s="208"/>
      <c r="CP333" s="176"/>
      <c r="DO333" s="166"/>
    </row>
    <row r="334" spans="1:119">
      <c r="A334" s="166"/>
      <c r="B334" s="175"/>
      <c r="C334" s="175"/>
      <c r="D334" s="178"/>
      <c r="E334" s="17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70"/>
      <c r="R334" s="170"/>
      <c r="S334" s="170"/>
      <c r="T334" s="170"/>
      <c r="U334" s="170"/>
      <c r="V334" s="170"/>
      <c r="W334" s="207"/>
      <c r="X334" s="207"/>
      <c r="Y334" s="207"/>
      <c r="Z334" s="208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  <c r="BI334" s="208"/>
      <c r="BJ334" s="208"/>
      <c r="BK334" s="208"/>
      <c r="BL334" s="208"/>
      <c r="BM334" s="208"/>
      <c r="BN334" s="208"/>
      <c r="BO334" s="208"/>
      <c r="BP334" s="208"/>
      <c r="BQ334" s="208"/>
      <c r="BR334" s="208"/>
      <c r="BS334" s="208"/>
      <c r="BT334" s="208"/>
      <c r="BU334" s="208"/>
      <c r="BV334" s="208"/>
      <c r="BW334" s="208"/>
      <c r="BX334" s="208"/>
      <c r="BY334" s="208"/>
      <c r="BZ334" s="208"/>
      <c r="CA334" s="208"/>
      <c r="CB334" s="208"/>
      <c r="CC334" s="208"/>
      <c r="CD334" s="208"/>
      <c r="CE334" s="208"/>
      <c r="CF334" s="208"/>
      <c r="CG334" s="208"/>
      <c r="CH334" s="208"/>
      <c r="CI334" s="208"/>
      <c r="CJ334" s="208"/>
      <c r="CK334" s="208"/>
      <c r="CL334" s="208"/>
      <c r="CM334" s="208"/>
      <c r="CN334" s="208"/>
      <c r="CO334" s="208"/>
      <c r="CP334" s="176"/>
      <c r="DO334" s="166"/>
    </row>
    <row r="335" spans="1:119">
      <c r="A335" s="166"/>
      <c r="B335" s="175"/>
      <c r="C335" s="175"/>
      <c r="D335" s="178"/>
      <c r="E335" s="17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70"/>
      <c r="R335" s="170"/>
      <c r="S335" s="170"/>
      <c r="T335" s="170"/>
      <c r="U335" s="170"/>
      <c r="V335" s="170"/>
      <c r="W335" s="207"/>
      <c r="X335" s="207"/>
      <c r="Y335" s="207"/>
      <c r="Z335" s="208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08"/>
      <c r="BN335" s="208"/>
      <c r="BO335" s="208"/>
      <c r="BP335" s="208"/>
      <c r="BQ335" s="208"/>
      <c r="BR335" s="208"/>
      <c r="BS335" s="208"/>
      <c r="BT335" s="208"/>
      <c r="BU335" s="208"/>
      <c r="BV335" s="208"/>
      <c r="BW335" s="208"/>
      <c r="BX335" s="208"/>
      <c r="BY335" s="208"/>
      <c r="BZ335" s="208"/>
      <c r="CA335" s="208"/>
      <c r="CB335" s="208"/>
      <c r="CC335" s="208"/>
      <c r="CD335" s="208"/>
      <c r="CE335" s="208"/>
      <c r="CF335" s="208"/>
      <c r="CG335" s="208"/>
      <c r="CH335" s="208"/>
      <c r="CI335" s="208"/>
      <c r="CJ335" s="208"/>
      <c r="CK335" s="208"/>
      <c r="CL335" s="208"/>
      <c r="CM335" s="208"/>
      <c r="CN335" s="208"/>
      <c r="CO335" s="208"/>
      <c r="CP335" s="176"/>
      <c r="DO335" s="166"/>
    </row>
    <row r="336" spans="1:119">
      <c r="A336" s="166"/>
      <c r="B336" s="175"/>
      <c r="C336" s="175"/>
      <c r="D336" s="178"/>
      <c r="E336" s="17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70"/>
      <c r="R336" s="170"/>
      <c r="S336" s="170"/>
      <c r="T336" s="170"/>
      <c r="U336" s="170"/>
      <c r="V336" s="170"/>
      <c r="W336" s="207"/>
      <c r="X336" s="207"/>
      <c r="Y336" s="207"/>
      <c r="Z336" s="208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08"/>
      <c r="BN336" s="208"/>
      <c r="BO336" s="208"/>
      <c r="BP336" s="208"/>
      <c r="BQ336" s="208"/>
      <c r="BR336" s="208"/>
      <c r="BS336" s="208"/>
      <c r="BT336" s="208"/>
      <c r="BU336" s="208"/>
      <c r="BV336" s="208"/>
      <c r="BW336" s="208"/>
      <c r="BX336" s="208"/>
      <c r="BY336" s="208"/>
      <c r="BZ336" s="208"/>
      <c r="CA336" s="208"/>
      <c r="CB336" s="208"/>
      <c r="CC336" s="208"/>
      <c r="CD336" s="208"/>
      <c r="CE336" s="208"/>
      <c r="CF336" s="208"/>
      <c r="CG336" s="208"/>
      <c r="CH336" s="208"/>
      <c r="CI336" s="208"/>
      <c r="CJ336" s="208"/>
      <c r="CK336" s="208"/>
      <c r="CL336" s="208"/>
      <c r="CM336" s="208"/>
      <c r="CN336" s="208"/>
      <c r="CO336" s="208"/>
      <c r="CP336" s="176"/>
      <c r="DO336" s="166"/>
    </row>
    <row r="337" spans="1:119">
      <c r="A337" s="166"/>
      <c r="B337" s="175"/>
      <c r="C337" s="175"/>
      <c r="D337" s="178"/>
      <c r="E337" s="17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70"/>
      <c r="R337" s="170"/>
      <c r="S337" s="170"/>
      <c r="T337" s="170"/>
      <c r="U337" s="170"/>
      <c r="V337" s="170"/>
      <c r="W337" s="207"/>
      <c r="X337" s="207"/>
      <c r="Y337" s="207"/>
      <c r="Z337" s="208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8"/>
      <c r="BN337" s="208"/>
      <c r="BO337" s="208"/>
      <c r="BP337" s="208"/>
      <c r="BQ337" s="208"/>
      <c r="BR337" s="208"/>
      <c r="BS337" s="208"/>
      <c r="BT337" s="208"/>
      <c r="BU337" s="208"/>
      <c r="BV337" s="208"/>
      <c r="BW337" s="208"/>
      <c r="BX337" s="208"/>
      <c r="BY337" s="208"/>
      <c r="BZ337" s="208"/>
      <c r="CA337" s="208"/>
      <c r="CB337" s="208"/>
      <c r="CC337" s="208"/>
      <c r="CD337" s="208"/>
      <c r="CE337" s="208"/>
      <c r="CF337" s="208"/>
      <c r="CG337" s="208"/>
      <c r="CH337" s="208"/>
      <c r="CI337" s="208"/>
      <c r="CJ337" s="208"/>
      <c r="CK337" s="208"/>
      <c r="CL337" s="208"/>
      <c r="CM337" s="208"/>
      <c r="CN337" s="208"/>
      <c r="CO337" s="208"/>
      <c r="CP337" s="176"/>
      <c r="DO337" s="166"/>
    </row>
    <row r="338" spans="1:119">
      <c r="A338" s="166"/>
      <c r="B338" s="175"/>
      <c r="C338" s="175"/>
      <c r="D338" s="178"/>
      <c r="E338" s="17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70"/>
      <c r="R338" s="170"/>
      <c r="S338" s="170"/>
      <c r="T338" s="170"/>
      <c r="U338" s="170"/>
      <c r="V338" s="170"/>
      <c r="W338" s="207"/>
      <c r="X338" s="207"/>
      <c r="Y338" s="207"/>
      <c r="Z338" s="208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  <c r="BI338" s="208"/>
      <c r="BJ338" s="208"/>
      <c r="BK338" s="208"/>
      <c r="BL338" s="208"/>
      <c r="BM338" s="208"/>
      <c r="BN338" s="208"/>
      <c r="BO338" s="208"/>
      <c r="BP338" s="208"/>
      <c r="BQ338" s="208"/>
      <c r="BR338" s="208"/>
      <c r="BS338" s="208"/>
      <c r="BT338" s="208"/>
      <c r="BU338" s="208"/>
      <c r="BV338" s="208"/>
      <c r="BW338" s="208"/>
      <c r="BX338" s="208"/>
      <c r="BY338" s="208"/>
      <c r="BZ338" s="208"/>
      <c r="CA338" s="208"/>
      <c r="CB338" s="208"/>
      <c r="CC338" s="208"/>
      <c r="CD338" s="208"/>
      <c r="CE338" s="208"/>
      <c r="CF338" s="208"/>
      <c r="CG338" s="208"/>
      <c r="CH338" s="208"/>
      <c r="CI338" s="208"/>
      <c r="CJ338" s="208"/>
      <c r="CK338" s="208"/>
      <c r="CL338" s="208"/>
      <c r="CM338" s="208"/>
      <c r="CN338" s="208"/>
      <c r="CO338" s="208"/>
      <c r="CP338" s="176"/>
      <c r="DO338" s="166"/>
    </row>
    <row r="339" spans="1:119">
      <c r="A339" s="166"/>
      <c r="B339" s="175"/>
      <c r="C339" s="175"/>
      <c r="D339" s="178"/>
      <c r="E339" s="17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70"/>
      <c r="R339" s="170"/>
      <c r="S339" s="170"/>
      <c r="T339" s="170"/>
      <c r="U339" s="170"/>
      <c r="V339" s="170"/>
      <c r="W339" s="207"/>
      <c r="X339" s="207"/>
      <c r="Y339" s="207"/>
      <c r="Z339" s="208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  <c r="BI339" s="208"/>
      <c r="BJ339" s="208"/>
      <c r="BK339" s="208"/>
      <c r="BL339" s="208"/>
      <c r="BM339" s="208"/>
      <c r="BN339" s="208"/>
      <c r="BO339" s="208"/>
      <c r="BP339" s="208"/>
      <c r="BQ339" s="208"/>
      <c r="BR339" s="208"/>
      <c r="BS339" s="208"/>
      <c r="BT339" s="208"/>
      <c r="BU339" s="208"/>
      <c r="BV339" s="208"/>
      <c r="BW339" s="208"/>
      <c r="BX339" s="208"/>
      <c r="BY339" s="208"/>
      <c r="BZ339" s="208"/>
      <c r="CA339" s="208"/>
      <c r="CB339" s="208"/>
      <c r="CC339" s="208"/>
      <c r="CD339" s="208"/>
      <c r="CE339" s="208"/>
      <c r="CF339" s="208"/>
      <c r="CG339" s="208"/>
      <c r="CH339" s="208"/>
      <c r="CI339" s="208"/>
      <c r="CJ339" s="208"/>
      <c r="CK339" s="208"/>
      <c r="CL339" s="208"/>
      <c r="CM339" s="208"/>
      <c r="CN339" s="208"/>
      <c r="CO339" s="208"/>
      <c r="CP339" s="176"/>
      <c r="DO339" s="166"/>
    </row>
    <row r="340" spans="1:119">
      <c r="A340" s="166"/>
      <c r="B340" s="175"/>
      <c r="C340" s="175"/>
      <c r="D340" s="178"/>
      <c r="E340" s="17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70"/>
      <c r="R340" s="170"/>
      <c r="S340" s="170"/>
      <c r="T340" s="170"/>
      <c r="U340" s="170"/>
      <c r="V340" s="170"/>
      <c r="W340" s="207"/>
      <c r="X340" s="207"/>
      <c r="Y340" s="207"/>
      <c r="Z340" s="208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  <c r="BI340" s="208"/>
      <c r="BJ340" s="208"/>
      <c r="BK340" s="208"/>
      <c r="BL340" s="208"/>
      <c r="BM340" s="208"/>
      <c r="BN340" s="208"/>
      <c r="BO340" s="208"/>
      <c r="BP340" s="208"/>
      <c r="BQ340" s="208"/>
      <c r="BR340" s="208"/>
      <c r="BS340" s="208"/>
      <c r="BT340" s="208"/>
      <c r="BU340" s="208"/>
      <c r="BV340" s="208"/>
      <c r="BW340" s="208"/>
      <c r="BX340" s="208"/>
      <c r="BY340" s="208"/>
      <c r="BZ340" s="208"/>
      <c r="CA340" s="208"/>
      <c r="CB340" s="208"/>
      <c r="CC340" s="208"/>
      <c r="CD340" s="208"/>
      <c r="CE340" s="208"/>
      <c r="CF340" s="208"/>
      <c r="CG340" s="208"/>
      <c r="CH340" s="208"/>
      <c r="CI340" s="208"/>
      <c r="CJ340" s="208"/>
      <c r="CK340" s="208"/>
      <c r="CL340" s="208"/>
      <c r="CM340" s="208"/>
      <c r="CN340" s="208"/>
      <c r="CO340" s="208"/>
      <c r="CP340" s="176"/>
      <c r="DO340" s="166"/>
    </row>
    <row r="341" spans="1:119">
      <c r="A341" s="166"/>
      <c r="B341" s="175"/>
      <c r="C341" s="175"/>
      <c r="D341" s="178"/>
      <c r="E341" s="17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70"/>
      <c r="R341" s="170"/>
      <c r="S341" s="170"/>
      <c r="T341" s="170"/>
      <c r="U341" s="170"/>
      <c r="V341" s="170"/>
      <c r="W341" s="207"/>
      <c r="X341" s="207"/>
      <c r="Y341" s="207"/>
      <c r="Z341" s="208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  <c r="BI341" s="208"/>
      <c r="BJ341" s="208"/>
      <c r="BK341" s="208"/>
      <c r="BL341" s="208"/>
      <c r="BM341" s="208"/>
      <c r="BN341" s="208"/>
      <c r="BO341" s="208"/>
      <c r="BP341" s="208"/>
      <c r="BQ341" s="208"/>
      <c r="BR341" s="208"/>
      <c r="BS341" s="208"/>
      <c r="BT341" s="208"/>
      <c r="BU341" s="208"/>
      <c r="BV341" s="208"/>
      <c r="BW341" s="208"/>
      <c r="BX341" s="208"/>
      <c r="BY341" s="208"/>
      <c r="BZ341" s="208"/>
      <c r="CA341" s="208"/>
      <c r="CB341" s="208"/>
      <c r="CC341" s="208"/>
      <c r="CD341" s="208"/>
      <c r="CE341" s="208"/>
      <c r="CF341" s="208"/>
      <c r="CG341" s="208"/>
      <c r="CH341" s="208"/>
      <c r="CI341" s="208"/>
      <c r="CJ341" s="208"/>
      <c r="CK341" s="208"/>
      <c r="CL341" s="208"/>
      <c r="CM341" s="208"/>
      <c r="CN341" s="208"/>
      <c r="CO341" s="208"/>
      <c r="CP341" s="176"/>
      <c r="DO341" s="166"/>
    </row>
    <row r="342" spans="1:119">
      <c r="A342" s="166"/>
      <c r="B342" s="175"/>
      <c r="C342" s="175"/>
      <c r="D342" s="178"/>
      <c r="E342" s="17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70"/>
      <c r="R342" s="170"/>
      <c r="S342" s="170"/>
      <c r="T342" s="170"/>
      <c r="U342" s="170"/>
      <c r="V342" s="170"/>
      <c r="W342" s="207"/>
      <c r="X342" s="207"/>
      <c r="Y342" s="207"/>
      <c r="Z342" s="208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  <c r="BI342" s="208"/>
      <c r="BJ342" s="208"/>
      <c r="BK342" s="208"/>
      <c r="BL342" s="208"/>
      <c r="BM342" s="208"/>
      <c r="BN342" s="208"/>
      <c r="BO342" s="208"/>
      <c r="BP342" s="208"/>
      <c r="BQ342" s="208"/>
      <c r="BR342" s="208"/>
      <c r="BS342" s="208"/>
      <c r="BT342" s="208"/>
      <c r="BU342" s="208"/>
      <c r="BV342" s="208"/>
      <c r="BW342" s="208"/>
      <c r="BX342" s="208"/>
      <c r="BY342" s="208"/>
      <c r="BZ342" s="208"/>
      <c r="CA342" s="208"/>
      <c r="CB342" s="208"/>
      <c r="CC342" s="208"/>
      <c r="CD342" s="208"/>
      <c r="CE342" s="208"/>
      <c r="CF342" s="208"/>
      <c r="CG342" s="208"/>
      <c r="CH342" s="208"/>
      <c r="CI342" s="208"/>
      <c r="CJ342" s="208"/>
      <c r="CK342" s="208"/>
      <c r="CL342" s="208"/>
      <c r="CM342" s="208"/>
      <c r="CN342" s="208"/>
      <c r="CO342" s="208"/>
      <c r="CP342" s="176"/>
      <c r="DO342" s="166"/>
    </row>
    <row r="343" spans="1:119">
      <c r="A343" s="166"/>
      <c r="B343" s="175"/>
      <c r="C343" s="175"/>
      <c r="D343" s="178"/>
      <c r="E343" s="17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70"/>
      <c r="R343" s="170"/>
      <c r="S343" s="170"/>
      <c r="T343" s="170"/>
      <c r="U343" s="170"/>
      <c r="V343" s="170"/>
      <c r="W343" s="207"/>
      <c r="X343" s="207"/>
      <c r="Y343" s="207"/>
      <c r="Z343" s="208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  <c r="BI343" s="208"/>
      <c r="BJ343" s="208"/>
      <c r="BK343" s="208"/>
      <c r="BL343" s="208"/>
      <c r="BM343" s="208"/>
      <c r="BN343" s="208"/>
      <c r="BO343" s="208"/>
      <c r="BP343" s="208"/>
      <c r="BQ343" s="208"/>
      <c r="BR343" s="208"/>
      <c r="BS343" s="208"/>
      <c r="BT343" s="208"/>
      <c r="BU343" s="208"/>
      <c r="BV343" s="208"/>
      <c r="BW343" s="208"/>
      <c r="BX343" s="208"/>
      <c r="BY343" s="208"/>
      <c r="BZ343" s="208"/>
      <c r="CA343" s="208"/>
      <c r="CB343" s="208"/>
      <c r="CC343" s="208"/>
      <c r="CD343" s="208"/>
      <c r="CE343" s="208"/>
      <c r="CF343" s="208"/>
      <c r="CG343" s="208"/>
      <c r="CH343" s="208"/>
      <c r="CI343" s="208"/>
      <c r="CJ343" s="208"/>
      <c r="CK343" s="208"/>
      <c r="CL343" s="208"/>
      <c r="CM343" s="208"/>
      <c r="CN343" s="208"/>
      <c r="CO343" s="208"/>
      <c r="CP343" s="176"/>
      <c r="DO343" s="166"/>
    </row>
    <row r="344" spans="1:119">
      <c r="A344" s="166"/>
      <c r="B344" s="175"/>
      <c r="C344" s="175"/>
      <c r="D344" s="178"/>
      <c r="E344" s="17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70"/>
      <c r="R344" s="170"/>
      <c r="S344" s="170"/>
      <c r="T344" s="170"/>
      <c r="U344" s="170"/>
      <c r="V344" s="170"/>
      <c r="W344" s="207"/>
      <c r="X344" s="207"/>
      <c r="Y344" s="207"/>
      <c r="Z344" s="208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  <c r="BI344" s="208"/>
      <c r="BJ344" s="208"/>
      <c r="BK344" s="208"/>
      <c r="BL344" s="208"/>
      <c r="BM344" s="208"/>
      <c r="BN344" s="208"/>
      <c r="BO344" s="208"/>
      <c r="BP344" s="208"/>
      <c r="BQ344" s="208"/>
      <c r="BR344" s="208"/>
      <c r="BS344" s="208"/>
      <c r="BT344" s="208"/>
      <c r="BU344" s="208"/>
      <c r="BV344" s="208"/>
      <c r="BW344" s="208"/>
      <c r="BX344" s="208"/>
      <c r="BY344" s="208"/>
      <c r="BZ344" s="208"/>
      <c r="CA344" s="208"/>
      <c r="CB344" s="208"/>
      <c r="CC344" s="208"/>
      <c r="CD344" s="208"/>
      <c r="CE344" s="208"/>
      <c r="CF344" s="208"/>
      <c r="CG344" s="208"/>
      <c r="CH344" s="208"/>
      <c r="CI344" s="208"/>
      <c r="CJ344" s="208"/>
      <c r="CK344" s="208"/>
      <c r="CL344" s="208"/>
      <c r="CM344" s="208"/>
      <c r="CN344" s="208"/>
      <c r="CO344" s="208"/>
      <c r="CP344" s="176"/>
      <c r="DO344" s="166"/>
    </row>
    <row r="345" spans="1:119">
      <c r="A345" s="166"/>
      <c r="B345" s="175"/>
      <c r="C345" s="175"/>
      <c r="D345" s="178"/>
      <c r="E345" s="17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70"/>
      <c r="R345" s="170"/>
      <c r="S345" s="170"/>
      <c r="T345" s="170"/>
      <c r="U345" s="170"/>
      <c r="V345" s="170"/>
      <c r="W345" s="207"/>
      <c r="X345" s="207"/>
      <c r="Y345" s="207"/>
      <c r="Z345" s="208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  <c r="BI345" s="208"/>
      <c r="BJ345" s="208"/>
      <c r="BK345" s="208"/>
      <c r="BL345" s="208"/>
      <c r="BM345" s="208"/>
      <c r="BN345" s="208"/>
      <c r="BO345" s="208"/>
      <c r="BP345" s="208"/>
      <c r="BQ345" s="208"/>
      <c r="BR345" s="208"/>
      <c r="BS345" s="208"/>
      <c r="BT345" s="208"/>
      <c r="BU345" s="208"/>
      <c r="BV345" s="208"/>
      <c r="BW345" s="208"/>
      <c r="BX345" s="208"/>
      <c r="BY345" s="208"/>
      <c r="BZ345" s="208"/>
      <c r="CA345" s="208"/>
      <c r="CB345" s="208"/>
      <c r="CC345" s="208"/>
      <c r="CD345" s="208"/>
      <c r="CE345" s="208"/>
      <c r="CF345" s="208"/>
      <c r="CG345" s="208"/>
      <c r="CH345" s="208"/>
      <c r="CI345" s="208"/>
      <c r="CJ345" s="208"/>
      <c r="CK345" s="208"/>
      <c r="CL345" s="208"/>
      <c r="CM345" s="208"/>
      <c r="CN345" s="208"/>
      <c r="CO345" s="208"/>
      <c r="CP345" s="176"/>
      <c r="DO345" s="166"/>
    </row>
    <row r="346" spans="1:119">
      <c r="A346" s="166"/>
      <c r="B346" s="175"/>
      <c r="C346" s="175"/>
      <c r="D346" s="178"/>
      <c r="E346" s="17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70"/>
      <c r="R346" s="170"/>
      <c r="S346" s="170"/>
      <c r="T346" s="170"/>
      <c r="U346" s="170"/>
      <c r="V346" s="170"/>
      <c r="W346" s="207"/>
      <c r="X346" s="207"/>
      <c r="Y346" s="207"/>
      <c r="Z346" s="208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  <c r="BI346" s="208"/>
      <c r="BJ346" s="208"/>
      <c r="BK346" s="208"/>
      <c r="BL346" s="208"/>
      <c r="BM346" s="208"/>
      <c r="BN346" s="208"/>
      <c r="BO346" s="208"/>
      <c r="BP346" s="208"/>
      <c r="BQ346" s="208"/>
      <c r="BR346" s="208"/>
      <c r="BS346" s="208"/>
      <c r="BT346" s="208"/>
      <c r="BU346" s="208"/>
      <c r="BV346" s="208"/>
      <c r="BW346" s="208"/>
      <c r="BX346" s="208"/>
      <c r="BY346" s="208"/>
      <c r="BZ346" s="208"/>
      <c r="CA346" s="208"/>
      <c r="CB346" s="208"/>
      <c r="CC346" s="208"/>
      <c r="CD346" s="208"/>
      <c r="CE346" s="208"/>
      <c r="CF346" s="208"/>
      <c r="CG346" s="208"/>
      <c r="CH346" s="208"/>
      <c r="CI346" s="208"/>
      <c r="CJ346" s="208"/>
      <c r="CK346" s="208"/>
      <c r="CL346" s="208"/>
      <c r="CM346" s="208"/>
      <c r="CN346" s="208"/>
      <c r="CO346" s="208"/>
      <c r="CP346" s="176"/>
      <c r="DO346" s="166"/>
    </row>
    <row r="347" spans="1:119">
      <c r="A347" s="166"/>
      <c r="B347" s="175"/>
      <c r="C347" s="175"/>
      <c r="D347" s="178"/>
      <c r="E347" s="17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70"/>
      <c r="R347" s="170"/>
      <c r="S347" s="170"/>
      <c r="T347" s="170"/>
      <c r="U347" s="170"/>
      <c r="V347" s="170"/>
      <c r="W347" s="207"/>
      <c r="X347" s="207"/>
      <c r="Y347" s="207"/>
      <c r="Z347" s="208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  <c r="BI347" s="208"/>
      <c r="BJ347" s="208"/>
      <c r="BK347" s="208"/>
      <c r="BL347" s="208"/>
      <c r="BM347" s="208"/>
      <c r="BN347" s="208"/>
      <c r="BO347" s="208"/>
      <c r="BP347" s="208"/>
      <c r="BQ347" s="208"/>
      <c r="BR347" s="208"/>
      <c r="BS347" s="208"/>
      <c r="BT347" s="208"/>
      <c r="BU347" s="208"/>
      <c r="BV347" s="208"/>
      <c r="BW347" s="208"/>
      <c r="BX347" s="208"/>
      <c r="BY347" s="208"/>
      <c r="BZ347" s="208"/>
      <c r="CA347" s="208"/>
      <c r="CB347" s="208"/>
      <c r="CC347" s="208"/>
      <c r="CD347" s="208"/>
      <c r="CE347" s="208"/>
      <c r="CF347" s="208"/>
      <c r="CG347" s="208"/>
      <c r="CH347" s="208"/>
      <c r="CI347" s="208"/>
      <c r="CJ347" s="208"/>
      <c r="CK347" s="208"/>
      <c r="CL347" s="208"/>
      <c r="CM347" s="208"/>
      <c r="CN347" s="208"/>
      <c r="CO347" s="208"/>
      <c r="CP347" s="176"/>
      <c r="DO347" s="166"/>
    </row>
    <row r="348" spans="1:119">
      <c r="A348" s="166"/>
      <c r="B348" s="175"/>
      <c r="C348" s="175"/>
      <c r="D348" s="178"/>
      <c r="E348" s="17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70"/>
      <c r="R348" s="170"/>
      <c r="S348" s="170"/>
      <c r="T348" s="170"/>
      <c r="U348" s="170"/>
      <c r="V348" s="170"/>
      <c r="W348" s="207"/>
      <c r="X348" s="207"/>
      <c r="Y348" s="207"/>
      <c r="Z348" s="208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  <c r="BI348" s="208"/>
      <c r="BJ348" s="208"/>
      <c r="BK348" s="208"/>
      <c r="BL348" s="208"/>
      <c r="BM348" s="208"/>
      <c r="BN348" s="208"/>
      <c r="BO348" s="208"/>
      <c r="BP348" s="208"/>
      <c r="BQ348" s="208"/>
      <c r="BR348" s="208"/>
      <c r="BS348" s="208"/>
      <c r="BT348" s="208"/>
      <c r="BU348" s="208"/>
      <c r="BV348" s="208"/>
      <c r="BW348" s="208"/>
      <c r="BX348" s="208"/>
      <c r="BY348" s="208"/>
      <c r="BZ348" s="208"/>
      <c r="CA348" s="208"/>
      <c r="CB348" s="208"/>
      <c r="CC348" s="208"/>
      <c r="CD348" s="208"/>
      <c r="CE348" s="208"/>
      <c r="CF348" s="208"/>
      <c r="CG348" s="208"/>
      <c r="CH348" s="208"/>
      <c r="CI348" s="208"/>
      <c r="CJ348" s="208"/>
      <c r="CK348" s="208"/>
      <c r="CL348" s="208"/>
      <c r="CM348" s="208"/>
      <c r="CN348" s="208"/>
      <c r="CO348" s="208"/>
      <c r="CP348" s="176"/>
      <c r="DO348" s="166"/>
    </row>
    <row r="349" spans="1:119">
      <c r="A349" s="166"/>
      <c r="B349" s="175"/>
      <c r="C349" s="175"/>
      <c r="D349" s="178"/>
      <c r="E349" s="17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70"/>
      <c r="R349" s="170"/>
      <c r="S349" s="170"/>
      <c r="T349" s="170"/>
      <c r="U349" s="170"/>
      <c r="V349" s="170"/>
      <c r="W349" s="207"/>
      <c r="X349" s="207"/>
      <c r="Y349" s="207"/>
      <c r="Z349" s="208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  <c r="BI349" s="208"/>
      <c r="BJ349" s="208"/>
      <c r="BK349" s="208"/>
      <c r="BL349" s="208"/>
      <c r="BM349" s="208"/>
      <c r="BN349" s="208"/>
      <c r="BO349" s="208"/>
      <c r="BP349" s="208"/>
      <c r="BQ349" s="208"/>
      <c r="BR349" s="208"/>
      <c r="BS349" s="208"/>
      <c r="BT349" s="208"/>
      <c r="BU349" s="208"/>
      <c r="BV349" s="208"/>
      <c r="BW349" s="208"/>
      <c r="BX349" s="208"/>
      <c r="BY349" s="208"/>
      <c r="BZ349" s="208"/>
      <c r="CA349" s="208"/>
      <c r="CB349" s="208"/>
      <c r="CC349" s="208"/>
      <c r="CD349" s="208"/>
      <c r="CE349" s="208"/>
      <c r="CF349" s="208"/>
      <c r="CG349" s="208"/>
      <c r="CH349" s="208"/>
      <c r="CI349" s="208"/>
      <c r="CJ349" s="208"/>
      <c r="CK349" s="208"/>
      <c r="CL349" s="208"/>
      <c r="CM349" s="208"/>
      <c r="CN349" s="208"/>
      <c r="CO349" s="208"/>
      <c r="CP349" s="176"/>
      <c r="DO349" s="166"/>
    </row>
    <row r="350" spans="1:119">
      <c r="A350" s="166"/>
      <c r="B350" s="175"/>
      <c r="C350" s="175"/>
      <c r="D350" s="178"/>
      <c r="E350" s="17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70"/>
      <c r="R350" s="170"/>
      <c r="S350" s="170"/>
      <c r="T350" s="170"/>
      <c r="U350" s="170"/>
      <c r="V350" s="170"/>
      <c r="W350" s="207"/>
      <c r="X350" s="207"/>
      <c r="Y350" s="207"/>
      <c r="Z350" s="208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  <c r="BI350" s="208"/>
      <c r="BJ350" s="208"/>
      <c r="BK350" s="208"/>
      <c r="BL350" s="208"/>
      <c r="BM350" s="208"/>
      <c r="BN350" s="208"/>
      <c r="BO350" s="208"/>
      <c r="BP350" s="208"/>
      <c r="BQ350" s="208"/>
      <c r="BR350" s="208"/>
      <c r="BS350" s="208"/>
      <c r="BT350" s="208"/>
      <c r="BU350" s="208"/>
      <c r="BV350" s="208"/>
      <c r="BW350" s="208"/>
      <c r="BX350" s="208"/>
      <c r="BY350" s="208"/>
      <c r="BZ350" s="208"/>
      <c r="CA350" s="208"/>
      <c r="CB350" s="208"/>
      <c r="CC350" s="208"/>
      <c r="CD350" s="208"/>
      <c r="CE350" s="208"/>
      <c r="CF350" s="208"/>
      <c r="CG350" s="208"/>
      <c r="CH350" s="208"/>
      <c r="CI350" s="208"/>
      <c r="CJ350" s="208"/>
      <c r="CK350" s="208"/>
      <c r="CL350" s="208"/>
      <c r="CM350" s="208"/>
      <c r="CN350" s="208"/>
      <c r="CO350" s="208"/>
      <c r="CP350" s="176"/>
      <c r="DO350" s="166"/>
    </row>
    <row r="351" spans="1:119">
      <c r="A351" s="166"/>
      <c r="B351" s="175"/>
      <c r="C351" s="175"/>
      <c r="D351" s="178"/>
      <c r="E351" s="17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70"/>
      <c r="R351" s="170"/>
      <c r="S351" s="170"/>
      <c r="T351" s="170"/>
      <c r="U351" s="170"/>
      <c r="V351" s="170"/>
      <c r="W351" s="207"/>
      <c r="X351" s="207"/>
      <c r="Y351" s="207"/>
      <c r="Z351" s="208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  <c r="BI351" s="208"/>
      <c r="BJ351" s="208"/>
      <c r="BK351" s="208"/>
      <c r="BL351" s="208"/>
      <c r="BM351" s="208"/>
      <c r="BN351" s="208"/>
      <c r="BO351" s="208"/>
      <c r="BP351" s="208"/>
      <c r="BQ351" s="208"/>
      <c r="BR351" s="208"/>
      <c r="BS351" s="208"/>
      <c r="BT351" s="208"/>
      <c r="BU351" s="208"/>
      <c r="BV351" s="208"/>
      <c r="BW351" s="208"/>
      <c r="BX351" s="208"/>
      <c r="BY351" s="208"/>
      <c r="BZ351" s="208"/>
      <c r="CA351" s="208"/>
      <c r="CB351" s="208"/>
      <c r="CC351" s="208"/>
      <c r="CD351" s="208"/>
      <c r="CE351" s="208"/>
      <c r="CF351" s="208"/>
      <c r="CG351" s="208"/>
      <c r="CH351" s="208"/>
      <c r="CI351" s="208"/>
      <c r="CJ351" s="208"/>
      <c r="CK351" s="208"/>
      <c r="CL351" s="208"/>
      <c r="CM351" s="208"/>
      <c r="CN351" s="208"/>
      <c r="CO351" s="208"/>
      <c r="CP351" s="176"/>
      <c r="DO351" s="166"/>
    </row>
    <row r="352" spans="1:119">
      <c r="A352" s="166"/>
      <c r="B352" s="175"/>
      <c r="C352" s="175"/>
      <c r="D352" s="178"/>
      <c r="E352" s="17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70"/>
      <c r="R352" s="170"/>
      <c r="S352" s="170"/>
      <c r="T352" s="170"/>
      <c r="U352" s="170"/>
      <c r="V352" s="170"/>
      <c r="W352" s="207"/>
      <c r="X352" s="207"/>
      <c r="Y352" s="207"/>
      <c r="Z352" s="208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  <c r="BP352" s="208"/>
      <c r="BQ352" s="208"/>
      <c r="BR352" s="208"/>
      <c r="BS352" s="208"/>
      <c r="BT352" s="208"/>
      <c r="BU352" s="208"/>
      <c r="BV352" s="208"/>
      <c r="BW352" s="208"/>
      <c r="BX352" s="208"/>
      <c r="BY352" s="208"/>
      <c r="BZ352" s="208"/>
      <c r="CA352" s="208"/>
      <c r="CB352" s="208"/>
      <c r="CC352" s="208"/>
      <c r="CD352" s="208"/>
      <c r="CE352" s="208"/>
      <c r="CF352" s="208"/>
      <c r="CG352" s="208"/>
      <c r="CH352" s="208"/>
      <c r="CI352" s="208"/>
      <c r="CJ352" s="208"/>
      <c r="CK352" s="208"/>
      <c r="CL352" s="208"/>
      <c r="CM352" s="208"/>
      <c r="CN352" s="208"/>
      <c r="CO352" s="208"/>
      <c r="CP352" s="176"/>
      <c r="DO352" s="166"/>
    </row>
    <row r="353" spans="1:119">
      <c r="A353" s="166"/>
      <c r="B353" s="175"/>
      <c r="C353" s="175"/>
      <c r="D353" s="178"/>
      <c r="E353" s="17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70"/>
      <c r="R353" s="170"/>
      <c r="S353" s="170"/>
      <c r="T353" s="170"/>
      <c r="U353" s="170"/>
      <c r="V353" s="170"/>
      <c r="W353" s="207"/>
      <c r="X353" s="207"/>
      <c r="Y353" s="207"/>
      <c r="Z353" s="208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  <c r="BP353" s="208"/>
      <c r="BQ353" s="208"/>
      <c r="BR353" s="208"/>
      <c r="BS353" s="208"/>
      <c r="BT353" s="208"/>
      <c r="BU353" s="208"/>
      <c r="BV353" s="208"/>
      <c r="BW353" s="208"/>
      <c r="BX353" s="208"/>
      <c r="BY353" s="208"/>
      <c r="BZ353" s="208"/>
      <c r="CA353" s="208"/>
      <c r="CB353" s="208"/>
      <c r="CC353" s="208"/>
      <c r="CD353" s="208"/>
      <c r="CE353" s="208"/>
      <c r="CF353" s="208"/>
      <c r="CG353" s="208"/>
      <c r="CH353" s="208"/>
      <c r="CI353" s="208"/>
      <c r="CJ353" s="208"/>
      <c r="CK353" s="208"/>
      <c r="CL353" s="208"/>
      <c r="CM353" s="208"/>
      <c r="CN353" s="208"/>
      <c r="CO353" s="208"/>
      <c r="CP353" s="176"/>
      <c r="DO353" s="166"/>
    </row>
    <row r="354" spans="1:119">
      <c r="A354" s="166"/>
      <c r="B354" s="175"/>
      <c r="C354" s="175"/>
      <c r="D354" s="178"/>
      <c r="E354" s="17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70"/>
      <c r="R354" s="170"/>
      <c r="S354" s="170"/>
      <c r="T354" s="170"/>
      <c r="U354" s="170"/>
      <c r="V354" s="170"/>
      <c r="W354" s="207"/>
      <c r="X354" s="207"/>
      <c r="Y354" s="207"/>
      <c r="Z354" s="208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  <c r="BP354" s="208"/>
      <c r="BQ354" s="208"/>
      <c r="BR354" s="208"/>
      <c r="BS354" s="208"/>
      <c r="BT354" s="208"/>
      <c r="BU354" s="208"/>
      <c r="BV354" s="208"/>
      <c r="BW354" s="208"/>
      <c r="BX354" s="208"/>
      <c r="BY354" s="208"/>
      <c r="BZ354" s="208"/>
      <c r="CA354" s="208"/>
      <c r="CB354" s="208"/>
      <c r="CC354" s="208"/>
      <c r="CD354" s="208"/>
      <c r="CE354" s="208"/>
      <c r="CF354" s="208"/>
      <c r="CG354" s="208"/>
      <c r="CH354" s="208"/>
      <c r="CI354" s="208"/>
      <c r="CJ354" s="208"/>
      <c r="CK354" s="208"/>
      <c r="CL354" s="208"/>
      <c r="CM354" s="208"/>
      <c r="CN354" s="208"/>
      <c r="CO354" s="208"/>
      <c r="CP354" s="176"/>
      <c r="DO354" s="166"/>
    </row>
    <row r="355" spans="1:119">
      <c r="A355" s="166"/>
      <c r="B355" s="175"/>
      <c r="C355" s="175"/>
      <c r="D355" s="178"/>
      <c r="E355" s="17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70"/>
      <c r="R355" s="170"/>
      <c r="S355" s="170"/>
      <c r="T355" s="170"/>
      <c r="U355" s="170"/>
      <c r="V355" s="170"/>
      <c r="W355" s="207"/>
      <c r="X355" s="207"/>
      <c r="Y355" s="207"/>
      <c r="Z355" s="208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  <c r="BP355" s="208"/>
      <c r="BQ355" s="208"/>
      <c r="BR355" s="208"/>
      <c r="BS355" s="208"/>
      <c r="BT355" s="208"/>
      <c r="BU355" s="208"/>
      <c r="BV355" s="208"/>
      <c r="BW355" s="208"/>
      <c r="BX355" s="208"/>
      <c r="BY355" s="208"/>
      <c r="BZ355" s="208"/>
      <c r="CA355" s="208"/>
      <c r="CB355" s="208"/>
      <c r="CC355" s="208"/>
      <c r="CD355" s="208"/>
      <c r="CE355" s="208"/>
      <c r="CF355" s="208"/>
      <c r="CG355" s="208"/>
      <c r="CH355" s="208"/>
      <c r="CI355" s="208"/>
      <c r="CJ355" s="208"/>
      <c r="CK355" s="208"/>
      <c r="CL355" s="208"/>
      <c r="CM355" s="208"/>
      <c r="CN355" s="208"/>
      <c r="CO355" s="208"/>
      <c r="CP355" s="176"/>
      <c r="DO355" s="166"/>
    </row>
    <row r="356" spans="1:119">
      <c r="A356" s="166"/>
      <c r="B356" s="175"/>
      <c r="C356" s="175"/>
      <c r="D356" s="178"/>
      <c r="E356" s="17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70"/>
      <c r="R356" s="170"/>
      <c r="S356" s="170"/>
      <c r="T356" s="170"/>
      <c r="U356" s="170"/>
      <c r="V356" s="170"/>
      <c r="W356" s="207"/>
      <c r="X356" s="207"/>
      <c r="Y356" s="207"/>
      <c r="Z356" s="208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  <c r="BP356" s="208"/>
      <c r="BQ356" s="208"/>
      <c r="BR356" s="208"/>
      <c r="BS356" s="208"/>
      <c r="BT356" s="208"/>
      <c r="BU356" s="208"/>
      <c r="BV356" s="208"/>
      <c r="BW356" s="208"/>
      <c r="BX356" s="208"/>
      <c r="BY356" s="208"/>
      <c r="BZ356" s="208"/>
      <c r="CA356" s="208"/>
      <c r="CB356" s="208"/>
      <c r="CC356" s="208"/>
      <c r="CD356" s="208"/>
      <c r="CE356" s="208"/>
      <c r="CF356" s="208"/>
      <c r="CG356" s="208"/>
      <c r="CH356" s="208"/>
      <c r="CI356" s="208"/>
      <c r="CJ356" s="208"/>
      <c r="CK356" s="208"/>
      <c r="CL356" s="208"/>
      <c r="CM356" s="208"/>
      <c r="CN356" s="208"/>
      <c r="CO356" s="208"/>
      <c r="CP356" s="176"/>
      <c r="DO356" s="166"/>
    </row>
    <row r="357" spans="1:119">
      <c r="A357" s="166"/>
      <c r="B357" s="175"/>
      <c r="C357" s="175"/>
      <c r="D357" s="178"/>
      <c r="E357" s="17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70"/>
      <c r="R357" s="170"/>
      <c r="S357" s="170"/>
      <c r="T357" s="170"/>
      <c r="U357" s="170"/>
      <c r="V357" s="170"/>
      <c r="W357" s="207"/>
      <c r="X357" s="207"/>
      <c r="Y357" s="207"/>
      <c r="Z357" s="208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  <c r="BI357" s="208"/>
      <c r="BJ357" s="208"/>
      <c r="BK357" s="208"/>
      <c r="BL357" s="208"/>
      <c r="BM357" s="208"/>
      <c r="BN357" s="208"/>
      <c r="BO357" s="208"/>
      <c r="BP357" s="208"/>
      <c r="BQ357" s="208"/>
      <c r="BR357" s="208"/>
      <c r="BS357" s="208"/>
      <c r="BT357" s="208"/>
      <c r="BU357" s="208"/>
      <c r="BV357" s="208"/>
      <c r="BW357" s="208"/>
      <c r="BX357" s="208"/>
      <c r="BY357" s="208"/>
      <c r="BZ357" s="208"/>
      <c r="CA357" s="208"/>
      <c r="CB357" s="208"/>
      <c r="CC357" s="208"/>
      <c r="CD357" s="208"/>
      <c r="CE357" s="208"/>
      <c r="CF357" s="208"/>
      <c r="CG357" s="208"/>
      <c r="CH357" s="208"/>
      <c r="CI357" s="208"/>
      <c r="CJ357" s="208"/>
      <c r="CK357" s="208"/>
      <c r="CL357" s="208"/>
      <c r="CM357" s="208"/>
      <c r="CN357" s="208"/>
      <c r="CO357" s="208"/>
      <c r="CP357" s="176"/>
      <c r="DO357" s="166"/>
    </row>
    <row r="358" spans="1:119">
      <c r="A358" s="166"/>
      <c r="B358" s="175"/>
      <c r="C358" s="175"/>
      <c r="D358" s="178"/>
      <c r="E358" s="17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70"/>
      <c r="R358" s="170"/>
      <c r="S358" s="170"/>
      <c r="T358" s="170"/>
      <c r="U358" s="170"/>
      <c r="V358" s="170"/>
      <c r="W358" s="207"/>
      <c r="X358" s="207"/>
      <c r="Y358" s="207"/>
      <c r="Z358" s="208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  <c r="BI358" s="208"/>
      <c r="BJ358" s="208"/>
      <c r="BK358" s="208"/>
      <c r="BL358" s="208"/>
      <c r="BM358" s="208"/>
      <c r="BN358" s="208"/>
      <c r="BO358" s="208"/>
      <c r="BP358" s="208"/>
      <c r="BQ358" s="208"/>
      <c r="BR358" s="208"/>
      <c r="BS358" s="208"/>
      <c r="BT358" s="208"/>
      <c r="BU358" s="208"/>
      <c r="BV358" s="208"/>
      <c r="BW358" s="208"/>
      <c r="BX358" s="208"/>
      <c r="BY358" s="208"/>
      <c r="BZ358" s="208"/>
      <c r="CA358" s="208"/>
      <c r="CB358" s="208"/>
      <c r="CC358" s="208"/>
      <c r="CD358" s="208"/>
      <c r="CE358" s="208"/>
      <c r="CF358" s="208"/>
      <c r="CG358" s="208"/>
      <c r="CH358" s="208"/>
      <c r="CI358" s="208"/>
      <c r="CJ358" s="208"/>
      <c r="CK358" s="208"/>
      <c r="CL358" s="208"/>
      <c r="CM358" s="208"/>
      <c r="CN358" s="208"/>
      <c r="CO358" s="208"/>
      <c r="CP358" s="176"/>
      <c r="DO358" s="166"/>
    </row>
    <row r="359" spans="1:119">
      <c r="A359" s="166"/>
      <c r="B359" s="175"/>
      <c r="C359" s="175"/>
      <c r="D359" s="178"/>
      <c r="E359" s="17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70"/>
      <c r="R359" s="170"/>
      <c r="S359" s="170"/>
      <c r="T359" s="170"/>
      <c r="U359" s="170"/>
      <c r="V359" s="170"/>
      <c r="W359" s="207"/>
      <c r="X359" s="207"/>
      <c r="Y359" s="207"/>
      <c r="Z359" s="208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  <c r="BI359" s="208"/>
      <c r="BJ359" s="208"/>
      <c r="BK359" s="208"/>
      <c r="BL359" s="208"/>
      <c r="BM359" s="208"/>
      <c r="BN359" s="208"/>
      <c r="BO359" s="208"/>
      <c r="BP359" s="208"/>
      <c r="BQ359" s="208"/>
      <c r="BR359" s="208"/>
      <c r="BS359" s="208"/>
      <c r="BT359" s="208"/>
      <c r="BU359" s="208"/>
      <c r="BV359" s="208"/>
      <c r="BW359" s="208"/>
      <c r="BX359" s="208"/>
      <c r="BY359" s="208"/>
      <c r="BZ359" s="208"/>
      <c r="CA359" s="208"/>
      <c r="CB359" s="208"/>
      <c r="CC359" s="208"/>
      <c r="CD359" s="208"/>
      <c r="CE359" s="208"/>
      <c r="CF359" s="208"/>
      <c r="CG359" s="208"/>
      <c r="CH359" s="208"/>
      <c r="CI359" s="208"/>
      <c r="CJ359" s="208"/>
      <c r="CK359" s="208"/>
      <c r="CL359" s="208"/>
      <c r="CM359" s="208"/>
      <c r="CN359" s="208"/>
      <c r="CO359" s="208"/>
      <c r="CP359" s="176"/>
      <c r="DO359" s="166"/>
    </row>
    <row r="360" spans="1:119">
      <c r="A360" s="166"/>
      <c r="B360" s="175"/>
      <c r="C360" s="175"/>
      <c r="D360" s="178"/>
      <c r="E360" s="17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70"/>
      <c r="R360" s="170"/>
      <c r="S360" s="170"/>
      <c r="T360" s="170"/>
      <c r="U360" s="170"/>
      <c r="V360" s="170"/>
      <c r="W360" s="207"/>
      <c r="X360" s="207"/>
      <c r="Y360" s="207"/>
      <c r="Z360" s="208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8"/>
      <c r="BY360" s="208"/>
      <c r="BZ360" s="208"/>
      <c r="CA360" s="208"/>
      <c r="CB360" s="208"/>
      <c r="CC360" s="208"/>
      <c r="CD360" s="208"/>
      <c r="CE360" s="208"/>
      <c r="CF360" s="208"/>
      <c r="CG360" s="208"/>
      <c r="CH360" s="208"/>
      <c r="CI360" s="208"/>
      <c r="CJ360" s="208"/>
      <c r="CK360" s="208"/>
      <c r="CL360" s="208"/>
      <c r="CM360" s="208"/>
      <c r="CN360" s="208"/>
      <c r="CO360" s="208"/>
      <c r="CP360" s="176"/>
      <c r="DO360" s="166"/>
    </row>
    <row r="361" spans="1:119">
      <c r="A361" s="166"/>
      <c r="B361" s="175"/>
      <c r="C361" s="175"/>
      <c r="D361" s="178"/>
      <c r="E361" s="17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70"/>
      <c r="R361" s="170"/>
      <c r="S361" s="170"/>
      <c r="T361" s="170"/>
      <c r="U361" s="170"/>
      <c r="V361" s="170"/>
      <c r="W361" s="207"/>
      <c r="X361" s="207"/>
      <c r="Y361" s="207"/>
      <c r="Z361" s="208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  <c r="BP361" s="208"/>
      <c r="BQ361" s="208"/>
      <c r="BR361" s="208"/>
      <c r="BS361" s="208"/>
      <c r="BT361" s="208"/>
      <c r="BU361" s="208"/>
      <c r="BV361" s="208"/>
      <c r="BW361" s="208"/>
      <c r="BX361" s="208"/>
      <c r="BY361" s="208"/>
      <c r="BZ361" s="208"/>
      <c r="CA361" s="208"/>
      <c r="CB361" s="208"/>
      <c r="CC361" s="208"/>
      <c r="CD361" s="208"/>
      <c r="CE361" s="208"/>
      <c r="CF361" s="208"/>
      <c r="CG361" s="208"/>
      <c r="CH361" s="208"/>
      <c r="CI361" s="208"/>
      <c r="CJ361" s="208"/>
      <c r="CK361" s="208"/>
      <c r="CL361" s="208"/>
      <c r="CM361" s="208"/>
      <c r="CN361" s="208"/>
      <c r="CO361" s="208"/>
      <c r="CP361" s="176"/>
      <c r="DO361" s="166"/>
    </row>
    <row r="362" spans="1:119">
      <c r="A362" s="166"/>
      <c r="B362" s="175"/>
      <c r="C362" s="175"/>
      <c r="D362" s="178"/>
      <c r="E362" s="17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70"/>
      <c r="R362" s="170"/>
      <c r="S362" s="170"/>
      <c r="T362" s="170"/>
      <c r="U362" s="170"/>
      <c r="V362" s="170"/>
      <c r="W362" s="207"/>
      <c r="X362" s="207"/>
      <c r="Y362" s="207"/>
      <c r="Z362" s="208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  <c r="BP362" s="208"/>
      <c r="BQ362" s="208"/>
      <c r="BR362" s="208"/>
      <c r="BS362" s="208"/>
      <c r="BT362" s="208"/>
      <c r="BU362" s="208"/>
      <c r="BV362" s="208"/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8"/>
      <c r="CG362" s="208"/>
      <c r="CH362" s="208"/>
      <c r="CI362" s="208"/>
      <c r="CJ362" s="208"/>
      <c r="CK362" s="208"/>
      <c r="CL362" s="208"/>
      <c r="CM362" s="208"/>
      <c r="CN362" s="208"/>
      <c r="CO362" s="208"/>
      <c r="CP362" s="176"/>
      <c r="DO362" s="166"/>
    </row>
    <row r="363" spans="1:119">
      <c r="A363" s="166"/>
      <c r="B363" s="175"/>
      <c r="C363" s="175"/>
      <c r="D363" s="178"/>
      <c r="E363" s="17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70"/>
      <c r="R363" s="170"/>
      <c r="S363" s="170"/>
      <c r="T363" s="170"/>
      <c r="U363" s="170"/>
      <c r="V363" s="170"/>
      <c r="W363" s="207"/>
      <c r="X363" s="207"/>
      <c r="Y363" s="207"/>
      <c r="Z363" s="208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  <c r="BI363" s="208"/>
      <c r="BJ363" s="208"/>
      <c r="BK363" s="208"/>
      <c r="BL363" s="208"/>
      <c r="BM363" s="208"/>
      <c r="BN363" s="208"/>
      <c r="BO363" s="208"/>
      <c r="BP363" s="208"/>
      <c r="BQ363" s="208"/>
      <c r="BR363" s="208"/>
      <c r="BS363" s="208"/>
      <c r="BT363" s="208"/>
      <c r="BU363" s="208"/>
      <c r="BV363" s="208"/>
      <c r="BW363" s="208"/>
      <c r="BX363" s="208"/>
      <c r="BY363" s="208"/>
      <c r="BZ363" s="208"/>
      <c r="CA363" s="208"/>
      <c r="CB363" s="208"/>
      <c r="CC363" s="208"/>
      <c r="CD363" s="208"/>
      <c r="CE363" s="208"/>
      <c r="CF363" s="208"/>
      <c r="CG363" s="208"/>
      <c r="CH363" s="208"/>
      <c r="CI363" s="208"/>
      <c r="CJ363" s="208"/>
      <c r="CK363" s="208"/>
      <c r="CL363" s="208"/>
      <c r="CM363" s="208"/>
      <c r="CN363" s="208"/>
      <c r="CO363" s="208"/>
      <c r="CP363" s="176"/>
      <c r="DO363" s="166"/>
    </row>
    <row r="364" spans="1:119">
      <c r="A364" s="166"/>
      <c r="B364" s="175"/>
      <c r="C364" s="175"/>
      <c r="D364" s="178"/>
      <c r="E364" s="17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70"/>
      <c r="R364" s="170"/>
      <c r="S364" s="170"/>
      <c r="T364" s="170"/>
      <c r="U364" s="170"/>
      <c r="V364" s="170"/>
      <c r="W364" s="207"/>
      <c r="X364" s="207"/>
      <c r="Y364" s="207"/>
      <c r="Z364" s="208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  <c r="BI364" s="208"/>
      <c r="BJ364" s="208"/>
      <c r="BK364" s="208"/>
      <c r="BL364" s="208"/>
      <c r="BM364" s="208"/>
      <c r="BN364" s="208"/>
      <c r="BO364" s="208"/>
      <c r="BP364" s="208"/>
      <c r="BQ364" s="208"/>
      <c r="BR364" s="208"/>
      <c r="BS364" s="208"/>
      <c r="BT364" s="208"/>
      <c r="BU364" s="208"/>
      <c r="BV364" s="208"/>
      <c r="BW364" s="208"/>
      <c r="BX364" s="208"/>
      <c r="BY364" s="208"/>
      <c r="BZ364" s="208"/>
      <c r="CA364" s="208"/>
      <c r="CB364" s="208"/>
      <c r="CC364" s="208"/>
      <c r="CD364" s="208"/>
      <c r="CE364" s="208"/>
      <c r="CF364" s="208"/>
      <c r="CG364" s="208"/>
      <c r="CH364" s="208"/>
      <c r="CI364" s="208"/>
      <c r="CJ364" s="208"/>
      <c r="CK364" s="208"/>
      <c r="CL364" s="208"/>
      <c r="CM364" s="208"/>
      <c r="CN364" s="208"/>
      <c r="CO364" s="208"/>
      <c r="CP364" s="176"/>
      <c r="DO364" s="166"/>
    </row>
    <row r="365" spans="1:119">
      <c r="A365" s="166"/>
      <c r="B365" s="175"/>
      <c r="C365" s="175"/>
      <c r="D365" s="178"/>
      <c r="E365" s="17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70"/>
      <c r="R365" s="170"/>
      <c r="S365" s="170"/>
      <c r="T365" s="170"/>
      <c r="U365" s="170"/>
      <c r="V365" s="170"/>
      <c r="W365" s="207"/>
      <c r="X365" s="207"/>
      <c r="Y365" s="207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/>
      <c r="BW365" s="208"/>
      <c r="BX365" s="208"/>
      <c r="BY365" s="208"/>
      <c r="BZ365" s="208"/>
      <c r="CA365" s="208"/>
      <c r="CB365" s="208"/>
      <c r="CC365" s="208"/>
      <c r="CD365" s="208"/>
      <c r="CE365" s="208"/>
      <c r="CF365" s="208"/>
      <c r="CG365" s="208"/>
      <c r="CH365" s="208"/>
      <c r="CI365" s="208"/>
      <c r="CJ365" s="208"/>
      <c r="CK365" s="208"/>
      <c r="CL365" s="208"/>
      <c r="CM365" s="208"/>
      <c r="CN365" s="208"/>
      <c r="CO365" s="208"/>
      <c r="CP365" s="176"/>
      <c r="DO365" s="166"/>
    </row>
    <row r="366" spans="1:119">
      <c r="A366" s="166"/>
      <c r="B366" s="175"/>
      <c r="C366" s="175"/>
      <c r="D366" s="178"/>
      <c r="E366" s="17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70"/>
      <c r="R366" s="170"/>
      <c r="S366" s="170"/>
      <c r="T366" s="170"/>
      <c r="U366" s="170"/>
      <c r="V366" s="170"/>
      <c r="W366" s="207"/>
      <c r="X366" s="207"/>
      <c r="Y366" s="207"/>
      <c r="Z366" s="208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8"/>
      <c r="CG366" s="208"/>
      <c r="CH366" s="208"/>
      <c r="CI366" s="208"/>
      <c r="CJ366" s="208"/>
      <c r="CK366" s="208"/>
      <c r="CL366" s="208"/>
      <c r="CM366" s="208"/>
      <c r="CN366" s="208"/>
      <c r="CO366" s="208"/>
      <c r="CP366" s="176"/>
      <c r="DO366" s="166"/>
    </row>
    <row r="367" spans="1:119">
      <c r="A367" s="166"/>
      <c r="B367" s="175"/>
      <c r="C367" s="175"/>
      <c r="D367" s="178"/>
      <c r="E367" s="17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70"/>
      <c r="R367" s="170"/>
      <c r="S367" s="170"/>
      <c r="T367" s="170"/>
      <c r="U367" s="170"/>
      <c r="V367" s="170"/>
      <c r="W367" s="207"/>
      <c r="X367" s="207"/>
      <c r="Y367" s="207"/>
      <c r="Z367" s="208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  <c r="BP367" s="208"/>
      <c r="BQ367" s="208"/>
      <c r="BR367" s="208"/>
      <c r="BS367" s="208"/>
      <c r="BT367" s="208"/>
      <c r="BU367" s="208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8"/>
      <c r="CG367" s="208"/>
      <c r="CH367" s="208"/>
      <c r="CI367" s="208"/>
      <c r="CJ367" s="208"/>
      <c r="CK367" s="208"/>
      <c r="CL367" s="208"/>
      <c r="CM367" s="208"/>
      <c r="CN367" s="208"/>
      <c r="CO367" s="208"/>
      <c r="CP367" s="176"/>
      <c r="DO367" s="166"/>
    </row>
    <row r="368" spans="1:119">
      <c r="A368" s="166"/>
      <c r="B368" s="175"/>
      <c r="C368" s="175"/>
      <c r="D368" s="178"/>
      <c r="E368" s="17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70"/>
      <c r="R368" s="170"/>
      <c r="S368" s="170"/>
      <c r="T368" s="170"/>
      <c r="U368" s="170"/>
      <c r="V368" s="170"/>
      <c r="W368" s="207"/>
      <c r="X368" s="207"/>
      <c r="Y368" s="207"/>
      <c r="Z368" s="208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  <c r="BI368" s="208"/>
      <c r="BJ368" s="208"/>
      <c r="BK368" s="208"/>
      <c r="BL368" s="208"/>
      <c r="BM368" s="208"/>
      <c r="BN368" s="208"/>
      <c r="BO368" s="208"/>
      <c r="BP368" s="208"/>
      <c r="BQ368" s="208"/>
      <c r="BR368" s="208"/>
      <c r="BS368" s="208"/>
      <c r="BT368" s="208"/>
      <c r="BU368" s="208"/>
      <c r="BV368" s="208"/>
      <c r="BW368" s="208"/>
      <c r="BX368" s="208"/>
      <c r="BY368" s="208"/>
      <c r="BZ368" s="208"/>
      <c r="CA368" s="208"/>
      <c r="CB368" s="208"/>
      <c r="CC368" s="208"/>
      <c r="CD368" s="208"/>
      <c r="CE368" s="208"/>
      <c r="CF368" s="208"/>
      <c r="CG368" s="208"/>
      <c r="CH368" s="208"/>
      <c r="CI368" s="208"/>
      <c r="CJ368" s="208"/>
      <c r="CK368" s="208"/>
      <c r="CL368" s="208"/>
      <c r="CM368" s="208"/>
      <c r="CN368" s="208"/>
      <c r="CO368" s="208"/>
      <c r="CP368" s="176"/>
      <c r="DO368" s="166"/>
    </row>
    <row r="369" spans="1:119">
      <c r="A369" s="166"/>
      <c r="B369" s="175"/>
      <c r="C369" s="175"/>
      <c r="D369" s="178"/>
      <c r="E369" s="17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70"/>
      <c r="R369" s="170"/>
      <c r="S369" s="170"/>
      <c r="T369" s="170"/>
      <c r="U369" s="170"/>
      <c r="V369" s="170"/>
      <c r="W369" s="207"/>
      <c r="X369" s="207"/>
      <c r="Y369" s="207"/>
      <c r="Z369" s="208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/>
      <c r="BW369" s="208"/>
      <c r="BX369" s="208"/>
      <c r="BY369" s="208"/>
      <c r="BZ369" s="208"/>
      <c r="CA369" s="208"/>
      <c r="CB369" s="208"/>
      <c r="CC369" s="208"/>
      <c r="CD369" s="208"/>
      <c r="CE369" s="208"/>
      <c r="CF369" s="208"/>
      <c r="CG369" s="208"/>
      <c r="CH369" s="208"/>
      <c r="CI369" s="208"/>
      <c r="CJ369" s="208"/>
      <c r="CK369" s="208"/>
      <c r="CL369" s="208"/>
      <c r="CM369" s="208"/>
      <c r="CN369" s="208"/>
      <c r="CO369" s="208"/>
      <c r="CP369" s="176"/>
      <c r="DO369" s="166"/>
    </row>
    <row r="370" spans="1:119">
      <c r="A370" s="166"/>
      <c r="B370" s="175"/>
      <c r="C370" s="175"/>
      <c r="D370" s="178"/>
      <c r="E370" s="17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70"/>
      <c r="R370" s="170"/>
      <c r="S370" s="170"/>
      <c r="T370" s="170"/>
      <c r="U370" s="170"/>
      <c r="V370" s="170"/>
      <c r="W370" s="207"/>
      <c r="X370" s="207"/>
      <c r="Y370" s="207"/>
      <c r="Z370" s="208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8"/>
      <c r="BY370" s="208"/>
      <c r="BZ370" s="208"/>
      <c r="CA370" s="208"/>
      <c r="CB370" s="208"/>
      <c r="CC370" s="208"/>
      <c r="CD370" s="208"/>
      <c r="CE370" s="208"/>
      <c r="CF370" s="208"/>
      <c r="CG370" s="208"/>
      <c r="CH370" s="208"/>
      <c r="CI370" s="208"/>
      <c r="CJ370" s="208"/>
      <c r="CK370" s="208"/>
      <c r="CL370" s="208"/>
      <c r="CM370" s="208"/>
      <c r="CN370" s="208"/>
      <c r="CO370" s="208"/>
      <c r="CP370" s="176"/>
      <c r="DO370" s="166"/>
    </row>
    <row r="371" spans="1:119">
      <c r="A371" s="166"/>
      <c r="B371" s="175"/>
      <c r="C371" s="175"/>
      <c r="D371" s="178"/>
      <c r="E371" s="17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70"/>
      <c r="R371" s="170"/>
      <c r="S371" s="170"/>
      <c r="T371" s="170"/>
      <c r="U371" s="170"/>
      <c r="V371" s="170"/>
      <c r="W371" s="207"/>
      <c r="X371" s="207"/>
      <c r="Y371" s="207"/>
      <c r="Z371" s="208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  <c r="CM371" s="208"/>
      <c r="CN371" s="208"/>
      <c r="CO371" s="208"/>
      <c r="CP371" s="176"/>
      <c r="DO371" s="166"/>
    </row>
    <row r="372" spans="1:119">
      <c r="A372" s="166"/>
      <c r="B372" s="175"/>
      <c r="C372" s="175"/>
      <c r="D372" s="178"/>
      <c r="E372" s="17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70"/>
      <c r="R372" s="170"/>
      <c r="S372" s="170"/>
      <c r="T372" s="170"/>
      <c r="U372" s="170"/>
      <c r="V372" s="170"/>
      <c r="W372" s="207"/>
      <c r="X372" s="207"/>
      <c r="Y372" s="207"/>
      <c r="Z372" s="208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  <c r="BR372" s="208"/>
      <c r="BS372" s="208"/>
      <c r="BT372" s="208"/>
      <c r="BU372" s="208"/>
      <c r="BV372" s="208"/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8"/>
      <c r="CG372" s="208"/>
      <c r="CH372" s="208"/>
      <c r="CI372" s="208"/>
      <c r="CJ372" s="208"/>
      <c r="CK372" s="208"/>
      <c r="CL372" s="208"/>
      <c r="CM372" s="208"/>
      <c r="CN372" s="208"/>
      <c r="CO372" s="208"/>
      <c r="CP372" s="176"/>
      <c r="DO372" s="166"/>
    </row>
    <row r="373" spans="1:119">
      <c r="A373" s="166"/>
      <c r="B373" s="175"/>
      <c r="C373" s="175"/>
      <c r="D373" s="178"/>
      <c r="E373" s="17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70"/>
      <c r="R373" s="170"/>
      <c r="S373" s="170"/>
      <c r="T373" s="170"/>
      <c r="U373" s="170"/>
      <c r="V373" s="170"/>
      <c r="W373" s="207"/>
      <c r="X373" s="207"/>
      <c r="Y373" s="207"/>
      <c r="Z373" s="208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8"/>
      <c r="BN373" s="208"/>
      <c r="BO373" s="208"/>
      <c r="BP373" s="208"/>
      <c r="BQ373" s="208"/>
      <c r="BR373" s="208"/>
      <c r="BS373" s="208"/>
      <c r="BT373" s="208"/>
      <c r="BU373" s="208"/>
      <c r="BV373" s="208"/>
      <c r="BW373" s="208"/>
      <c r="BX373" s="208"/>
      <c r="BY373" s="208"/>
      <c r="BZ373" s="208"/>
      <c r="CA373" s="208"/>
      <c r="CB373" s="208"/>
      <c r="CC373" s="208"/>
      <c r="CD373" s="208"/>
      <c r="CE373" s="208"/>
      <c r="CF373" s="208"/>
      <c r="CG373" s="208"/>
      <c r="CH373" s="208"/>
      <c r="CI373" s="208"/>
      <c r="CJ373" s="208"/>
      <c r="CK373" s="208"/>
      <c r="CL373" s="208"/>
      <c r="CM373" s="208"/>
      <c r="CN373" s="208"/>
      <c r="CO373" s="208"/>
      <c r="CP373" s="176"/>
      <c r="DO373" s="166"/>
    </row>
    <row r="374" spans="1:119">
      <c r="A374" s="166"/>
      <c r="B374" s="175"/>
      <c r="C374" s="175"/>
      <c r="D374" s="178"/>
      <c r="E374" s="17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70"/>
      <c r="R374" s="170"/>
      <c r="S374" s="170"/>
      <c r="T374" s="170"/>
      <c r="U374" s="170"/>
      <c r="V374" s="170"/>
      <c r="W374" s="207"/>
      <c r="X374" s="207"/>
      <c r="Y374" s="207"/>
      <c r="Z374" s="208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8"/>
      <c r="BN374" s="208"/>
      <c r="BO374" s="208"/>
      <c r="BP374" s="208"/>
      <c r="BQ374" s="208"/>
      <c r="BR374" s="208"/>
      <c r="BS374" s="208"/>
      <c r="BT374" s="208"/>
      <c r="BU374" s="208"/>
      <c r="BV374" s="208"/>
      <c r="BW374" s="208"/>
      <c r="BX374" s="208"/>
      <c r="BY374" s="208"/>
      <c r="BZ374" s="208"/>
      <c r="CA374" s="208"/>
      <c r="CB374" s="208"/>
      <c r="CC374" s="208"/>
      <c r="CD374" s="208"/>
      <c r="CE374" s="208"/>
      <c r="CF374" s="208"/>
      <c r="CG374" s="208"/>
      <c r="CH374" s="208"/>
      <c r="CI374" s="208"/>
      <c r="CJ374" s="208"/>
      <c r="CK374" s="208"/>
      <c r="CL374" s="208"/>
      <c r="CM374" s="208"/>
      <c r="CN374" s="208"/>
      <c r="CO374" s="208"/>
      <c r="CP374" s="176"/>
      <c r="DO374" s="166"/>
    </row>
    <row r="375" spans="1:119">
      <c r="A375" s="166"/>
      <c r="B375" s="175"/>
      <c r="C375" s="175"/>
      <c r="D375" s="178"/>
      <c r="E375" s="17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70"/>
      <c r="R375" s="170"/>
      <c r="S375" s="170"/>
      <c r="T375" s="170"/>
      <c r="U375" s="170"/>
      <c r="V375" s="170"/>
      <c r="W375" s="207"/>
      <c r="X375" s="207"/>
      <c r="Y375" s="207"/>
      <c r="Z375" s="208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  <c r="BP375" s="208"/>
      <c r="BQ375" s="208"/>
      <c r="BR375" s="208"/>
      <c r="BS375" s="208"/>
      <c r="BT375" s="208"/>
      <c r="BU375" s="208"/>
      <c r="BV375" s="208"/>
      <c r="BW375" s="208"/>
      <c r="BX375" s="208"/>
      <c r="BY375" s="208"/>
      <c r="BZ375" s="208"/>
      <c r="CA375" s="208"/>
      <c r="CB375" s="208"/>
      <c r="CC375" s="208"/>
      <c r="CD375" s="208"/>
      <c r="CE375" s="208"/>
      <c r="CF375" s="208"/>
      <c r="CG375" s="208"/>
      <c r="CH375" s="208"/>
      <c r="CI375" s="208"/>
      <c r="CJ375" s="208"/>
      <c r="CK375" s="208"/>
      <c r="CL375" s="208"/>
      <c r="CM375" s="208"/>
      <c r="CN375" s="208"/>
      <c r="CO375" s="208"/>
      <c r="CP375" s="176"/>
      <c r="DO375" s="166"/>
    </row>
    <row r="376" spans="1:119">
      <c r="A376" s="166"/>
      <c r="B376" s="175"/>
      <c r="C376" s="175"/>
      <c r="D376" s="178"/>
      <c r="E376" s="17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70"/>
      <c r="R376" s="170"/>
      <c r="S376" s="170"/>
      <c r="T376" s="170"/>
      <c r="U376" s="170"/>
      <c r="V376" s="170"/>
      <c r="W376" s="207"/>
      <c r="X376" s="207"/>
      <c r="Y376" s="207"/>
      <c r="Z376" s="208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  <c r="BP376" s="208"/>
      <c r="BQ376" s="208"/>
      <c r="BR376" s="208"/>
      <c r="BS376" s="208"/>
      <c r="BT376" s="208"/>
      <c r="BU376" s="208"/>
      <c r="BV376" s="208"/>
      <c r="BW376" s="208"/>
      <c r="BX376" s="208"/>
      <c r="BY376" s="208"/>
      <c r="BZ376" s="208"/>
      <c r="CA376" s="208"/>
      <c r="CB376" s="208"/>
      <c r="CC376" s="208"/>
      <c r="CD376" s="208"/>
      <c r="CE376" s="208"/>
      <c r="CF376" s="208"/>
      <c r="CG376" s="208"/>
      <c r="CH376" s="208"/>
      <c r="CI376" s="208"/>
      <c r="CJ376" s="208"/>
      <c r="CK376" s="208"/>
      <c r="CL376" s="208"/>
      <c r="CM376" s="208"/>
      <c r="CN376" s="208"/>
      <c r="CO376" s="208"/>
      <c r="CP376" s="176"/>
      <c r="DO376" s="166"/>
    </row>
    <row r="377" spans="1:119">
      <c r="A377" s="166"/>
      <c r="B377" s="175"/>
      <c r="C377" s="175"/>
      <c r="D377" s="178"/>
      <c r="E377" s="17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70"/>
      <c r="R377" s="170"/>
      <c r="S377" s="170"/>
      <c r="T377" s="170"/>
      <c r="U377" s="170"/>
      <c r="V377" s="170"/>
      <c r="W377" s="207"/>
      <c r="X377" s="207"/>
      <c r="Y377" s="207"/>
      <c r="Z377" s="208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  <c r="BP377" s="208"/>
      <c r="BQ377" s="208"/>
      <c r="BR377" s="208"/>
      <c r="BS377" s="208"/>
      <c r="BT377" s="208"/>
      <c r="BU377" s="208"/>
      <c r="BV377" s="208"/>
      <c r="BW377" s="208"/>
      <c r="BX377" s="208"/>
      <c r="BY377" s="208"/>
      <c r="BZ377" s="208"/>
      <c r="CA377" s="208"/>
      <c r="CB377" s="208"/>
      <c r="CC377" s="208"/>
      <c r="CD377" s="208"/>
      <c r="CE377" s="208"/>
      <c r="CF377" s="208"/>
      <c r="CG377" s="208"/>
      <c r="CH377" s="208"/>
      <c r="CI377" s="208"/>
      <c r="CJ377" s="208"/>
      <c r="CK377" s="208"/>
      <c r="CL377" s="208"/>
      <c r="CM377" s="208"/>
      <c r="CN377" s="208"/>
      <c r="CO377" s="208"/>
      <c r="CP377" s="176"/>
      <c r="DO377" s="166"/>
    </row>
    <row r="378" spans="1:119">
      <c r="A378" s="166"/>
      <c r="B378" s="175"/>
      <c r="C378" s="175"/>
      <c r="D378" s="178"/>
      <c r="E378" s="17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70"/>
      <c r="R378" s="170"/>
      <c r="S378" s="170"/>
      <c r="T378" s="170"/>
      <c r="U378" s="170"/>
      <c r="V378" s="170"/>
      <c r="W378" s="207"/>
      <c r="X378" s="207"/>
      <c r="Y378" s="207"/>
      <c r="Z378" s="208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  <c r="BP378" s="208"/>
      <c r="BQ378" s="208"/>
      <c r="BR378" s="208"/>
      <c r="BS378" s="208"/>
      <c r="BT378" s="208"/>
      <c r="BU378" s="208"/>
      <c r="BV378" s="208"/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8"/>
      <c r="CG378" s="208"/>
      <c r="CH378" s="208"/>
      <c r="CI378" s="208"/>
      <c r="CJ378" s="208"/>
      <c r="CK378" s="208"/>
      <c r="CL378" s="208"/>
      <c r="CM378" s="208"/>
      <c r="CN378" s="208"/>
      <c r="CO378" s="208"/>
      <c r="CP378" s="176"/>
      <c r="DO378" s="166"/>
    </row>
    <row r="379" spans="1:119">
      <c r="A379" s="166"/>
      <c r="B379" s="175"/>
      <c r="C379" s="175"/>
      <c r="D379" s="178"/>
      <c r="E379" s="17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70"/>
      <c r="R379" s="170"/>
      <c r="S379" s="170"/>
      <c r="T379" s="170"/>
      <c r="U379" s="170"/>
      <c r="V379" s="170"/>
      <c r="W379" s="207"/>
      <c r="X379" s="207"/>
      <c r="Y379" s="207"/>
      <c r="Z379" s="208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8"/>
      <c r="CG379" s="208"/>
      <c r="CH379" s="208"/>
      <c r="CI379" s="208"/>
      <c r="CJ379" s="208"/>
      <c r="CK379" s="208"/>
      <c r="CL379" s="208"/>
      <c r="CM379" s="208"/>
      <c r="CN379" s="208"/>
      <c r="CO379" s="208"/>
      <c r="CP379" s="176"/>
      <c r="DO379" s="166"/>
    </row>
    <row r="380" spans="1:119">
      <c r="A380" s="166"/>
      <c r="B380" s="175"/>
      <c r="C380" s="175"/>
      <c r="D380" s="178"/>
      <c r="E380" s="17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70"/>
      <c r="R380" s="170"/>
      <c r="S380" s="170"/>
      <c r="T380" s="170"/>
      <c r="U380" s="170"/>
      <c r="V380" s="170"/>
      <c r="W380" s="207"/>
      <c r="X380" s="207"/>
      <c r="Y380" s="207"/>
      <c r="Z380" s="208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  <c r="BI380" s="208"/>
      <c r="BJ380" s="208"/>
      <c r="BK380" s="208"/>
      <c r="BL380" s="208"/>
      <c r="BM380" s="208"/>
      <c r="BN380" s="208"/>
      <c r="BO380" s="208"/>
      <c r="BP380" s="208"/>
      <c r="BQ380" s="208"/>
      <c r="BR380" s="208"/>
      <c r="BS380" s="208"/>
      <c r="BT380" s="208"/>
      <c r="BU380" s="208"/>
      <c r="BV380" s="208"/>
      <c r="BW380" s="208"/>
      <c r="BX380" s="208"/>
      <c r="BY380" s="208"/>
      <c r="BZ380" s="208"/>
      <c r="CA380" s="208"/>
      <c r="CB380" s="208"/>
      <c r="CC380" s="208"/>
      <c r="CD380" s="208"/>
      <c r="CE380" s="208"/>
      <c r="CF380" s="208"/>
      <c r="CG380" s="208"/>
      <c r="CH380" s="208"/>
      <c r="CI380" s="208"/>
      <c r="CJ380" s="208"/>
      <c r="CK380" s="208"/>
      <c r="CL380" s="208"/>
      <c r="CM380" s="208"/>
      <c r="CN380" s="208"/>
      <c r="CO380" s="208"/>
      <c r="CP380" s="176"/>
      <c r="DO380" s="166"/>
    </row>
    <row r="381" spans="1:119">
      <c r="A381" s="166"/>
      <c r="B381" s="175"/>
      <c r="C381" s="175"/>
      <c r="D381" s="178"/>
      <c r="E381" s="17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70"/>
      <c r="R381" s="170"/>
      <c r="S381" s="170"/>
      <c r="T381" s="170"/>
      <c r="U381" s="170"/>
      <c r="V381" s="170"/>
      <c r="W381" s="207"/>
      <c r="X381" s="207"/>
      <c r="Y381" s="207"/>
      <c r="Z381" s="208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  <c r="BP381" s="208"/>
      <c r="BQ381" s="208"/>
      <c r="BR381" s="208"/>
      <c r="BS381" s="208"/>
      <c r="BT381" s="208"/>
      <c r="BU381" s="208"/>
      <c r="BV381" s="208"/>
      <c r="BW381" s="208"/>
      <c r="BX381" s="208"/>
      <c r="BY381" s="208"/>
      <c r="BZ381" s="208"/>
      <c r="CA381" s="208"/>
      <c r="CB381" s="208"/>
      <c r="CC381" s="208"/>
      <c r="CD381" s="208"/>
      <c r="CE381" s="208"/>
      <c r="CF381" s="208"/>
      <c r="CG381" s="208"/>
      <c r="CH381" s="208"/>
      <c r="CI381" s="208"/>
      <c r="CJ381" s="208"/>
      <c r="CK381" s="208"/>
      <c r="CL381" s="208"/>
      <c r="CM381" s="208"/>
      <c r="CN381" s="208"/>
      <c r="CO381" s="208"/>
      <c r="CP381" s="176"/>
      <c r="DO381" s="166"/>
    </row>
    <row r="382" spans="1:119">
      <c r="A382" s="166"/>
      <c r="B382" s="175"/>
      <c r="C382" s="175"/>
      <c r="D382" s="178"/>
      <c r="E382" s="17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70"/>
      <c r="R382" s="170"/>
      <c r="S382" s="170"/>
      <c r="T382" s="170"/>
      <c r="U382" s="170"/>
      <c r="V382" s="170"/>
      <c r="W382" s="207"/>
      <c r="X382" s="207"/>
      <c r="Y382" s="207"/>
      <c r="Z382" s="208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  <c r="CM382" s="208"/>
      <c r="CN382" s="208"/>
      <c r="CO382" s="208"/>
      <c r="CP382" s="176"/>
      <c r="DO382" s="166"/>
    </row>
    <row r="383" spans="1:119">
      <c r="A383" s="166"/>
      <c r="B383" s="175"/>
      <c r="C383" s="175"/>
      <c r="D383" s="178"/>
      <c r="E383" s="17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70"/>
      <c r="R383" s="170"/>
      <c r="S383" s="170"/>
      <c r="T383" s="170"/>
      <c r="U383" s="170"/>
      <c r="V383" s="170"/>
      <c r="W383" s="207"/>
      <c r="X383" s="207"/>
      <c r="Y383" s="207"/>
      <c r="Z383" s="208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  <c r="BP383" s="208"/>
      <c r="BQ383" s="208"/>
      <c r="BR383" s="208"/>
      <c r="BS383" s="208"/>
      <c r="BT383" s="208"/>
      <c r="BU383" s="208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8"/>
      <c r="CG383" s="208"/>
      <c r="CH383" s="208"/>
      <c r="CI383" s="208"/>
      <c r="CJ383" s="208"/>
      <c r="CK383" s="208"/>
      <c r="CL383" s="208"/>
      <c r="CM383" s="208"/>
      <c r="CN383" s="208"/>
      <c r="CO383" s="208"/>
      <c r="CP383" s="176"/>
      <c r="DO383" s="166"/>
    </row>
    <row r="384" spans="1:119">
      <c r="A384" s="166"/>
      <c r="B384" s="175"/>
      <c r="C384" s="175"/>
      <c r="D384" s="178"/>
      <c r="E384" s="17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70"/>
      <c r="R384" s="170"/>
      <c r="S384" s="170"/>
      <c r="T384" s="170"/>
      <c r="U384" s="170"/>
      <c r="V384" s="170"/>
      <c r="W384" s="207"/>
      <c r="X384" s="207"/>
      <c r="Y384" s="207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  <c r="BP384" s="208"/>
      <c r="BQ384" s="208"/>
      <c r="BR384" s="208"/>
      <c r="BS384" s="208"/>
      <c r="BT384" s="208"/>
      <c r="BU384" s="208"/>
      <c r="BV384" s="208"/>
      <c r="BW384" s="208"/>
      <c r="BX384" s="208"/>
      <c r="BY384" s="208"/>
      <c r="BZ384" s="208"/>
      <c r="CA384" s="208"/>
      <c r="CB384" s="208"/>
      <c r="CC384" s="208"/>
      <c r="CD384" s="208"/>
      <c r="CE384" s="208"/>
      <c r="CF384" s="208"/>
      <c r="CG384" s="208"/>
      <c r="CH384" s="208"/>
      <c r="CI384" s="208"/>
      <c r="CJ384" s="208"/>
      <c r="CK384" s="208"/>
      <c r="CL384" s="208"/>
      <c r="CM384" s="208"/>
      <c r="CN384" s="208"/>
      <c r="CO384" s="208"/>
      <c r="CP384" s="176"/>
      <c r="DO384" s="166"/>
    </row>
    <row r="385" spans="1:119">
      <c r="A385" s="166"/>
      <c r="B385" s="175"/>
      <c r="C385" s="175"/>
      <c r="D385" s="178"/>
      <c r="E385" s="17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70"/>
      <c r="R385" s="170"/>
      <c r="S385" s="170"/>
      <c r="T385" s="170"/>
      <c r="U385" s="170"/>
      <c r="V385" s="170"/>
      <c r="W385" s="207"/>
      <c r="X385" s="207"/>
      <c r="Y385" s="207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/>
      <c r="BW385" s="208"/>
      <c r="BX385" s="208"/>
      <c r="BY385" s="208"/>
      <c r="BZ385" s="208"/>
      <c r="CA385" s="208"/>
      <c r="CB385" s="208"/>
      <c r="CC385" s="208"/>
      <c r="CD385" s="208"/>
      <c r="CE385" s="208"/>
      <c r="CF385" s="208"/>
      <c r="CG385" s="208"/>
      <c r="CH385" s="208"/>
      <c r="CI385" s="208"/>
      <c r="CJ385" s="208"/>
      <c r="CK385" s="208"/>
      <c r="CL385" s="208"/>
      <c r="CM385" s="208"/>
      <c r="CN385" s="208"/>
      <c r="CO385" s="208"/>
      <c r="CP385" s="176"/>
      <c r="DO385" s="166"/>
    </row>
    <row r="386" spans="1:119">
      <c r="A386" s="166"/>
      <c r="B386" s="175"/>
      <c r="C386" s="175"/>
      <c r="D386" s="178"/>
      <c r="E386" s="17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70"/>
      <c r="R386" s="170"/>
      <c r="S386" s="170"/>
      <c r="T386" s="170"/>
      <c r="U386" s="170"/>
      <c r="V386" s="170"/>
      <c r="W386" s="207"/>
      <c r="X386" s="207"/>
      <c r="Y386" s="207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8"/>
      <c r="BY386" s="208"/>
      <c r="BZ386" s="208"/>
      <c r="CA386" s="208"/>
      <c r="CB386" s="208"/>
      <c r="CC386" s="208"/>
      <c r="CD386" s="208"/>
      <c r="CE386" s="208"/>
      <c r="CF386" s="208"/>
      <c r="CG386" s="208"/>
      <c r="CH386" s="208"/>
      <c r="CI386" s="208"/>
      <c r="CJ386" s="208"/>
      <c r="CK386" s="208"/>
      <c r="CL386" s="208"/>
      <c r="CM386" s="208"/>
      <c r="CN386" s="208"/>
      <c r="CO386" s="208"/>
      <c r="CP386" s="176"/>
      <c r="DO386" s="166"/>
    </row>
    <row r="387" spans="1:119">
      <c r="A387" s="166"/>
      <c r="B387" s="175"/>
      <c r="C387" s="175"/>
      <c r="D387" s="178"/>
      <c r="E387" s="17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70"/>
      <c r="R387" s="170"/>
      <c r="S387" s="170"/>
      <c r="T387" s="170"/>
      <c r="U387" s="170"/>
      <c r="V387" s="170"/>
      <c r="W387" s="207"/>
      <c r="X387" s="207"/>
      <c r="Y387" s="207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  <c r="BP387" s="208"/>
      <c r="BQ387" s="208"/>
      <c r="BR387" s="208"/>
      <c r="BS387" s="208"/>
      <c r="BT387" s="208"/>
      <c r="BU387" s="208"/>
      <c r="BV387" s="208"/>
      <c r="BW387" s="208"/>
      <c r="BX387" s="208"/>
      <c r="BY387" s="208"/>
      <c r="BZ387" s="208"/>
      <c r="CA387" s="208"/>
      <c r="CB387" s="208"/>
      <c r="CC387" s="208"/>
      <c r="CD387" s="208"/>
      <c r="CE387" s="208"/>
      <c r="CF387" s="208"/>
      <c r="CG387" s="208"/>
      <c r="CH387" s="208"/>
      <c r="CI387" s="208"/>
      <c r="CJ387" s="208"/>
      <c r="CK387" s="208"/>
      <c r="CL387" s="208"/>
      <c r="CM387" s="208"/>
      <c r="CN387" s="208"/>
      <c r="CO387" s="208"/>
      <c r="CP387" s="176"/>
      <c r="DO387" s="166"/>
    </row>
    <row r="388" spans="1:119">
      <c r="A388" s="166"/>
      <c r="B388" s="175"/>
      <c r="C388" s="175"/>
      <c r="D388" s="178"/>
      <c r="E388" s="17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70"/>
      <c r="R388" s="170"/>
      <c r="S388" s="170"/>
      <c r="T388" s="170"/>
      <c r="U388" s="170"/>
      <c r="V388" s="170"/>
      <c r="W388" s="207"/>
      <c r="X388" s="207"/>
      <c r="Y388" s="207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  <c r="BP388" s="208"/>
      <c r="BQ388" s="208"/>
      <c r="BR388" s="208"/>
      <c r="BS388" s="208"/>
      <c r="BT388" s="208"/>
      <c r="BU388" s="208"/>
      <c r="BV388" s="208"/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8"/>
      <c r="CG388" s="208"/>
      <c r="CH388" s="208"/>
      <c r="CI388" s="208"/>
      <c r="CJ388" s="208"/>
      <c r="CK388" s="208"/>
      <c r="CL388" s="208"/>
      <c r="CM388" s="208"/>
      <c r="CN388" s="208"/>
      <c r="CO388" s="208"/>
      <c r="CP388" s="176"/>
      <c r="DO388" s="166"/>
    </row>
    <row r="389" spans="1:119">
      <c r="A389" s="166"/>
      <c r="B389" s="175"/>
      <c r="C389" s="175"/>
      <c r="D389" s="178"/>
      <c r="E389" s="17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70"/>
      <c r="R389" s="170"/>
      <c r="S389" s="170"/>
      <c r="T389" s="170"/>
      <c r="U389" s="170"/>
      <c r="V389" s="170"/>
      <c r="W389" s="207"/>
      <c r="X389" s="207"/>
      <c r="Y389" s="207"/>
      <c r="Z389" s="208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  <c r="BP389" s="208"/>
      <c r="BQ389" s="208"/>
      <c r="BR389" s="208"/>
      <c r="BS389" s="208"/>
      <c r="BT389" s="208"/>
      <c r="BU389" s="208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8"/>
      <c r="CG389" s="208"/>
      <c r="CH389" s="208"/>
      <c r="CI389" s="208"/>
      <c r="CJ389" s="208"/>
      <c r="CK389" s="208"/>
      <c r="CL389" s="208"/>
      <c r="CM389" s="208"/>
      <c r="CN389" s="208"/>
      <c r="CO389" s="208"/>
      <c r="CP389" s="176"/>
      <c r="DO389" s="166"/>
    </row>
    <row r="390" spans="1:119">
      <c r="A390" s="166"/>
      <c r="B390" s="175"/>
      <c r="C390" s="175"/>
      <c r="D390" s="178"/>
      <c r="E390" s="17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70"/>
      <c r="R390" s="170"/>
      <c r="S390" s="170"/>
      <c r="T390" s="170"/>
      <c r="U390" s="170"/>
      <c r="V390" s="170"/>
      <c r="W390" s="207"/>
      <c r="X390" s="207"/>
      <c r="Y390" s="207"/>
      <c r="Z390" s="208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  <c r="BP390" s="208"/>
      <c r="BQ390" s="208"/>
      <c r="BR390" s="208"/>
      <c r="BS390" s="208"/>
      <c r="BT390" s="208"/>
      <c r="BU390" s="208"/>
      <c r="BV390" s="208"/>
      <c r="BW390" s="208"/>
      <c r="BX390" s="208"/>
      <c r="BY390" s="208"/>
      <c r="BZ390" s="208"/>
      <c r="CA390" s="208"/>
      <c r="CB390" s="208"/>
      <c r="CC390" s="208"/>
      <c r="CD390" s="208"/>
      <c r="CE390" s="208"/>
      <c r="CF390" s="208"/>
      <c r="CG390" s="208"/>
      <c r="CH390" s="208"/>
      <c r="CI390" s="208"/>
      <c r="CJ390" s="208"/>
      <c r="CK390" s="208"/>
      <c r="CL390" s="208"/>
      <c r="CM390" s="208"/>
      <c r="CN390" s="208"/>
      <c r="CO390" s="208"/>
      <c r="CP390" s="176"/>
      <c r="DO390" s="166"/>
    </row>
    <row r="391" spans="1:119">
      <c r="A391" s="166"/>
      <c r="B391" s="175"/>
      <c r="C391" s="175"/>
      <c r="D391" s="178"/>
      <c r="E391" s="17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70"/>
      <c r="R391" s="170"/>
      <c r="S391" s="170"/>
      <c r="T391" s="170"/>
      <c r="U391" s="170"/>
      <c r="V391" s="170"/>
      <c r="W391" s="207"/>
      <c r="X391" s="207"/>
      <c r="Y391" s="207"/>
      <c r="Z391" s="208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  <c r="BP391" s="208"/>
      <c r="BQ391" s="208"/>
      <c r="BR391" s="208"/>
      <c r="BS391" s="208"/>
      <c r="BT391" s="208"/>
      <c r="BU391" s="208"/>
      <c r="BV391" s="208"/>
      <c r="BW391" s="208"/>
      <c r="BX391" s="208"/>
      <c r="BY391" s="208"/>
      <c r="BZ391" s="208"/>
      <c r="CA391" s="208"/>
      <c r="CB391" s="208"/>
      <c r="CC391" s="208"/>
      <c r="CD391" s="208"/>
      <c r="CE391" s="208"/>
      <c r="CF391" s="208"/>
      <c r="CG391" s="208"/>
      <c r="CH391" s="208"/>
      <c r="CI391" s="208"/>
      <c r="CJ391" s="208"/>
      <c r="CK391" s="208"/>
      <c r="CL391" s="208"/>
      <c r="CM391" s="208"/>
      <c r="CN391" s="208"/>
      <c r="CO391" s="208"/>
      <c r="CP391" s="176"/>
      <c r="DO391" s="166"/>
    </row>
    <row r="392" spans="1:119">
      <c r="A392" s="166"/>
      <c r="B392" s="175"/>
      <c r="C392" s="175"/>
      <c r="D392" s="178"/>
      <c r="E392" s="17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70"/>
      <c r="R392" s="170"/>
      <c r="S392" s="170"/>
      <c r="T392" s="170"/>
      <c r="U392" s="170"/>
      <c r="V392" s="170"/>
      <c r="W392" s="207"/>
      <c r="X392" s="207"/>
      <c r="Y392" s="207"/>
      <c r="Z392" s="208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  <c r="BP392" s="208"/>
      <c r="BQ392" s="208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8"/>
      <c r="CB392" s="208"/>
      <c r="CC392" s="208"/>
      <c r="CD392" s="208"/>
      <c r="CE392" s="208"/>
      <c r="CF392" s="208"/>
      <c r="CG392" s="208"/>
      <c r="CH392" s="208"/>
      <c r="CI392" s="208"/>
      <c r="CJ392" s="208"/>
      <c r="CK392" s="208"/>
      <c r="CL392" s="208"/>
      <c r="CM392" s="208"/>
      <c r="CN392" s="208"/>
      <c r="CO392" s="208"/>
      <c r="CP392" s="176"/>
      <c r="DO392" s="166"/>
    </row>
    <row r="393" spans="1:119">
      <c r="A393" s="166"/>
      <c r="B393" s="175"/>
      <c r="C393" s="175"/>
      <c r="D393" s="178"/>
      <c r="E393" s="17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70"/>
      <c r="R393" s="170"/>
      <c r="S393" s="170"/>
      <c r="T393" s="170"/>
      <c r="U393" s="170"/>
      <c r="V393" s="170"/>
      <c r="W393" s="207"/>
      <c r="X393" s="207"/>
      <c r="Y393" s="207"/>
      <c r="Z393" s="208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/>
      <c r="BW393" s="208"/>
      <c r="BX393" s="208"/>
      <c r="BY393" s="208"/>
      <c r="BZ393" s="208"/>
      <c r="CA393" s="208"/>
      <c r="CB393" s="208"/>
      <c r="CC393" s="208"/>
      <c r="CD393" s="208"/>
      <c r="CE393" s="208"/>
      <c r="CF393" s="208"/>
      <c r="CG393" s="208"/>
      <c r="CH393" s="208"/>
      <c r="CI393" s="208"/>
      <c r="CJ393" s="208"/>
      <c r="CK393" s="208"/>
      <c r="CL393" s="208"/>
      <c r="CM393" s="208"/>
      <c r="CN393" s="208"/>
      <c r="CO393" s="208"/>
      <c r="CP393" s="176"/>
      <c r="DO393" s="166"/>
    </row>
    <row r="394" spans="1:119">
      <c r="A394" s="166"/>
      <c r="B394" s="175"/>
      <c r="C394" s="175"/>
      <c r="D394" s="178"/>
      <c r="E394" s="17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70"/>
      <c r="R394" s="170"/>
      <c r="S394" s="170"/>
      <c r="T394" s="170"/>
      <c r="U394" s="170"/>
      <c r="V394" s="170"/>
      <c r="W394" s="207"/>
      <c r="X394" s="207"/>
      <c r="Y394" s="207"/>
      <c r="Z394" s="208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8"/>
      <c r="BY394" s="208"/>
      <c r="BZ394" s="208"/>
      <c r="CA394" s="208"/>
      <c r="CB394" s="208"/>
      <c r="CC394" s="208"/>
      <c r="CD394" s="208"/>
      <c r="CE394" s="208"/>
      <c r="CF394" s="208"/>
      <c r="CG394" s="208"/>
      <c r="CH394" s="208"/>
      <c r="CI394" s="208"/>
      <c r="CJ394" s="208"/>
      <c r="CK394" s="208"/>
      <c r="CL394" s="208"/>
      <c r="CM394" s="208"/>
      <c r="CN394" s="208"/>
      <c r="CO394" s="208"/>
      <c r="CP394" s="176"/>
      <c r="DO394" s="166"/>
    </row>
    <row r="395" spans="1:119">
      <c r="A395" s="166"/>
      <c r="B395" s="175"/>
      <c r="C395" s="175"/>
      <c r="D395" s="178"/>
      <c r="E395" s="17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70"/>
      <c r="R395" s="170"/>
      <c r="S395" s="170"/>
      <c r="T395" s="170"/>
      <c r="U395" s="170"/>
      <c r="V395" s="170"/>
      <c r="W395" s="207"/>
      <c r="X395" s="207"/>
      <c r="Y395" s="207"/>
      <c r="Z395" s="208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  <c r="BP395" s="208"/>
      <c r="BQ395" s="208"/>
      <c r="BR395" s="208"/>
      <c r="BS395" s="208"/>
      <c r="BT395" s="208"/>
      <c r="BU395" s="208"/>
      <c r="BV395" s="208"/>
      <c r="BW395" s="208"/>
      <c r="BX395" s="208"/>
      <c r="BY395" s="208"/>
      <c r="BZ395" s="208"/>
      <c r="CA395" s="208"/>
      <c r="CB395" s="208"/>
      <c r="CC395" s="208"/>
      <c r="CD395" s="208"/>
      <c r="CE395" s="208"/>
      <c r="CF395" s="208"/>
      <c r="CG395" s="208"/>
      <c r="CH395" s="208"/>
      <c r="CI395" s="208"/>
      <c r="CJ395" s="208"/>
      <c r="CK395" s="208"/>
      <c r="CL395" s="208"/>
      <c r="CM395" s="208"/>
      <c r="CN395" s="208"/>
      <c r="CO395" s="208"/>
      <c r="CP395" s="176"/>
      <c r="DO395" s="166"/>
    </row>
    <row r="396" spans="1:119">
      <c r="A396" s="166"/>
      <c r="B396" s="175"/>
      <c r="C396" s="175"/>
      <c r="D396" s="178"/>
      <c r="E396" s="17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70"/>
      <c r="R396" s="170"/>
      <c r="S396" s="170"/>
      <c r="T396" s="170"/>
      <c r="U396" s="170"/>
      <c r="V396" s="170"/>
      <c r="W396" s="207"/>
      <c r="X396" s="207"/>
      <c r="Y396" s="207"/>
      <c r="Z396" s="208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  <c r="BP396" s="208"/>
      <c r="BQ396" s="208"/>
      <c r="BR396" s="208"/>
      <c r="BS396" s="208"/>
      <c r="BT396" s="208"/>
      <c r="BU396" s="208"/>
      <c r="BV396" s="208"/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8"/>
      <c r="CG396" s="208"/>
      <c r="CH396" s="208"/>
      <c r="CI396" s="208"/>
      <c r="CJ396" s="208"/>
      <c r="CK396" s="208"/>
      <c r="CL396" s="208"/>
      <c r="CM396" s="208"/>
      <c r="CN396" s="208"/>
      <c r="CO396" s="208"/>
      <c r="CP396" s="176"/>
      <c r="DO396" s="166"/>
    </row>
    <row r="397" spans="1:119">
      <c r="A397" s="166"/>
      <c r="B397" s="175"/>
      <c r="C397" s="175"/>
      <c r="D397" s="178"/>
      <c r="E397" s="17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70"/>
      <c r="R397" s="170"/>
      <c r="S397" s="170"/>
      <c r="T397" s="170"/>
      <c r="U397" s="170"/>
      <c r="V397" s="170"/>
      <c r="W397" s="207"/>
      <c r="X397" s="207"/>
      <c r="Y397" s="207"/>
      <c r="Z397" s="208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  <c r="BP397" s="208"/>
      <c r="BQ397" s="208"/>
      <c r="BR397" s="208"/>
      <c r="BS397" s="208"/>
      <c r="BT397" s="208"/>
      <c r="BU397" s="208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8"/>
      <c r="CG397" s="208"/>
      <c r="CH397" s="208"/>
      <c r="CI397" s="208"/>
      <c r="CJ397" s="208"/>
      <c r="CK397" s="208"/>
      <c r="CL397" s="208"/>
      <c r="CM397" s="208"/>
      <c r="CN397" s="208"/>
      <c r="CO397" s="208"/>
      <c r="CP397" s="176"/>
      <c r="DO397" s="166"/>
    </row>
    <row r="398" spans="1:119">
      <c r="A398" s="166"/>
      <c r="B398" s="175"/>
      <c r="C398" s="175"/>
      <c r="D398" s="178"/>
      <c r="E398" s="17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70"/>
      <c r="R398" s="170"/>
      <c r="S398" s="170"/>
      <c r="T398" s="170"/>
      <c r="U398" s="170"/>
      <c r="V398" s="170"/>
      <c r="W398" s="207"/>
      <c r="X398" s="207"/>
      <c r="Y398" s="207"/>
      <c r="Z398" s="208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  <c r="BP398" s="208"/>
      <c r="BQ398" s="208"/>
      <c r="BR398" s="208"/>
      <c r="BS398" s="208"/>
      <c r="BT398" s="208"/>
      <c r="BU398" s="208"/>
      <c r="BV398" s="208"/>
      <c r="BW398" s="208"/>
      <c r="BX398" s="208"/>
      <c r="BY398" s="208"/>
      <c r="BZ398" s="208"/>
      <c r="CA398" s="208"/>
      <c r="CB398" s="208"/>
      <c r="CC398" s="208"/>
      <c r="CD398" s="208"/>
      <c r="CE398" s="208"/>
      <c r="CF398" s="208"/>
      <c r="CG398" s="208"/>
      <c r="CH398" s="208"/>
      <c r="CI398" s="208"/>
      <c r="CJ398" s="208"/>
      <c r="CK398" s="208"/>
      <c r="CL398" s="208"/>
      <c r="CM398" s="208"/>
      <c r="CN398" s="208"/>
      <c r="CO398" s="208"/>
      <c r="CP398" s="176"/>
      <c r="DO398" s="166"/>
    </row>
    <row r="399" spans="1:119">
      <c r="A399" s="166"/>
      <c r="B399" s="175"/>
      <c r="C399" s="175"/>
      <c r="D399" s="178"/>
      <c r="E399" s="17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70"/>
      <c r="R399" s="170"/>
      <c r="S399" s="170"/>
      <c r="T399" s="170"/>
      <c r="U399" s="170"/>
      <c r="V399" s="170"/>
      <c r="W399" s="207"/>
      <c r="X399" s="207"/>
      <c r="Y399" s="207"/>
      <c r="Z399" s="208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/>
      <c r="BW399" s="208"/>
      <c r="BX399" s="208"/>
      <c r="BY399" s="208"/>
      <c r="BZ399" s="208"/>
      <c r="CA399" s="208"/>
      <c r="CB399" s="208"/>
      <c r="CC399" s="208"/>
      <c r="CD399" s="208"/>
      <c r="CE399" s="208"/>
      <c r="CF399" s="208"/>
      <c r="CG399" s="208"/>
      <c r="CH399" s="208"/>
      <c r="CI399" s="208"/>
      <c r="CJ399" s="208"/>
      <c r="CK399" s="208"/>
      <c r="CL399" s="208"/>
      <c r="CM399" s="208"/>
      <c r="CN399" s="208"/>
      <c r="CO399" s="208"/>
      <c r="CP399" s="176"/>
      <c r="DO399" s="166"/>
    </row>
    <row r="400" spans="1:119">
      <c r="A400" s="166"/>
      <c r="B400" s="175"/>
      <c r="C400" s="175"/>
      <c r="D400" s="178"/>
      <c r="E400" s="17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70"/>
      <c r="R400" s="170"/>
      <c r="S400" s="170"/>
      <c r="T400" s="170"/>
      <c r="U400" s="170"/>
      <c r="V400" s="170"/>
      <c r="W400" s="207"/>
      <c r="X400" s="207"/>
      <c r="Y400" s="207"/>
      <c r="Z400" s="208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8"/>
      <c r="BY400" s="208"/>
      <c r="BZ400" s="208"/>
      <c r="CA400" s="208"/>
      <c r="CB400" s="208"/>
      <c r="CC400" s="208"/>
      <c r="CD400" s="208"/>
      <c r="CE400" s="208"/>
      <c r="CF400" s="208"/>
      <c r="CG400" s="208"/>
      <c r="CH400" s="208"/>
      <c r="CI400" s="208"/>
      <c r="CJ400" s="208"/>
      <c r="CK400" s="208"/>
      <c r="CL400" s="208"/>
      <c r="CM400" s="208"/>
      <c r="CN400" s="208"/>
      <c r="CO400" s="208"/>
      <c r="CP400" s="176"/>
      <c r="DO400" s="166"/>
    </row>
    <row r="401" spans="1:119">
      <c r="A401" s="166"/>
      <c r="B401" s="175"/>
      <c r="C401" s="175"/>
      <c r="D401" s="178"/>
      <c r="E401" s="17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70"/>
      <c r="R401" s="170"/>
      <c r="S401" s="170"/>
      <c r="T401" s="170"/>
      <c r="U401" s="170"/>
      <c r="V401" s="170"/>
      <c r="W401" s="207"/>
      <c r="X401" s="207"/>
      <c r="Y401" s="207"/>
      <c r="Z401" s="208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  <c r="BI401" s="208"/>
      <c r="BJ401" s="208"/>
      <c r="BK401" s="208"/>
      <c r="BL401" s="208"/>
      <c r="BM401" s="208"/>
      <c r="BN401" s="208"/>
      <c r="BO401" s="208"/>
      <c r="BP401" s="208"/>
      <c r="BQ401" s="208"/>
      <c r="BR401" s="208"/>
      <c r="BS401" s="208"/>
      <c r="BT401" s="208"/>
      <c r="BU401" s="208"/>
      <c r="BV401" s="208"/>
      <c r="BW401" s="208"/>
      <c r="BX401" s="208"/>
      <c r="BY401" s="208"/>
      <c r="BZ401" s="208"/>
      <c r="CA401" s="208"/>
      <c r="CB401" s="208"/>
      <c r="CC401" s="208"/>
      <c r="CD401" s="208"/>
      <c r="CE401" s="208"/>
      <c r="CF401" s="208"/>
      <c r="CG401" s="208"/>
      <c r="CH401" s="208"/>
      <c r="CI401" s="208"/>
      <c r="CJ401" s="208"/>
      <c r="CK401" s="208"/>
      <c r="CL401" s="208"/>
      <c r="CM401" s="208"/>
      <c r="CN401" s="208"/>
      <c r="CO401" s="208"/>
      <c r="CP401" s="176"/>
      <c r="DO401" s="166"/>
    </row>
    <row r="402" spans="1:119">
      <c r="A402" s="166"/>
      <c r="B402" s="175"/>
      <c r="C402" s="175"/>
      <c r="D402" s="178"/>
      <c r="E402" s="17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70"/>
      <c r="R402" s="170"/>
      <c r="S402" s="170"/>
      <c r="T402" s="170"/>
      <c r="U402" s="170"/>
      <c r="V402" s="170"/>
      <c r="W402" s="207"/>
      <c r="X402" s="207"/>
      <c r="Y402" s="207"/>
      <c r="Z402" s="208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  <c r="BI402" s="208"/>
      <c r="BJ402" s="208"/>
      <c r="BK402" s="208"/>
      <c r="BL402" s="208"/>
      <c r="BM402" s="208"/>
      <c r="BN402" s="208"/>
      <c r="BO402" s="208"/>
      <c r="BP402" s="208"/>
      <c r="BQ402" s="208"/>
      <c r="BR402" s="208"/>
      <c r="BS402" s="208"/>
      <c r="BT402" s="208"/>
      <c r="BU402" s="208"/>
      <c r="BV402" s="208"/>
      <c r="BW402" s="208"/>
      <c r="BX402" s="208"/>
      <c r="BY402" s="208"/>
      <c r="BZ402" s="208"/>
      <c r="CA402" s="208"/>
      <c r="CB402" s="208"/>
      <c r="CC402" s="208"/>
      <c r="CD402" s="208"/>
      <c r="CE402" s="208"/>
      <c r="CF402" s="208"/>
      <c r="CG402" s="208"/>
      <c r="CH402" s="208"/>
      <c r="CI402" s="208"/>
      <c r="CJ402" s="208"/>
      <c r="CK402" s="208"/>
      <c r="CL402" s="208"/>
      <c r="CM402" s="208"/>
      <c r="CN402" s="208"/>
      <c r="CO402" s="208"/>
      <c r="CP402" s="176"/>
      <c r="DO402" s="166"/>
    </row>
    <row r="403" spans="1:119">
      <c r="A403" s="166"/>
      <c r="B403" s="175"/>
      <c r="C403" s="175"/>
      <c r="D403" s="178"/>
      <c r="E403" s="17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70"/>
      <c r="R403" s="170"/>
      <c r="S403" s="170"/>
      <c r="T403" s="170"/>
      <c r="U403" s="170"/>
      <c r="V403" s="170"/>
      <c r="W403" s="207"/>
      <c r="X403" s="207"/>
      <c r="Y403" s="207"/>
      <c r="Z403" s="208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  <c r="BP403" s="208"/>
      <c r="BQ403" s="208"/>
      <c r="BR403" s="208"/>
      <c r="BS403" s="208"/>
      <c r="BT403" s="208"/>
      <c r="BU403" s="208"/>
      <c r="BV403" s="208"/>
      <c r="BW403" s="208"/>
      <c r="BX403" s="208"/>
      <c r="BY403" s="208"/>
      <c r="BZ403" s="208"/>
      <c r="CA403" s="208"/>
      <c r="CB403" s="208"/>
      <c r="CC403" s="208"/>
      <c r="CD403" s="208"/>
      <c r="CE403" s="208"/>
      <c r="CF403" s="208"/>
      <c r="CG403" s="208"/>
      <c r="CH403" s="208"/>
      <c r="CI403" s="208"/>
      <c r="CJ403" s="208"/>
      <c r="CK403" s="208"/>
      <c r="CL403" s="208"/>
      <c r="CM403" s="208"/>
      <c r="CN403" s="208"/>
      <c r="CO403" s="208"/>
      <c r="CP403" s="176"/>
      <c r="DO403" s="166"/>
    </row>
    <row r="404" spans="1:119">
      <c r="A404" s="166"/>
      <c r="B404" s="175"/>
      <c r="C404" s="175"/>
      <c r="D404" s="178"/>
      <c r="E404" s="17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70"/>
      <c r="R404" s="170"/>
      <c r="S404" s="170"/>
      <c r="T404" s="170"/>
      <c r="U404" s="170"/>
      <c r="V404" s="170"/>
      <c r="W404" s="207"/>
      <c r="X404" s="207"/>
      <c r="Y404" s="207"/>
      <c r="Z404" s="208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  <c r="BP404" s="208"/>
      <c r="BQ404" s="208"/>
      <c r="BR404" s="208"/>
      <c r="BS404" s="208"/>
      <c r="BT404" s="208"/>
      <c r="BU404" s="208"/>
      <c r="BV404" s="208"/>
      <c r="BW404" s="208"/>
      <c r="BX404" s="208"/>
      <c r="BY404" s="208"/>
      <c r="BZ404" s="208"/>
      <c r="CA404" s="208"/>
      <c r="CB404" s="208"/>
      <c r="CC404" s="208"/>
      <c r="CD404" s="208"/>
      <c r="CE404" s="208"/>
      <c r="CF404" s="208"/>
      <c r="CG404" s="208"/>
      <c r="CH404" s="208"/>
      <c r="CI404" s="208"/>
      <c r="CJ404" s="208"/>
      <c r="CK404" s="208"/>
      <c r="CL404" s="208"/>
      <c r="CM404" s="208"/>
      <c r="CN404" s="208"/>
      <c r="CO404" s="208"/>
      <c r="CP404" s="176"/>
      <c r="DO404" s="166"/>
    </row>
    <row r="405" spans="1:119">
      <c r="A405" s="166"/>
      <c r="B405" s="175"/>
      <c r="C405" s="175"/>
      <c r="D405" s="178"/>
      <c r="E405" s="17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70"/>
      <c r="R405" s="170"/>
      <c r="S405" s="170"/>
      <c r="T405" s="170"/>
      <c r="U405" s="170"/>
      <c r="V405" s="170"/>
      <c r="W405" s="207"/>
      <c r="X405" s="207"/>
      <c r="Y405" s="207"/>
      <c r="Z405" s="208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  <c r="BP405" s="208"/>
      <c r="BQ405" s="208"/>
      <c r="BR405" s="208"/>
      <c r="BS405" s="208"/>
      <c r="BT405" s="208"/>
      <c r="BU405" s="208"/>
      <c r="BV405" s="208"/>
      <c r="BW405" s="208"/>
      <c r="BX405" s="208"/>
      <c r="BY405" s="208"/>
      <c r="BZ405" s="208"/>
      <c r="CA405" s="208"/>
      <c r="CB405" s="208"/>
      <c r="CC405" s="208"/>
      <c r="CD405" s="208"/>
      <c r="CE405" s="208"/>
      <c r="CF405" s="208"/>
      <c r="CG405" s="208"/>
      <c r="CH405" s="208"/>
      <c r="CI405" s="208"/>
      <c r="CJ405" s="208"/>
      <c r="CK405" s="208"/>
      <c r="CL405" s="208"/>
      <c r="CM405" s="208"/>
      <c r="CN405" s="208"/>
      <c r="CO405" s="208"/>
      <c r="CP405" s="176"/>
      <c r="DO405" s="166"/>
    </row>
    <row r="406" spans="1:119">
      <c r="A406" s="166"/>
      <c r="B406" s="175"/>
      <c r="C406" s="175"/>
      <c r="D406" s="178"/>
      <c r="E406" s="17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70"/>
      <c r="R406" s="170"/>
      <c r="S406" s="170"/>
      <c r="T406" s="170"/>
      <c r="U406" s="170"/>
      <c r="V406" s="170"/>
      <c r="W406" s="207"/>
      <c r="X406" s="207"/>
      <c r="Y406" s="207"/>
      <c r="Z406" s="208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/>
      <c r="BW406" s="208"/>
      <c r="BX406" s="208"/>
      <c r="BY406" s="208"/>
      <c r="BZ406" s="208"/>
      <c r="CA406" s="208"/>
      <c r="CB406" s="208"/>
      <c r="CC406" s="208"/>
      <c r="CD406" s="208"/>
      <c r="CE406" s="208"/>
      <c r="CF406" s="208"/>
      <c r="CG406" s="208"/>
      <c r="CH406" s="208"/>
      <c r="CI406" s="208"/>
      <c r="CJ406" s="208"/>
      <c r="CK406" s="208"/>
      <c r="CL406" s="208"/>
      <c r="CM406" s="208"/>
      <c r="CN406" s="208"/>
      <c r="CO406" s="208"/>
      <c r="CP406" s="176"/>
      <c r="DO406" s="166"/>
    </row>
    <row r="407" spans="1:119">
      <c r="A407" s="166"/>
      <c r="B407" s="175"/>
      <c r="C407" s="175"/>
      <c r="D407" s="178"/>
      <c r="E407" s="17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70"/>
      <c r="R407" s="170"/>
      <c r="S407" s="170"/>
      <c r="T407" s="170"/>
      <c r="U407" s="170"/>
      <c r="V407" s="170"/>
      <c r="W407" s="207"/>
      <c r="X407" s="207"/>
      <c r="Y407" s="207"/>
      <c r="Z407" s="208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8"/>
      <c r="BY407" s="208"/>
      <c r="BZ407" s="208"/>
      <c r="CA407" s="208"/>
      <c r="CB407" s="208"/>
      <c r="CC407" s="208"/>
      <c r="CD407" s="208"/>
      <c r="CE407" s="208"/>
      <c r="CF407" s="208"/>
      <c r="CG407" s="208"/>
      <c r="CH407" s="208"/>
      <c r="CI407" s="208"/>
      <c r="CJ407" s="208"/>
      <c r="CK407" s="208"/>
      <c r="CL407" s="208"/>
      <c r="CM407" s="208"/>
      <c r="CN407" s="208"/>
      <c r="CO407" s="208"/>
      <c r="CP407" s="176"/>
      <c r="DO407" s="166"/>
    </row>
    <row r="408" spans="1:119">
      <c r="A408" s="166"/>
      <c r="B408" s="175"/>
      <c r="C408" s="175"/>
      <c r="D408" s="178"/>
      <c r="E408" s="17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70"/>
      <c r="R408" s="170"/>
      <c r="S408" s="170"/>
      <c r="T408" s="170"/>
      <c r="U408" s="170"/>
      <c r="V408" s="170"/>
      <c r="W408" s="207"/>
      <c r="X408" s="207"/>
      <c r="Y408" s="207"/>
      <c r="Z408" s="208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  <c r="BP408" s="208"/>
      <c r="BQ408" s="208"/>
      <c r="BR408" s="208"/>
      <c r="BS408" s="208"/>
      <c r="BT408" s="208"/>
      <c r="BU408" s="208"/>
      <c r="BV408" s="208"/>
      <c r="BW408" s="208"/>
      <c r="BX408" s="208"/>
      <c r="BY408" s="208"/>
      <c r="BZ408" s="208"/>
      <c r="CA408" s="208"/>
      <c r="CB408" s="208"/>
      <c r="CC408" s="208"/>
      <c r="CD408" s="208"/>
      <c r="CE408" s="208"/>
      <c r="CF408" s="208"/>
      <c r="CG408" s="208"/>
      <c r="CH408" s="208"/>
      <c r="CI408" s="208"/>
      <c r="CJ408" s="208"/>
      <c r="CK408" s="208"/>
      <c r="CL408" s="208"/>
      <c r="CM408" s="208"/>
      <c r="CN408" s="208"/>
      <c r="CO408" s="208"/>
      <c r="CP408" s="176"/>
      <c r="DO408" s="166"/>
    </row>
    <row r="409" spans="1:119">
      <c r="A409" s="166"/>
      <c r="B409" s="175"/>
      <c r="C409" s="175"/>
      <c r="D409" s="178"/>
      <c r="E409" s="17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70"/>
      <c r="R409" s="170"/>
      <c r="S409" s="170"/>
      <c r="T409" s="170"/>
      <c r="U409" s="170"/>
      <c r="V409" s="170"/>
      <c r="W409" s="207"/>
      <c r="X409" s="207"/>
      <c r="Y409" s="207"/>
      <c r="Z409" s="208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  <c r="BP409" s="208"/>
      <c r="BQ409" s="208"/>
      <c r="BR409" s="208"/>
      <c r="BS409" s="208"/>
      <c r="BT409" s="208"/>
      <c r="BU409" s="208"/>
      <c r="BV409" s="208"/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8"/>
      <c r="CG409" s="208"/>
      <c r="CH409" s="208"/>
      <c r="CI409" s="208"/>
      <c r="CJ409" s="208"/>
      <c r="CK409" s="208"/>
      <c r="CL409" s="208"/>
      <c r="CM409" s="208"/>
      <c r="CN409" s="208"/>
      <c r="CO409" s="208"/>
      <c r="CP409" s="176"/>
      <c r="DO409" s="166"/>
    </row>
    <row r="410" spans="1:119">
      <c r="A410" s="166"/>
      <c r="B410" s="175"/>
      <c r="C410" s="175"/>
      <c r="D410" s="178"/>
      <c r="E410" s="17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70"/>
      <c r="R410" s="170"/>
      <c r="S410" s="170"/>
      <c r="T410" s="170"/>
      <c r="U410" s="170"/>
      <c r="V410" s="170"/>
      <c r="W410" s="207"/>
      <c r="X410" s="207"/>
      <c r="Y410" s="207"/>
      <c r="Z410" s="208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  <c r="CM410" s="208"/>
      <c r="CN410" s="208"/>
      <c r="CO410" s="208"/>
      <c r="CP410" s="176"/>
      <c r="DO410" s="166"/>
    </row>
    <row r="411" spans="1:119">
      <c r="A411" s="166"/>
      <c r="B411" s="175"/>
      <c r="C411" s="175"/>
      <c r="D411" s="178"/>
      <c r="E411" s="17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70"/>
      <c r="R411" s="170"/>
      <c r="S411" s="170"/>
      <c r="T411" s="170"/>
      <c r="U411" s="170"/>
      <c r="V411" s="170"/>
      <c r="W411" s="207"/>
      <c r="X411" s="207"/>
      <c r="Y411" s="207"/>
      <c r="Z411" s="208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  <c r="BP411" s="208"/>
      <c r="BQ411" s="208"/>
      <c r="BR411" s="208"/>
      <c r="BS411" s="208"/>
      <c r="BT411" s="208"/>
      <c r="BU411" s="208"/>
      <c r="BV411" s="208"/>
      <c r="BW411" s="208"/>
      <c r="BX411" s="208"/>
      <c r="BY411" s="208"/>
      <c r="BZ411" s="208"/>
      <c r="CA411" s="208"/>
      <c r="CB411" s="208"/>
      <c r="CC411" s="208"/>
      <c r="CD411" s="208"/>
      <c r="CE411" s="208"/>
      <c r="CF411" s="208"/>
      <c r="CG411" s="208"/>
      <c r="CH411" s="208"/>
      <c r="CI411" s="208"/>
      <c r="CJ411" s="208"/>
      <c r="CK411" s="208"/>
      <c r="CL411" s="208"/>
      <c r="CM411" s="208"/>
      <c r="CN411" s="208"/>
      <c r="CO411" s="208"/>
      <c r="CP411" s="176"/>
      <c r="DO411" s="166"/>
    </row>
    <row r="412" spans="1:119">
      <c r="A412" s="166"/>
      <c r="B412" s="175"/>
      <c r="C412" s="175"/>
      <c r="D412" s="178"/>
      <c r="E412" s="17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70"/>
      <c r="R412" s="170"/>
      <c r="S412" s="170"/>
      <c r="T412" s="170"/>
      <c r="U412" s="170"/>
      <c r="V412" s="170"/>
      <c r="W412" s="207"/>
      <c r="X412" s="207"/>
      <c r="Y412" s="207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8"/>
      <c r="BN412" s="208"/>
      <c r="BO412" s="208"/>
      <c r="BP412" s="208"/>
      <c r="BQ412" s="208"/>
      <c r="BR412" s="208"/>
      <c r="BS412" s="208"/>
      <c r="BT412" s="208"/>
      <c r="BU412" s="208"/>
      <c r="BV412" s="208"/>
      <c r="BW412" s="208"/>
      <c r="BX412" s="208"/>
      <c r="BY412" s="208"/>
      <c r="BZ412" s="208"/>
      <c r="CA412" s="208"/>
      <c r="CB412" s="208"/>
      <c r="CC412" s="208"/>
      <c r="CD412" s="208"/>
      <c r="CE412" s="208"/>
      <c r="CF412" s="208"/>
      <c r="CG412" s="208"/>
      <c r="CH412" s="208"/>
      <c r="CI412" s="208"/>
      <c r="CJ412" s="208"/>
      <c r="CK412" s="208"/>
      <c r="CL412" s="208"/>
      <c r="CM412" s="208"/>
      <c r="CN412" s="208"/>
      <c r="CO412" s="208"/>
      <c r="CP412" s="176"/>
      <c r="DO412" s="166"/>
    </row>
    <row r="413" spans="1:119">
      <c r="A413" s="166"/>
      <c r="B413" s="175"/>
      <c r="C413" s="175"/>
      <c r="D413" s="178"/>
      <c r="E413" s="17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70"/>
      <c r="R413" s="170"/>
      <c r="S413" s="170"/>
      <c r="T413" s="170"/>
      <c r="U413" s="170"/>
      <c r="V413" s="170"/>
      <c r="W413" s="207"/>
      <c r="X413" s="207"/>
      <c r="Y413" s="207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8"/>
      <c r="BY413" s="208"/>
      <c r="BZ413" s="208"/>
      <c r="CA413" s="208"/>
      <c r="CB413" s="208"/>
      <c r="CC413" s="208"/>
      <c r="CD413" s="208"/>
      <c r="CE413" s="208"/>
      <c r="CF413" s="208"/>
      <c r="CG413" s="208"/>
      <c r="CH413" s="208"/>
      <c r="CI413" s="208"/>
      <c r="CJ413" s="208"/>
      <c r="CK413" s="208"/>
      <c r="CL413" s="208"/>
      <c r="CM413" s="208"/>
      <c r="CN413" s="208"/>
      <c r="CO413" s="208"/>
      <c r="CP413" s="176"/>
      <c r="DO413" s="166"/>
    </row>
    <row r="414" spans="1:119">
      <c r="A414" s="166"/>
      <c r="B414" s="175"/>
      <c r="C414" s="175"/>
      <c r="D414" s="178"/>
      <c r="E414" s="17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70"/>
      <c r="R414" s="170"/>
      <c r="S414" s="170"/>
      <c r="T414" s="170"/>
      <c r="U414" s="170"/>
      <c r="V414" s="170"/>
      <c r="W414" s="207"/>
      <c r="X414" s="207"/>
      <c r="Y414" s="207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  <c r="BP414" s="208"/>
      <c r="BQ414" s="208"/>
      <c r="BR414" s="208"/>
      <c r="BS414" s="208"/>
      <c r="BT414" s="208"/>
      <c r="BU414" s="208"/>
      <c r="BV414" s="208"/>
      <c r="BW414" s="208"/>
      <c r="BX414" s="208"/>
      <c r="BY414" s="208"/>
      <c r="BZ414" s="208"/>
      <c r="CA414" s="208"/>
      <c r="CB414" s="208"/>
      <c r="CC414" s="208"/>
      <c r="CD414" s="208"/>
      <c r="CE414" s="208"/>
      <c r="CF414" s="208"/>
      <c r="CG414" s="208"/>
      <c r="CH414" s="208"/>
      <c r="CI414" s="208"/>
      <c r="CJ414" s="208"/>
      <c r="CK414" s="208"/>
      <c r="CL414" s="208"/>
      <c r="CM414" s="208"/>
      <c r="CN414" s="208"/>
      <c r="CO414" s="208"/>
      <c r="CP414" s="176"/>
      <c r="DO414" s="166"/>
    </row>
    <row r="415" spans="1:119">
      <c r="A415" s="166"/>
      <c r="B415" s="175"/>
      <c r="C415" s="175"/>
      <c r="D415" s="178"/>
      <c r="E415" s="17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70"/>
      <c r="R415" s="170"/>
      <c r="S415" s="170"/>
      <c r="T415" s="170"/>
      <c r="U415" s="170"/>
      <c r="V415" s="170"/>
      <c r="W415" s="207"/>
      <c r="X415" s="207"/>
      <c r="Y415" s="207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  <c r="BP415" s="208"/>
      <c r="BQ415" s="208"/>
      <c r="BR415" s="208"/>
      <c r="BS415" s="208"/>
      <c r="BT415" s="208"/>
      <c r="BU415" s="208"/>
      <c r="BV415" s="208"/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8"/>
      <c r="CG415" s="208"/>
      <c r="CH415" s="208"/>
      <c r="CI415" s="208"/>
      <c r="CJ415" s="208"/>
      <c r="CK415" s="208"/>
      <c r="CL415" s="208"/>
      <c r="CM415" s="208"/>
      <c r="CN415" s="208"/>
      <c r="CO415" s="208"/>
      <c r="CP415" s="176"/>
      <c r="DO415" s="166"/>
    </row>
    <row r="416" spans="1:119">
      <c r="A416" s="166"/>
      <c r="B416" s="175"/>
      <c r="C416" s="175"/>
      <c r="D416" s="178"/>
      <c r="E416" s="17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70"/>
      <c r="R416" s="170"/>
      <c r="S416" s="170"/>
      <c r="T416" s="170"/>
      <c r="U416" s="170"/>
      <c r="V416" s="170"/>
      <c r="W416" s="207"/>
      <c r="X416" s="207"/>
      <c r="Y416" s="207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  <c r="BP416" s="208"/>
      <c r="BQ416" s="208"/>
      <c r="BR416" s="208"/>
      <c r="BS416" s="208"/>
      <c r="BT416" s="208"/>
      <c r="BU416" s="208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8"/>
      <c r="CG416" s="208"/>
      <c r="CH416" s="208"/>
      <c r="CI416" s="208"/>
      <c r="CJ416" s="208"/>
      <c r="CK416" s="208"/>
      <c r="CL416" s="208"/>
      <c r="CM416" s="208"/>
      <c r="CN416" s="208"/>
      <c r="CO416" s="208"/>
      <c r="CP416" s="176"/>
      <c r="DO416" s="166"/>
    </row>
    <row r="417" spans="1:119">
      <c r="A417" s="166"/>
      <c r="B417" s="175"/>
      <c r="C417" s="175"/>
      <c r="D417" s="178"/>
      <c r="E417" s="17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70"/>
      <c r="R417" s="170"/>
      <c r="S417" s="170"/>
      <c r="T417" s="170"/>
      <c r="U417" s="170"/>
      <c r="V417" s="170"/>
      <c r="W417" s="207"/>
      <c r="X417" s="207"/>
      <c r="Y417" s="207"/>
      <c r="Z417" s="208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  <c r="BP417" s="208"/>
      <c r="BQ417" s="208"/>
      <c r="BR417" s="208"/>
      <c r="BS417" s="208"/>
      <c r="BT417" s="208"/>
      <c r="BU417" s="208"/>
      <c r="BV417" s="208"/>
      <c r="BW417" s="208"/>
      <c r="BX417" s="208"/>
      <c r="BY417" s="208"/>
      <c r="BZ417" s="208"/>
      <c r="CA417" s="208"/>
      <c r="CB417" s="208"/>
      <c r="CC417" s="208"/>
      <c r="CD417" s="208"/>
      <c r="CE417" s="208"/>
      <c r="CF417" s="208"/>
      <c r="CG417" s="208"/>
      <c r="CH417" s="208"/>
      <c r="CI417" s="208"/>
      <c r="CJ417" s="208"/>
      <c r="CK417" s="208"/>
      <c r="CL417" s="208"/>
      <c r="CM417" s="208"/>
      <c r="CN417" s="208"/>
      <c r="CO417" s="208"/>
      <c r="CP417" s="176"/>
      <c r="DO417" s="166"/>
    </row>
    <row r="418" spans="1:119">
      <c r="A418" s="166"/>
      <c r="B418" s="175"/>
      <c r="C418" s="175"/>
      <c r="D418" s="178"/>
      <c r="E418" s="17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70"/>
      <c r="R418" s="170"/>
      <c r="S418" s="170"/>
      <c r="T418" s="170"/>
      <c r="U418" s="170"/>
      <c r="V418" s="170"/>
      <c r="W418" s="207"/>
      <c r="X418" s="207"/>
      <c r="Y418" s="207"/>
      <c r="Z418" s="208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  <c r="BP418" s="208"/>
      <c r="BQ418" s="208"/>
      <c r="BR418" s="208"/>
      <c r="BS418" s="208"/>
      <c r="BT418" s="208"/>
      <c r="BU418" s="208"/>
      <c r="BV418" s="208"/>
      <c r="BW418" s="208"/>
      <c r="BX418" s="208"/>
      <c r="BY418" s="208"/>
      <c r="BZ418" s="208"/>
      <c r="CA418" s="208"/>
      <c r="CB418" s="208"/>
      <c r="CC418" s="208"/>
      <c r="CD418" s="208"/>
      <c r="CE418" s="208"/>
      <c r="CF418" s="208"/>
      <c r="CG418" s="208"/>
      <c r="CH418" s="208"/>
      <c r="CI418" s="208"/>
      <c r="CJ418" s="208"/>
      <c r="CK418" s="208"/>
      <c r="CL418" s="208"/>
      <c r="CM418" s="208"/>
      <c r="CN418" s="208"/>
      <c r="CO418" s="208"/>
      <c r="CP418" s="176"/>
      <c r="DO418" s="166"/>
    </row>
    <row r="419" spans="1:119">
      <c r="A419" s="166"/>
      <c r="B419" s="175"/>
      <c r="C419" s="175"/>
      <c r="D419" s="178"/>
      <c r="E419" s="17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70"/>
      <c r="R419" s="170"/>
      <c r="S419" s="170"/>
      <c r="T419" s="170"/>
      <c r="U419" s="170"/>
      <c r="V419" s="170"/>
      <c r="W419" s="207"/>
      <c r="X419" s="207"/>
      <c r="Y419" s="207"/>
      <c r="Z419" s="208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/>
      <c r="BW419" s="208"/>
      <c r="BX419" s="208"/>
      <c r="BY419" s="208"/>
      <c r="BZ419" s="208"/>
      <c r="CA419" s="208"/>
      <c r="CB419" s="208"/>
      <c r="CC419" s="208"/>
      <c r="CD419" s="208"/>
      <c r="CE419" s="208"/>
      <c r="CF419" s="208"/>
      <c r="CG419" s="208"/>
      <c r="CH419" s="208"/>
      <c r="CI419" s="208"/>
      <c r="CJ419" s="208"/>
      <c r="CK419" s="208"/>
      <c r="CL419" s="208"/>
      <c r="CM419" s="208"/>
      <c r="CN419" s="208"/>
      <c r="CO419" s="208"/>
      <c r="CP419" s="176"/>
      <c r="DO419" s="166"/>
    </row>
    <row r="420" spans="1:119">
      <c r="A420" s="166"/>
      <c r="B420" s="175"/>
      <c r="C420" s="175"/>
      <c r="D420" s="178"/>
      <c r="E420" s="17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70"/>
      <c r="R420" s="170"/>
      <c r="S420" s="170"/>
      <c r="T420" s="170"/>
      <c r="U420" s="170"/>
      <c r="V420" s="170"/>
      <c r="W420" s="207"/>
      <c r="X420" s="207"/>
      <c r="Y420" s="207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8"/>
      <c r="BY420" s="208"/>
      <c r="BZ420" s="208"/>
      <c r="CA420" s="208"/>
      <c r="CB420" s="208"/>
      <c r="CC420" s="208"/>
      <c r="CD420" s="208"/>
      <c r="CE420" s="208"/>
      <c r="CF420" s="208"/>
      <c r="CG420" s="208"/>
      <c r="CH420" s="208"/>
      <c r="CI420" s="208"/>
      <c r="CJ420" s="208"/>
      <c r="CK420" s="208"/>
      <c r="CL420" s="208"/>
      <c r="CM420" s="208"/>
      <c r="CN420" s="208"/>
      <c r="CO420" s="208"/>
      <c r="CP420" s="176"/>
      <c r="DO420" s="166"/>
    </row>
    <row r="421" spans="1:119">
      <c r="A421" s="166"/>
      <c r="B421" s="175"/>
      <c r="C421" s="175"/>
      <c r="D421" s="178"/>
      <c r="E421" s="17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70"/>
      <c r="R421" s="170"/>
      <c r="S421" s="170"/>
      <c r="T421" s="170"/>
      <c r="U421" s="170"/>
      <c r="V421" s="170"/>
      <c r="W421" s="207"/>
      <c r="X421" s="207"/>
      <c r="Y421" s="207"/>
      <c r="Z421" s="208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8"/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8"/>
      <c r="CG421" s="208"/>
      <c r="CH421" s="208"/>
      <c r="CI421" s="208"/>
      <c r="CJ421" s="208"/>
      <c r="CK421" s="208"/>
      <c r="CL421" s="208"/>
      <c r="CM421" s="208"/>
      <c r="CN421" s="208"/>
      <c r="CO421" s="208"/>
      <c r="CP421" s="176"/>
      <c r="DO421" s="166"/>
    </row>
    <row r="422" spans="1:119">
      <c r="A422" s="166"/>
      <c r="B422" s="175"/>
      <c r="C422" s="175"/>
      <c r="D422" s="178"/>
      <c r="E422" s="17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70"/>
      <c r="R422" s="170"/>
      <c r="S422" s="170"/>
      <c r="T422" s="170"/>
      <c r="U422" s="170"/>
      <c r="V422" s="170"/>
      <c r="W422" s="207"/>
      <c r="X422" s="207"/>
      <c r="Y422" s="207"/>
      <c r="Z422" s="208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  <c r="BP422" s="208"/>
      <c r="BQ422" s="208"/>
      <c r="BR422" s="208"/>
      <c r="BS422" s="208"/>
      <c r="BT422" s="208"/>
      <c r="BU422" s="208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8"/>
      <c r="CG422" s="208"/>
      <c r="CH422" s="208"/>
      <c r="CI422" s="208"/>
      <c r="CJ422" s="208"/>
      <c r="CK422" s="208"/>
      <c r="CL422" s="208"/>
      <c r="CM422" s="208"/>
      <c r="CN422" s="208"/>
      <c r="CO422" s="208"/>
      <c r="CP422" s="176"/>
      <c r="DO422" s="166"/>
    </row>
    <row r="423" spans="1:119">
      <c r="A423" s="166"/>
      <c r="B423" s="175"/>
      <c r="C423" s="175"/>
      <c r="D423" s="178"/>
      <c r="E423" s="17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70"/>
      <c r="R423" s="170"/>
      <c r="S423" s="170"/>
      <c r="T423" s="170"/>
      <c r="U423" s="170"/>
      <c r="V423" s="170"/>
      <c r="W423" s="207"/>
      <c r="X423" s="207"/>
      <c r="Y423" s="207"/>
      <c r="Z423" s="208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  <c r="BP423" s="208"/>
      <c r="BQ423" s="208"/>
      <c r="BR423" s="208"/>
      <c r="BS423" s="208"/>
      <c r="BT423" s="208"/>
      <c r="BU423" s="208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8"/>
      <c r="CG423" s="208"/>
      <c r="CH423" s="208"/>
      <c r="CI423" s="208"/>
      <c r="CJ423" s="208"/>
      <c r="CK423" s="208"/>
      <c r="CL423" s="208"/>
      <c r="CM423" s="208"/>
      <c r="CN423" s="208"/>
      <c r="CO423" s="208"/>
      <c r="CP423" s="176"/>
      <c r="DO423" s="166"/>
    </row>
    <row r="424" spans="1:119">
      <c r="A424" s="166"/>
      <c r="B424" s="175"/>
      <c r="C424" s="175"/>
      <c r="D424" s="178"/>
      <c r="E424" s="17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70"/>
      <c r="R424" s="170"/>
      <c r="S424" s="170"/>
      <c r="T424" s="170"/>
      <c r="U424" s="170"/>
      <c r="V424" s="170"/>
      <c r="W424" s="207"/>
      <c r="X424" s="207"/>
      <c r="Y424" s="207"/>
      <c r="Z424" s="208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208"/>
      <c r="CB424" s="208"/>
      <c r="CC424" s="208"/>
      <c r="CD424" s="208"/>
      <c r="CE424" s="208"/>
      <c r="CF424" s="208"/>
      <c r="CG424" s="208"/>
      <c r="CH424" s="208"/>
      <c r="CI424" s="208"/>
      <c r="CJ424" s="208"/>
      <c r="CK424" s="208"/>
      <c r="CL424" s="208"/>
      <c r="CM424" s="208"/>
      <c r="CN424" s="208"/>
      <c r="CO424" s="208"/>
      <c r="CP424" s="176"/>
      <c r="DO424" s="166"/>
    </row>
    <row r="425" spans="1:119">
      <c r="A425" s="166"/>
      <c r="B425" s="175"/>
      <c r="C425" s="175"/>
      <c r="D425" s="178"/>
      <c r="E425" s="17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70"/>
      <c r="R425" s="170"/>
      <c r="S425" s="170"/>
      <c r="T425" s="170"/>
      <c r="U425" s="170"/>
      <c r="V425" s="170"/>
      <c r="W425" s="207"/>
      <c r="X425" s="207"/>
      <c r="Y425" s="207"/>
      <c r="Z425" s="208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/>
      <c r="BW425" s="208"/>
      <c r="BX425" s="208"/>
      <c r="BY425" s="208"/>
      <c r="BZ425" s="208"/>
      <c r="CA425" s="208"/>
      <c r="CB425" s="208"/>
      <c r="CC425" s="208"/>
      <c r="CD425" s="208"/>
      <c r="CE425" s="208"/>
      <c r="CF425" s="208"/>
      <c r="CG425" s="208"/>
      <c r="CH425" s="208"/>
      <c r="CI425" s="208"/>
      <c r="CJ425" s="208"/>
      <c r="CK425" s="208"/>
      <c r="CL425" s="208"/>
      <c r="CM425" s="208"/>
      <c r="CN425" s="208"/>
      <c r="CO425" s="208"/>
      <c r="CP425" s="176"/>
      <c r="DO425" s="166"/>
    </row>
    <row r="426" spans="1:119">
      <c r="A426" s="166"/>
      <c r="B426" s="175"/>
      <c r="C426" s="175"/>
      <c r="D426" s="178"/>
      <c r="E426" s="17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70"/>
      <c r="R426" s="170"/>
      <c r="S426" s="170"/>
      <c r="T426" s="170"/>
      <c r="U426" s="170"/>
      <c r="V426" s="170"/>
      <c r="W426" s="207"/>
      <c r="X426" s="207"/>
      <c r="Y426" s="207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8"/>
      <c r="BY426" s="208"/>
      <c r="BZ426" s="208"/>
      <c r="CA426" s="208"/>
      <c r="CB426" s="208"/>
      <c r="CC426" s="208"/>
      <c r="CD426" s="208"/>
      <c r="CE426" s="208"/>
      <c r="CF426" s="208"/>
      <c r="CG426" s="208"/>
      <c r="CH426" s="208"/>
      <c r="CI426" s="208"/>
      <c r="CJ426" s="208"/>
      <c r="CK426" s="208"/>
      <c r="CL426" s="208"/>
      <c r="CM426" s="208"/>
      <c r="CN426" s="208"/>
      <c r="CO426" s="208"/>
      <c r="CP426" s="176"/>
      <c r="DO426" s="166"/>
    </row>
    <row r="427" spans="1:119">
      <c r="A427" s="166"/>
      <c r="B427" s="175"/>
      <c r="C427" s="175"/>
      <c r="D427" s="178"/>
      <c r="E427" s="17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70"/>
      <c r="R427" s="170"/>
      <c r="S427" s="170"/>
      <c r="T427" s="170"/>
      <c r="U427" s="170"/>
      <c r="V427" s="170"/>
      <c r="W427" s="207"/>
      <c r="X427" s="207"/>
      <c r="Y427" s="207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/>
      <c r="BW427" s="208"/>
      <c r="BX427" s="208"/>
      <c r="BY427" s="208"/>
      <c r="BZ427" s="208"/>
      <c r="CA427" s="208"/>
      <c r="CB427" s="208"/>
      <c r="CC427" s="208"/>
      <c r="CD427" s="208"/>
      <c r="CE427" s="208"/>
      <c r="CF427" s="208"/>
      <c r="CG427" s="208"/>
      <c r="CH427" s="208"/>
      <c r="CI427" s="208"/>
      <c r="CJ427" s="208"/>
      <c r="CK427" s="208"/>
      <c r="CL427" s="208"/>
      <c r="CM427" s="208"/>
      <c r="CN427" s="208"/>
      <c r="CO427" s="208"/>
      <c r="CP427" s="176"/>
      <c r="DO427" s="166"/>
    </row>
    <row r="428" spans="1:119">
      <c r="A428" s="166"/>
      <c r="B428" s="175"/>
      <c r="C428" s="175"/>
      <c r="D428" s="178"/>
      <c r="E428" s="17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70"/>
      <c r="R428" s="170"/>
      <c r="S428" s="170"/>
      <c r="T428" s="170"/>
      <c r="U428" s="170"/>
      <c r="V428" s="170"/>
      <c r="W428" s="207"/>
      <c r="X428" s="207"/>
      <c r="Y428" s="207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8"/>
      <c r="CG428" s="208"/>
      <c r="CH428" s="208"/>
      <c r="CI428" s="208"/>
      <c r="CJ428" s="208"/>
      <c r="CK428" s="208"/>
      <c r="CL428" s="208"/>
      <c r="CM428" s="208"/>
      <c r="CN428" s="208"/>
      <c r="CO428" s="208"/>
      <c r="CP428" s="176"/>
      <c r="DO428" s="166"/>
    </row>
    <row r="429" spans="1:119">
      <c r="A429" s="166"/>
      <c r="B429" s="175"/>
      <c r="C429" s="175"/>
      <c r="D429" s="178"/>
      <c r="E429" s="17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70"/>
      <c r="R429" s="170"/>
      <c r="S429" s="170"/>
      <c r="T429" s="170"/>
      <c r="U429" s="170"/>
      <c r="V429" s="170"/>
      <c r="W429" s="207"/>
      <c r="X429" s="207"/>
      <c r="Y429" s="207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  <c r="BP429" s="208"/>
      <c r="BQ429" s="208"/>
      <c r="BR429" s="208"/>
      <c r="BS429" s="208"/>
      <c r="BT429" s="208"/>
      <c r="BU429" s="208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8"/>
      <c r="CG429" s="208"/>
      <c r="CH429" s="208"/>
      <c r="CI429" s="208"/>
      <c r="CJ429" s="208"/>
      <c r="CK429" s="208"/>
      <c r="CL429" s="208"/>
      <c r="CM429" s="208"/>
      <c r="CN429" s="208"/>
      <c r="CO429" s="208"/>
      <c r="CP429" s="176"/>
      <c r="DO429" s="166"/>
    </row>
    <row r="430" spans="1:119">
      <c r="A430" s="166"/>
      <c r="B430" s="175"/>
      <c r="C430" s="175"/>
      <c r="D430" s="178"/>
      <c r="E430" s="17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70"/>
      <c r="R430" s="170"/>
      <c r="S430" s="170"/>
      <c r="T430" s="170"/>
      <c r="U430" s="170"/>
      <c r="V430" s="170"/>
      <c r="W430" s="207"/>
      <c r="X430" s="207"/>
      <c r="Y430" s="207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  <c r="BP430" s="208"/>
      <c r="BQ430" s="208"/>
      <c r="BR430" s="208"/>
      <c r="BS430" s="208"/>
      <c r="BT430" s="208"/>
      <c r="BU430" s="208"/>
      <c r="BV430" s="208"/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8"/>
      <c r="CG430" s="208"/>
      <c r="CH430" s="208"/>
      <c r="CI430" s="208"/>
      <c r="CJ430" s="208"/>
      <c r="CK430" s="208"/>
      <c r="CL430" s="208"/>
      <c r="CM430" s="208"/>
      <c r="CN430" s="208"/>
      <c r="CO430" s="208"/>
      <c r="CP430" s="176"/>
      <c r="DO430" s="166"/>
    </row>
    <row r="431" spans="1:119">
      <c r="A431" s="166"/>
      <c r="B431" s="175"/>
      <c r="C431" s="175"/>
      <c r="D431" s="178"/>
      <c r="E431" s="17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70"/>
      <c r="R431" s="170"/>
      <c r="S431" s="170"/>
      <c r="T431" s="170"/>
      <c r="U431" s="170"/>
      <c r="V431" s="170"/>
      <c r="W431" s="207"/>
      <c r="X431" s="207"/>
      <c r="Y431" s="207"/>
      <c r="Z431" s="208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  <c r="BI431" s="208"/>
      <c r="BJ431" s="208"/>
      <c r="BK431" s="208"/>
      <c r="BL431" s="208"/>
      <c r="BM431" s="208"/>
      <c r="BN431" s="208"/>
      <c r="BO431" s="208"/>
      <c r="BP431" s="208"/>
      <c r="BQ431" s="208"/>
      <c r="BR431" s="208"/>
      <c r="BS431" s="208"/>
      <c r="BT431" s="208"/>
      <c r="BU431" s="208"/>
      <c r="BV431" s="208"/>
      <c r="BW431" s="208"/>
      <c r="BX431" s="208"/>
      <c r="BY431" s="208"/>
      <c r="BZ431" s="208"/>
      <c r="CA431" s="208"/>
      <c r="CB431" s="208"/>
      <c r="CC431" s="208"/>
      <c r="CD431" s="208"/>
      <c r="CE431" s="208"/>
      <c r="CF431" s="208"/>
      <c r="CG431" s="208"/>
      <c r="CH431" s="208"/>
      <c r="CI431" s="208"/>
      <c r="CJ431" s="208"/>
      <c r="CK431" s="208"/>
      <c r="CL431" s="208"/>
      <c r="CM431" s="208"/>
      <c r="CN431" s="208"/>
      <c r="CO431" s="208"/>
      <c r="CP431" s="176"/>
      <c r="DO431" s="166"/>
    </row>
    <row r="432" spans="1:119">
      <c r="A432" s="166"/>
      <c r="B432" s="175"/>
      <c r="C432" s="175"/>
      <c r="D432" s="178"/>
      <c r="E432" s="17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70"/>
      <c r="R432" s="170"/>
      <c r="S432" s="170"/>
      <c r="T432" s="170"/>
      <c r="U432" s="170"/>
      <c r="V432" s="170"/>
      <c r="W432" s="207"/>
      <c r="X432" s="207"/>
      <c r="Y432" s="207"/>
      <c r="Z432" s="208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  <c r="BI432" s="208"/>
      <c r="BJ432" s="208"/>
      <c r="BK432" s="208"/>
      <c r="BL432" s="208"/>
      <c r="BM432" s="208"/>
      <c r="BN432" s="208"/>
      <c r="BO432" s="208"/>
      <c r="BP432" s="208"/>
      <c r="BQ432" s="208"/>
      <c r="BR432" s="208"/>
      <c r="BS432" s="208"/>
      <c r="BT432" s="208"/>
      <c r="BU432" s="208"/>
      <c r="BV432" s="208"/>
      <c r="BW432" s="208"/>
      <c r="BX432" s="208"/>
      <c r="BY432" s="208"/>
      <c r="BZ432" s="208"/>
      <c r="CA432" s="208"/>
      <c r="CB432" s="208"/>
      <c r="CC432" s="208"/>
      <c r="CD432" s="208"/>
      <c r="CE432" s="208"/>
      <c r="CF432" s="208"/>
      <c r="CG432" s="208"/>
      <c r="CH432" s="208"/>
      <c r="CI432" s="208"/>
      <c r="CJ432" s="208"/>
      <c r="CK432" s="208"/>
      <c r="CL432" s="208"/>
      <c r="CM432" s="208"/>
      <c r="CN432" s="208"/>
      <c r="CO432" s="208"/>
      <c r="CP432" s="176"/>
      <c r="DO432" s="166"/>
    </row>
    <row r="433" spans="1:119">
      <c r="A433" s="166"/>
      <c r="B433" s="175"/>
      <c r="C433" s="175"/>
      <c r="D433" s="178"/>
      <c r="E433" s="17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70"/>
      <c r="R433" s="170"/>
      <c r="S433" s="170"/>
      <c r="T433" s="170"/>
      <c r="U433" s="170"/>
      <c r="V433" s="170"/>
      <c r="W433" s="207"/>
      <c r="X433" s="207"/>
      <c r="Y433" s="207"/>
      <c r="Z433" s="208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  <c r="BI433" s="208"/>
      <c r="BJ433" s="208"/>
      <c r="BK433" s="208"/>
      <c r="BL433" s="208"/>
      <c r="BM433" s="208"/>
      <c r="BN433" s="208"/>
      <c r="BO433" s="208"/>
      <c r="BP433" s="208"/>
      <c r="BQ433" s="208"/>
      <c r="BR433" s="208"/>
      <c r="BS433" s="208"/>
      <c r="BT433" s="208"/>
      <c r="BU433" s="208"/>
      <c r="BV433" s="208"/>
      <c r="BW433" s="208"/>
      <c r="BX433" s="208"/>
      <c r="BY433" s="208"/>
      <c r="BZ433" s="208"/>
      <c r="CA433" s="208"/>
      <c r="CB433" s="208"/>
      <c r="CC433" s="208"/>
      <c r="CD433" s="208"/>
      <c r="CE433" s="208"/>
      <c r="CF433" s="208"/>
      <c r="CG433" s="208"/>
      <c r="CH433" s="208"/>
      <c r="CI433" s="208"/>
      <c r="CJ433" s="208"/>
      <c r="CK433" s="208"/>
      <c r="CL433" s="208"/>
      <c r="CM433" s="208"/>
      <c r="CN433" s="208"/>
      <c r="CO433" s="208"/>
      <c r="CP433" s="176"/>
      <c r="DO433" s="166"/>
    </row>
    <row r="434" spans="1:119">
      <c r="A434" s="166"/>
      <c r="B434" s="175"/>
      <c r="C434" s="175"/>
      <c r="D434" s="178"/>
      <c r="E434" s="17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70"/>
      <c r="R434" s="170"/>
      <c r="S434" s="170"/>
      <c r="T434" s="170"/>
      <c r="U434" s="170"/>
      <c r="V434" s="170"/>
      <c r="W434" s="207"/>
      <c r="X434" s="207"/>
      <c r="Y434" s="207"/>
      <c r="Z434" s="208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  <c r="BI434" s="208"/>
      <c r="BJ434" s="208"/>
      <c r="BK434" s="208"/>
      <c r="BL434" s="208"/>
      <c r="BM434" s="208"/>
      <c r="BN434" s="208"/>
      <c r="BO434" s="208"/>
      <c r="BP434" s="208"/>
      <c r="BQ434" s="208"/>
      <c r="BR434" s="208"/>
      <c r="BS434" s="208"/>
      <c r="BT434" s="208"/>
      <c r="BU434" s="208"/>
      <c r="BV434" s="208"/>
      <c r="BW434" s="208"/>
      <c r="BX434" s="208"/>
      <c r="BY434" s="208"/>
      <c r="BZ434" s="208"/>
      <c r="CA434" s="208"/>
      <c r="CB434" s="208"/>
      <c r="CC434" s="208"/>
      <c r="CD434" s="208"/>
      <c r="CE434" s="208"/>
      <c r="CF434" s="208"/>
      <c r="CG434" s="208"/>
      <c r="CH434" s="208"/>
      <c r="CI434" s="208"/>
      <c r="CJ434" s="208"/>
      <c r="CK434" s="208"/>
      <c r="CL434" s="208"/>
      <c r="CM434" s="208"/>
      <c r="CN434" s="208"/>
      <c r="CO434" s="208"/>
      <c r="CP434" s="176"/>
      <c r="DO434" s="166"/>
    </row>
    <row r="435" spans="1:119">
      <c r="A435" s="166"/>
      <c r="B435" s="175"/>
      <c r="C435" s="175"/>
      <c r="D435" s="178"/>
      <c r="E435" s="17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70"/>
      <c r="R435" s="170"/>
      <c r="S435" s="170"/>
      <c r="T435" s="170"/>
      <c r="U435" s="170"/>
      <c r="V435" s="170"/>
      <c r="W435" s="207"/>
      <c r="X435" s="207"/>
      <c r="Y435" s="207"/>
      <c r="Z435" s="208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  <c r="BI435" s="208"/>
      <c r="BJ435" s="208"/>
      <c r="BK435" s="208"/>
      <c r="BL435" s="208"/>
      <c r="BM435" s="208"/>
      <c r="BN435" s="208"/>
      <c r="BO435" s="208"/>
      <c r="BP435" s="208"/>
      <c r="BQ435" s="208"/>
      <c r="BR435" s="208"/>
      <c r="BS435" s="208"/>
      <c r="BT435" s="208"/>
      <c r="BU435" s="208"/>
      <c r="BV435" s="208"/>
      <c r="BW435" s="208"/>
      <c r="BX435" s="208"/>
      <c r="BY435" s="208"/>
      <c r="BZ435" s="208"/>
      <c r="CA435" s="208"/>
      <c r="CB435" s="208"/>
      <c r="CC435" s="208"/>
      <c r="CD435" s="208"/>
      <c r="CE435" s="208"/>
      <c r="CF435" s="208"/>
      <c r="CG435" s="208"/>
      <c r="CH435" s="208"/>
      <c r="CI435" s="208"/>
      <c r="CJ435" s="208"/>
      <c r="CK435" s="208"/>
      <c r="CL435" s="208"/>
      <c r="CM435" s="208"/>
      <c r="CN435" s="208"/>
      <c r="CO435" s="208"/>
      <c r="CP435" s="176"/>
      <c r="DO435" s="166"/>
    </row>
    <row r="436" spans="1:119">
      <c r="A436" s="166"/>
      <c r="B436" s="175"/>
      <c r="C436" s="175"/>
      <c r="D436" s="178"/>
      <c r="E436" s="17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70"/>
      <c r="R436" s="170"/>
      <c r="S436" s="170"/>
      <c r="T436" s="170"/>
      <c r="U436" s="170"/>
      <c r="V436" s="170"/>
      <c r="W436" s="207"/>
      <c r="X436" s="207"/>
      <c r="Y436" s="207"/>
      <c r="Z436" s="208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  <c r="BI436" s="208"/>
      <c r="BJ436" s="208"/>
      <c r="BK436" s="208"/>
      <c r="BL436" s="208"/>
      <c r="BM436" s="208"/>
      <c r="BN436" s="208"/>
      <c r="BO436" s="208"/>
      <c r="BP436" s="208"/>
      <c r="BQ436" s="208"/>
      <c r="BR436" s="208"/>
      <c r="BS436" s="208"/>
      <c r="BT436" s="208"/>
      <c r="BU436" s="208"/>
      <c r="BV436" s="208"/>
      <c r="BW436" s="208"/>
      <c r="BX436" s="208"/>
      <c r="BY436" s="208"/>
      <c r="BZ436" s="208"/>
      <c r="CA436" s="208"/>
      <c r="CB436" s="208"/>
      <c r="CC436" s="208"/>
      <c r="CD436" s="208"/>
      <c r="CE436" s="208"/>
      <c r="CF436" s="208"/>
      <c r="CG436" s="208"/>
      <c r="CH436" s="208"/>
      <c r="CI436" s="208"/>
      <c r="CJ436" s="208"/>
      <c r="CK436" s="208"/>
      <c r="CL436" s="208"/>
      <c r="CM436" s="208"/>
      <c r="CN436" s="208"/>
      <c r="CO436" s="208"/>
      <c r="CP436" s="176"/>
      <c r="DO436" s="166"/>
    </row>
    <row r="437" spans="1:119">
      <c r="A437" s="166"/>
      <c r="B437" s="175"/>
      <c r="C437" s="175"/>
      <c r="D437" s="178"/>
      <c r="E437" s="17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70"/>
      <c r="R437" s="170"/>
      <c r="S437" s="170"/>
      <c r="T437" s="170"/>
      <c r="U437" s="170"/>
      <c r="V437" s="170"/>
      <c r="W437" s="207"/>
      <c r="X437" s="207"/>
      <c r="Y437" s="207"/>
      <c r="Z437" s="208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  <c r="BI437" s="208"/>
      <c r="BJ437" s="208"/>
      <c r="BK437" s="208"/>
      <c r="BL437" s="208"/>
      <c r="BM437" s="208"/>
      <c r="BN437" s="208"/>
      <c r="BO437" s="208"/>
      <c r="BP437" s="208"/>
      <c r="BQ437" s="208"/>
      <c r="BR437" s="208"/>
      <c r="BS437" s="208"/>
      <c r="BT437" s="208"/>
      <c r="BU437" s="208"/>
      <c r="BV437" s="208"/>
      <c r="BW437" s="208"/>
      <c r="BX437" s="208"/>
      <c r="BY437" s="208"/>
      <c r="BZ437" s="208"/>
      <c r="CA437" s="208"/>
      <c r="CB437" s="208"/>
      <c r="CC437" s="208"/>
      <c r="CD437" s="208"/>
      <c r="CE437" s="208"/>
      <c r="CF437" s="208"/>
      <c r="CG437" s="208"/>
      <c r="CH437" s="208"/>
      <c r="CI437" s="208"/>
      <c r="CJ437" s="208"/>
      <c r="CK437" s="208"/>
      <c r="CL437" s="208"/>
      <c r="CM437" s="208"/>
      <c r="CN437" s="208"/>
      <c r="CO437" s="208"/>
      <c r="CP437" s="176"/>
      <c r="DO437" s="166"/>
    </row>
    <row r="438" spans="1:119">
      <c r="A438" s="166"/>
      <c r="B438" s="175"/>
      <c r="C438" s="175"/>
      <c r="D438" s="178"/>
      <c r="E438" s="17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70"/>
      <c r="R438" s="170"/>
      <c r="S438" s="170"/>
      <c r="T438" s="170"/>
      <c r="U438" s="170"/>
      <c r="V438" s="170"/>
      <c r="W438" s="207"/>
      <c r="X438" s="207"/>
      <c r="Y438" s="207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  <c r="BI438" s="208"/>
      <c r="BJ438" s="208"/>
      <c r="BK438" s="208"/>
      <c r="BL438" s="208"/>
      <c r="BM438" s="208"/>
      <c r="BN438" s="208"/>
      <c r="BO438" s="208"/>
      <c r="BP438" s="208"/>
      <c r="BQ438" s="208"/>
      <c r="BR438" s="208"/>
      <c r="BS438" s="208"/>
      <c r="BT438" s="208"/>
      <c r="BU438" s="208"/>
      <c r="BV438" s="208"/>
      <c r="BW438" s="208"/>
      <c r="BX438" s="208"/>
      <c r="BY438" s="208"/>
      <c r="BZ438" s="208"/>
      <c r="CA438" s="208"/>
      <c r="CB438" s="208"/>
      <c r="CC438" s="208"/>
      <c r="CD438" s="208"/>
      <c r="CE438" s="208"/>
      <c r="CF438" s="208"/>
      <c r="CG438" s="208"/>
      <c r="CH438" s="208"/>
      <c r="CI438" s="208"/>
      <c r="CJ438" s="208"/>
      <c r="CK438" s="208"/>
      <c r="CL438" s="208"/>
      <c r="CM438" s="208"/>
      <c r="CN438" s="208"/>
      <c r="CO438" s="208"/>
      <c r="CP438" s="176"/>
      <c r="DO438" s="166"/>
    </row>
    <row r="439" spans="1:119">
      <c r="A439" s="166"/>
      <c r="B439" s="175"/>
      <c r="C439" s="175"/>
      <c r="D439" s="178"/>
      <c r="E439" s="17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70"/>
      <c r="R439" s="170"/>
      <c r="S439" s="170"/>
      <c r="T439" s="170"/>
      <c r="U439" s="170"/>
      <c r="V439" s="170"/>
      <c r="W439" s="207"/>
      <c r="X439" s="207"/>
      <c r="Y439" s="207"/>
      <c r="Z439" s="208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  <c r="BI439" s="208"/>
      <c r="BJ439" s="208"/>
      <c r="BK439" s="208"/>
      <c r="BL439" s="208"/>
      <c r="BM439" s="208"/>
      <c r="BN439" s="208"/>
      <c r="BO439" s="208"/>
      <c r="BP439" s="208"/>
      <c r="BQ439" s="208"/>
      <c r="BR439" s="208"/>
      <c r="BS439" s="208"/>
      <c r="BT439" s="208"/>
      <c r="BU439" s="208"/>
      <c r="BV439" s="208"/>
      <c r="BW439" s="208"/>
      <c r="BX439" s="208"/>
      <c r="BY439" s="208"/>
      <c r="BZ439" s="208"/>
      <c r="CA439" s="208"/>
      <c r="CB439" s="208"/>
      <c r="CC439" s="208"/>
      <c r="CD439" s="208"/>
      <c r="CE439" s="208"/>
      <c r="CF439" s="208"/>
      <c r="CG439" s="208"/>
      <c r="CH439" s="208"/>
      <c r="CI439" s="208"/>
      <c r="CJ439" s="208"/>
      <c r="CK439" s="208"/>
      <c r="CL439" s="208"/>
      <c r="CM439" s="208"/>
      <c r="CN439" s="208"/>
      <c r="CO439" s="208"/>
      <c r="CP439" s="176"/>
      <c r="DO439" s="166"/>
    </row>
    <row r="440" spans="1:119">
      <c r="A440" s="166"/>
      <c r="B440" s="175"/>
      <c r="C440" s="175"/>
      <c r="D440" s="178"/>
      <c r="E440" s="17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70"/>
      <c r="R440" s="170"/>
      <c r="S440" s="170"/>
      <c r="T440" s="170"/>
      <c r="U440" s="170"/>
      <c r="V440" s="170"/>
      <c r="W440" s="207"/>
      <c r="X440" s="207"/>
      <c r="Y440" s="207"/>
      <c r="Z440" s="208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  <c r="BI440" s="208"/>
      <c r="BJ440" s="208"/>
      <c r="BK440" s="208"/>
      <c r="BL440" s="208"/>
      <c r="BM440" s="208"/>
      <c r="BN440" s="208"/>
      <c r="BO440" s="208"/>
      <c r="BP440" s="208"/>
      <c r="BQ440" s="208"/>
      <c r="BR440" s="208"/>
      <c r="BS440" s="208"/>
      <c r="BT440" s="208"/>
      <c r="BU440" s="208"/>
      <c r="BV440" s="208"/>
      <c r="BW440" s="208"/>
      <c r="BX440" s="208"/>
      <c r="BY440" s="208"/>
      <c r="BZ440" s="208"/>
      <c r="CA440" s="208"/>
      <c r="CB440" s="208"/>
      <c r="CC440" s="208"/>
      <c r="CD440" s="208"/>
      <c r="CE440" s="208"/>
      <c r="CF440" s="208"/>
      <c r="CG440" s="208"/>
      <c r="CH440" s="208"/>
      <c r="CI440" s="208"/>
      <c r="CJ440" s="208"/>
      <c r="CK440" s="208"/>
      <c r="CL440" s="208"/>
      <c r="CM440" s="208"/>
      <c r="CN440" s="208"/>
      <c r="CO440" s="208"/>
      <c r="CP440" s="176"/>
      <c r="DO440" s="166"/>
    </row>
    <row r="441" spans="1:119">
      <c r="A441" s="166"/>
      <c r="B441" s="175"/>
      <c r="C441" s="175"/>
      <c r="D441" s="178"/>
      <c r="E441" s="17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70"/>
      <c r="R441" s="170"/>
      <c r="S441" s="170"/>
      <c r="T441" s="170"/>
      <c r="U441" s="170"/>
      <c r="V441" s="170"/>
      <c r="W441" s="207"/>
      <c r="X441" s="207"/>
      <c r="Y441" s="207"/>
      <c r="Z441" s="208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  <c r="BI441" s="208"/>
      <c r="BJ441" s="208"/>
      <c r="BK441" s="208"/>
      <c r="BL441" s="208"/>
      <c r="BM441" s="208"/>
      <c r="BN441" s="208"/>
      <c r="BO441" s="208"/>
      <c r="BP441" s="208"/>
      <c r="BQ441" s="208"/>
      <c r="BR441" s="208"/>
      <c r="BS441" s="208"/>
      <c r="BT441" s="208"/>
      <c r="BU441" s="208"/>
      <c r="BV441" s="208"/>
      <c r="BW441" s="208"/>
      <c r="BX441" s="208"/>
      <c r="BY441" s="208"/>
      <c r="BZ441" s="208"/>
      <c r="CA441" s="208"/>
      <c r="CB441" s="208"/>
      <c r="CC441" s="208"/>
      <c r="CD441" s="208"/>
      <c r="CE441" s="208"/>
      <c r="CF441" s="208"/>
      <c r="CG441" s="208"/>
      <c r="CH441" s="208"/>
      <c r="CI441" s="208"/>
      <c r="CJ441" s="208"/>
      <c r="CK441" s="208"/>
      <c r="CL441" s="208"/>
      <c r="CM441" s="208"/>
      <c r="CN441" s="208"/>
      <c r="CO441" s="208"/>
      <c r="CP441" s="176"/>
      <c r="DO441" s="166"/>
    </row>
    <row r="442" spans="1:119">
      <c r="A442" s="166"/>
      <c r="B442" s="175"/>
      <c r="C442" s="175"/>
      <c r="D442" s="178"/>
      <c r="E442" s="17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70"/>
      <c r="R442" s="170"/>
      <c r="S442" s="170"/>
      <c r="T442" s="170"/>
      <c r="U442" s="170"/>
      <c r="V442" s="170"/>
      <c r="W442" s="207"/>
      <c r="X442" s="207"/>
      <c r="Y442" s="207"/>
      <c r="Z442" s="208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  <c r="BI442" s="208"/>
      <c r="BJ442" s="208"/>
      <c r="BK442" s="208"/>
      <c r="BL442" s="208"/>
      <c r="BM442" s="208"/>
      <c r="BN442" s="208"/>
      <c r="BO442" s="208"/>
      <c r="BP442" s="208"/>
      <c r="BQ442" s="208"/>
      <c r="BR442" s="208"/>
      <c r="BS442" s="208"/>
      <c r="BT442" s="208"/>
      <c r="BU442" s="208"/>
      <c r="BV442" s="208"/>
      <c r="BW442" s="208"/>
      <c r="BX442" s="208"/>
      <c r="BY442" s="208"/>
      <c r="BZ442" s="208"/>
      <c r="CA442" s="208"/>
      <c r="CB442" s="208"/>
      <c r="CC442" s="208"/>
      <c r="CD442" s="208"/>
      <c r="CE442" s="208"/>
      <c r="CF442" s="208"/>
      <c r="CG442" s="208"/>
      <c r="CH442" s="208"/>
      <c r="CI442" s="208"/>
      <c r="CJ442" s="208"/>
      <c r="CK442" s="208"/>
      <c r="CL442" s="208"/>
      <c r="CM442" s="208"/>
      <c r="CN442" s="208"/>
      <c r="CO442" s="208"/>
      <c r="CP442" s="176"/>
      <c r="DO442" s="166"/>
    </row>
    <row r="443" spans="1:119">
      <c r="A443" s="166"/>
      <c r="B443" s="175"/>
      <c r="C443" s="175"/>
      <c r="D443" s="178"/>
      <c r="E443" s="17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70"/>
      <c r="R443" s="170"/>
      <c r="S443" s="170"/>
      <c r="T443" s="170"/>
      <c r="U443" s="170"/>
      <c r="V443" s="170"/>
      <c r="W443" s="207"/>
      <c r="X443" s="207"/>
      <c r="Y443" s="207"/>
      <c r="Z443" s="208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  <c r="BP443" s="208"/>
      <c r="BQ443" s="208"/>
      <c r="BR443" s="208"/>
      <c r="BS443" s="208"/>
      <c r="BT443" s="208"/>
      <c r="BU443" s="208"/>
      <c r="BV443" s="208"/>
      <c r="BW443" s="208"/>
      <c r="BX443" s="208"/>
      <c r="BY443" s="208"/>
      <c r="BZ443" s="208"/>
      <c r="CA443" s="208"/>
      <c r="CB443" s="208"/>
      <c r="CC443" s="208"/>
      <c r="CD443" s="208"/>
      <c r="CE443" s="208"/>
      <c r="CF443" s="208"/>
      <c r="CG443" s="208"/>
      <c r="CH443" s="208"/>
      <c r="CI443" s="208"/>
      <c r="CJ443" s="208"/>
      <c r="CK443" s="208"/>
      <c r="CL443" s="208"/>
      <c r="CM443" s="208"/>
      <c r="CN443" s="208"/>
      <c r="CO443" s="208"/>
      <c r="CP443" s="176"/>
      <c r="DO443" s="166"/>
    </row>
    <row r="444" spans="1:119">
      <c r="A444" s="166"/>
      <c r="B444" s="175"/>
      <c r="C444" s="175"/>
      <c r="D444" s="178"/>
      <c r="E444" s="17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70"/>
      <c r="R444" s="170"/>
      <c r="S444" s="170"/>
      <c r="T444" s="170"/>
      <c r="U444" s="170"/>
      <c r="V444" s="170"/>
      <c r="W444" s="207"/>
      <c r="X444" s="207"/>
      <c r="Y444" s="207"/>
      <c r="Z444" s="208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  <c r="BP444" s="208"/>
      <c r="BQ444" s="208"/>
      <c r="BR444" s="208"/>
      <c r="BS444" s="208"/>
      <c r="BT444" s="208"/>
      <c r="BU444" s="208"/>
      <c r="BV444" s="208"/>
      <c r="BW444" s="208"/>
      <c r="BX444" s="208"/>
      <c r="BY444" s="208"/>
      <c r="BZ444" s="208"/>
      <c r="CA444" s="208"/>
      <c r="CB444" s="208"/>
      <c r="CC444" s="208"/>
      <c r="CD444" s="208"/>
      <c r="CE444" s="208"/>
      <c r="CF444" s="208"/>
      <c r="CG444" s="208"/>
      <c r="CH444" s="208"/>
      <c r="CI444" s="208"/>
      <c r="CJ444" s="208"/>
      <c r="CK444" s="208"/>
      <c r="CL444" s="208"/>
      <c r="CM444" s="208"/>
      <c r="CN444" s="208"/>
      <c r="CO444" s="208"/>
      <c r="CP444" s="176"/>
      <c r="DO444" s="166"/>
    </row>
    <row r="445" spans="1:119">
      <c r="A445" s="166"/>
      <c r="B445" s="175"/>
      <c r="C445" s="175"/>
      <c r="D445" s="178"/>
      <c r="E445" s="17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70"/>
      <c r="R445" s="170"/>
      <c r="S445" s="170"/>
      <c r="T445" s="170"/>
      <c r="U445" s="170"/>
      <c r="V445" s="170"/>
      <c r="W445" s="207"/>
      <c r="X445" s="207"/>
      <c r="Y445" s="207"/>
      <c r="Z445" s="208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  <c r="BI445" s="208"/>
      <c r="BJ445" s="208"/>
      <c r="BK445" s="208"/>
      <c r="BL445" s="208"/>
      <c r="BM445" s="208"/>
      <c r="BN445" s="208"/>
      <c r="BO445" s="208"/>
      <c r="BP445" s="208"/>
      <c r="BQ445" s="208"/>
      <c r="BR445" s="208"/>
      <c r="BS445" s="208"/>
      <c r="BT445" s="208"/>
      <c r="BU445" s="208"/>
      <c r="BV445" s="208"/>
      <c r="BW445" s="208"/>
      <c r="BX445" s="208"/>
      <c r="BY445" s="208"/>
      <c r="BZ445" s="208"/>
      <c r="CA445" s="208"/>
      <c r="CB445" s="208"/>
      <c r="CC445" s="208"/>
      <c r="CD445" s="208"/>
      <c r="CE445" s="208"/>
      <c r="CF445" s="208"/>
      <c r="CG445" s="208"/>
      <c r="CH445" s="208"/>
      <c r="CI445" s="208"/>
      <c r="CJ445" s="208"/>
      <c r="CK445" s="208"/>
      <c r="CL445" s="208"/>
      <c r="CM445" s="208"/>
      <c r="CN445" s="208"/>
      <c r="CO445" s="208"/>
      <c r="CP445" s="176"/>
      <c r="DO445" s="166"/>
    </row>
    <row r="446" spans="1:119">
      <c r="A446" s="166"/>
      <c r="B446" s="175"/>
      <c r="C446" s="175"/>
      <c r="D446" s="178"/>
      <c r="E446" s="17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70"/>
      <c r="R446" s="170"/>
      <c r="S446" s="170"/>
      <c r="T446" s="170"/>
      <c r="U446" s="170"/>
      <c r="V446" s="170"/>
      <c r="W446" s="207"/>
      <c r="X446" s="207"/>
      <c r="Y446" s="207"/>
      <c r="Z446" s="208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  <c r="BP446" s="208"/>
      <c r="BQ446" s="208"/>
      <c r="BR446" s="208"/>
      <c r="BS446" s="208"/>
      <c r="BT446" s="208"/>
      <c r="BU446" s="208"/>
      <c r="BV446" s="208"/>
      <c r="BW446" s="208"/>
      <c r="BX446" s="208"/>
      <c r="BY446" s="208"/>
      <c r="BZ446" s="208"/>
      <c r="CA446" s="208"/>
      <c r="CB446" s="208"/>
      <c r="CC446" s="208"/>
      <c r="CD446" s="208"/>
      <c r="CE446" s="208"/>
      <c r="CF446" s="208"/>
      <c r="CG446" s="208"/>
      <c r="CH446" s="208"/>
      <c r="CI446" s="208"/>
      <c r="CJ446" s="208"/>
      <c r="CK446" s="208"/>
      <c r="CL446" s="208"/>
      <c r="CM446" s="208"/>
      <c r="CN446" s="208"/>
      <c r="CO446" s="208"/>
      <c r="CP446" s="176"/>
      <c r="DO446" s="166"/>
    </row>
    <row r="447" spans="1:119">
      <c r="A447" s="166"/>
      <c r="B447" s="175"/>
      <c r="C447" s="175"/>
      <c r="D447" s="178"/>
      <c r="E447" s="17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70"/>
      <c r="R447" s="170"/>
      <c r="S447" s="170"/>
      <c r="T447" s="170"/>
      <c r="U447" s="170"/>
      <c r="V447" s="170"/>
      <c r="W447" s="207"/>
      <c r="X447" s="207"/>
      <c r="Y447" s="207"/>
      <c r="Z447" s="208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  <c r="BP447" s="208"/>
      <c r="BQ447" s="208"/>
      <c r="BR447" s="208"/>
      <c r="BS447" s="208"/>
      <c r="BT447" s="208"/>
      <c r="BU447" s="208"/>
      <c r="BV447" s="208"/>
      <c r="BW447" s="208"/>
      <c r="BX447" s="208"/>
      <c r="BY447" s="208"/>
      <c r="BZ447" s="208"/>
      <c r="CA447" s="208"/>
      <c r="CB447" s="208"/>
      <c r="CC447" s="208"/>
      <c r="CD447" s="208"/>
      <c r="CE447" s="208"/>
      <c r="CF447" s="208"/>
      <c r="CG447" s="208"/>
      <c r="CH447" s="208"/>
      <c r="CI447" s="208"/>
      <c r="CJ447" s="208"/>
      <c r="CK447" s="208"/>
      <c r="CL447" s="208"/>
      <c r="CM447" s="208"/>
      <c r="CN447" s="208"/>
      <c r="CO447" s="208"/>
      <c r="CP447" s="176"/>
      <c r="DO447" s="166"/>
    </row>
    <row r="448" spans="1:119">
      <c r="A448" s="166"/>
      <c r="B448" s="175"/>
      <c r="C448" s="175"/>
      <c r="D448" s="178"/>
      <c r="E448" s="17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70"/>
      <c r="R448" s="170"/>
      <c r="S448" s="170"/>
      <c r="T448" s="170"/>
      <c r="U448" s="170"/>
      <c r="V448" s="170"/>
      <c r="W448" s="207"/>
      <c r="X448" s="207"/>
      <c r="Y448" s="207"/>
      <c r="Z448" s="208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  <c r="BI448" s="208"/>
      <c r="BJ448" s="208"/>
      <c r="BK448" s="208"/>
      <c r="BL448" s="208"/>
      <c r="BM448" s="208"/>
      <c r="BN448" s="208"/>
      <c r="BO448" s="208"/>
      <c r="BP448" s="208"/>
      <c r="BQ448" s="208"/>
      <c r="BR448" s="208"/>
      <c r="BS448" s="208"/>
      <c r="BT448" s="208"/>
      <c r="BU448" s="208"/>
      <c r="BV448" s="208"/>
      <c r="BW448" s="208"/>
      <c r="BX448" s="208"/>
      <c r="BY448" s="208"/>
      <c r="BZ448" s="208"/>
      <c r="CA448" s="208"/>
      <c r="CB448" s="208"/>
      <c r="CC448" s="208"/>
      <c r="CD448" s="208"/>
      <c r="CE448" s="208"/>
      <c r="CF448" s="208"/>
      <c r="CG448" s="208"/>
      <c r="CH448" s="208"/>
      <c r="CI448" s="208"/>
      <c r="CJ448" s="208"/>
      <c r="CK448" s="208"/>
      <c r="CL448" s="208"/>
      <c r="CM448" s="208"/>
      <c r="CN448" s="208"/>
      <c r="CO448" s="208"/>
      <c r="CP448" s="176"/>
      <c r="DO448" s="166"/>
    </row>
    <row r="449" spans="1:119">
      <c r="A449" s="166"/>
      <c r="B449" s="175"/>
      <c r="C449" s="175"/>
      <c r="D449" s="178"/>
      <c r="E449" s="17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70"/>
      <c r="R449" s="170"/>
      <c r="S449" s="170"/>
      <c r="T449" s="170"/>
      <c r="U449" s="170"/>
      <c r="V449" s="170"/>
      <c r="W449" s="207"/>
      <c r="X449" s="207"/>
      <c r="Y449" s="207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  <c r="BI449" s="208"/>
      <c r="BJ449" s="208"/>
      <c r="BK449" s="208"/>
      <c r="BL449" s="208"/>
      <c r="BM449" s="208"/>
      <c r="BN449" s="208"/>
      <c r="BO449" s="208"/>
      <c r="BP449" s="208"/>
      <c r="BQ449" s="208"/>
      <c r="BR449" s="208"/>
      <c r="BS449" s="208"/>
      <c r="BT449" s="208"/>
      <c r="BU449" s="208"/>
      <c r="BV449" s="208"/>
      <c r="BW449" s="208"/>
      <c r="BX449" s="208"/>
      <c r="BY449" s="208"/>
      <c r="BZ449" s="208"/>
      <c r="CA449" s="208"/>
      <c r="CB449" s="208"/>
      <c r="CC449" s="208"/>
      <c r="CD449" s="208"/>
      <c r="CE449" s="208"/>
      <c r="CF449" s="208"/>
      <c r="CG449" s="208"/>
      <c r="CH449" s="208"/>
      <c r="CI449" s="208"/>
      <c r="CJ449" s="208"/>
      <c r="CK449" s="208"/>
      <c r="CL449" s="208"/>
      <c r="CM449" s="208"/>
      <c r="CN449" s="208"/>
      <c r="CO449" s="208"/>
      <c r="CP449" s="176"/>
      <c r="DO449" s="166"/>
    </row>
    <row r="450" spans="1:119">
      <c r="A450" s="166"/>
      <c r="B450" s="175"/>
      <c r="C450" s="175"/>
      <c r="D450" s="178"/>
      <c r="E450" s="17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70"/>
      <c r="R450" s="170"/>
      <c r="S450" s="170"/>
      <c r="T450" s="170"/>
      <c r="U450" s="170"/>
      <c r="V450" s="170"/>
      <c r="W450" s="207"/>
      <c r="X450" s="207"/>
      <c r="Y450" s="207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  <c r="BI450" s="208"/>
      <c r="BJ450" s="208"/>
      <c r="BK450" s="208"/>
      <c r="BL450" s="208"/>
      <c r="BM450" s="208"/>
      <c r="BN450" s="208"/>
      <c r="BO450" s="208"/>
      <c r="BP450" s="208"/>
      <c r="BQ450" s="208"/>
      <c r="BR450" s="208"/>
      <c r="BS450" s="208"/>
      <c r="BT450" s="208"/>
      <c r="BU450" s="208"/>
      <c r="BV450" s="208"/>
      <c r="BW450" s="208"/>
      <c r="BX450" s="208"/>
      <c r="BY450" s="208"/>
      <c r="BZ450" s="208"/>
      <c r="CA450" s="208"/>
      <c r="CB450" s="208"/>
      <c r="CC450" s="208"/>
      <c r="CD450" s="208"/>
      <c r="CE450" s="208"/>
      <c r="CF450" s="208"/>
      <c r="CG450" s="208"/>
      <c r="CH450" s="208"/>
      <c r="CI450" s="208"/>
      <c r="CJ450" s="208"/>
      <c r="CK450" s="208"/>
      <c r="CL450" s="208"/>
      <c r="CM450" s="208"/>
      <c r="CN450" s="208"/>
      <c r="CO450" s="208"/>
      <c r="CP450" s="176"/>
      <c r="DO450" s="166"/>
    </row>
    <row r="451" spans="1:119">
      <c r="A451" s="166"/>
      <c r="B451" s="175"/>
      <c r="C451" s="175"/>
      <c r="D451" s="178"/>
      <c r="E451" s="17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70"/>
      <c r="R451" s="170"/>
      <c r="S451" s="170"/>
      <c r="T451" s="170"/>
      <c r="U451" s="170"/>
      <c r="V451" s="170"/>
      <c r="W451" s="207"/>
      <c r="X451" s="207"/>
      <c r="Y451" s="207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  <c r="BI451" s="208"/>
      <c r="BJ451" s="208"/>
      <c r="BK451" s="208"/>
      <c r="BL451" s="208"/>
      <c r="BM451" s="208"/>
      <c r="BN451" s="208"/>
      <c r="BO451" s="208"/>
      <c r="BP451" s="208"/>
      <c r="BQ451" s="208"/>
      <c r="BR451" s="208"/>
      <c r="BS451" s="208"/>
      <c r="BT451" s="208"/>
      <c r="BU451" s="208"/>
      <c r="BV451" s="208"/>
      <c r="BW451" s="208"/>
      <c r="BX451" s="208"/>
      <c r="BY451" s="208"/>
      <c r="BZ451" s="208"/>
      <c r="CA451" s="208"/>
      <c r="CB451" s="208"/>
      <c r="CC451" s="208"/>
      <c r="CD451" s="208"/>
      <c r="CE451" s="208"/>
      <c r="CF451" s="208"/>
      <c r="CG451" s="208"/>
      <c r="CH451" s="208"/>
      <c r="CI451" s="208"/>
      <c r="CJ451" s="208"/>
      <c r="CK451" s="208"/>
      <c r="CL451" s="208"/>
      <c r="CM451" s="208"/>
      <c r="CN451" s="208"/>
      <c r="CO451" s="208"/>
      <c r="CP451" s="176"/>
      <c r="DO451" s="166"/>
    </row>
    <row r="452" spans="1:119">
      <c r="A452" s="166"/>
      <c r="B452" s="175"/>
      <c r="C452" s="175"/>
      <c r="D452" s="178"/>
      <c r="E452" s="17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70"/>
      <c r="R452" s="170"/>
      <c r="S452" s="170"/>
      <c r="T452" s="170"/>
      <c r="U452" s="170"/>
      <c r="V452" s="170"/>
      <c r="W452" s="207"/>
      <c r="X452" s="207"/>
      <c r="Y452" s="207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8"/>
      <c r="BN452" s="208"/>
      <c r="BO452" s="208"/>
      <c r="BP452" s="208"/>
      <c r="BQ452" s="208"/>
      <c r="BR452" s="208"/>
      <c r="BS452" s="208"/>
      <c r="BT452" s="208"/>
      <c r="BU452" s="208"/>
      <c r="BV452" s="208"/>
      <c r="BW452" s="208"/>
      <c r="BX452" s="208"/>
      <c r="BY452" s="208"/>
      <c r="BZ452" s="208"/>
      <c r="CA452" s="208"/>
      <c r="CB452" s="208"/>
      <c r="CC452" s="208"/>
      <c r="CD452" s="208"/>
      <c r="CE452" s="208"/>
      <c r="CF452" s="208"/>
      <c r="CG452" s="208"/>
      <c r="CH452" s="208"/>
      <c r="CI452" s="208"/>
      <c r="CJ452" s="208"/>
      <c r="CK452" s="208"/>
      <c r="CL452" s="208"/>
      <c r="CM452" s="208"/>
      <c r="CN452" s="208"/>
      <c r="CO452" s="208"/>
      <c r="CP452" s="176"/>
      <c r="DO452" s="166"/>
    </row>
    <row r="453" spans="1:119">
      <c r="A453" s="166"/>
      <c r="B453" s="175"/>
      <c r="C453" s="175"/>
      <c r="D453" s="178"/>
      <c r="E453" s="17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70"/>
      <c r="R453" s="170"/>
      <c r="S453" s="170"/>
      <c r="T453" s="170"/>
      <c r="U453" s="170"/>
      <c r="V453" s="170"/>
      <c r="W453" s="207"/>
      <c r="X453" s="207"/>
      <c r="Y453" s="207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  <c r="BI453" s="208"/>
      <c r="BJ453" s="208"/>
      <c r="BK453" s="208"/>
      <c r="BL453" s="208"/>
      <c r="BM453" s="208"/>
      <c r="BN453" s="208"/>
      <c r="BO453" s="208"/>
      <c r="BP453" s="208"/>
      <c r="BQ453" s="208"/>
      <c r="BR453" s="208"/>
      <c r="BS453" s="208"/>
      <c r="BT453" s="208"/>
      <c r="BU453" s="208"/>
      <c r="BV453" s="208"/>
      <c r="BW453" s="208"/>
      <c r="BX453" s="208"/>
      <c r="BY453" s="208"/>
      <c r="BZ453" s="208"/>
      <c r="CA453" s="208"/>
      <c r="CB453" s="208"/>
      <c r="CC453" s="208"/>
      <c r="CD453" s="208"/>
      <c r="CE453" s="208"/>
      <c r="CF453" s="208"/>
      <c r="CG453" s="208"/>
      <c r="CH453" s="208"/>
      <c r="CI453" s="208"/>
      <c r="CJ453" s="208"/>
      <c r="CK453" s="208"/>
      <c r="CL453" s="208"/>
      <c r="CM453" s="208"/>
      <c r="CN453" s="208"/>
      <c r="CO453" s="208"/>
      <c r="CP453" s="176"/>
      <c r="DO453" s="166"/>
    </row>
    <row r="454" spans="1:119">
      <c r="A454" s="166"/>
      <c r="B454" s="175"/>
      <c r="C454" s="175"/>
      <c r="D454" s="178"/>
      <c r="E454" s="17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70"/>
      <c r="R454" s="170"/>
      <c r="S454" s="170"/>
      <c r="T454" s="170"/>
      <c r="U454" s="170"/>
      <c r="V454" s="170"/>
      <c r="W454" s="207"/>
      <c r="X454" s="207"/>
      <c r="Y454" s="207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208"/>
      <c r="BN454" s="208"/>
      <c r="BO454" s="208"/>
      <c r="BP454" s="208"/>
      <c r="BQ454" s="208"/>
      <c r="BR454" s="208"/>
      <c r="BS454" s="208"/>
      <c r="BT454" s="208"/>
      <c r="BU454" s="208"/>
      <c r="BV454" s="208"/>
      <c r="BW454" s="208"/>
      <c r="BX454" s="208"/>
      <c r="BY454" s="208"/>
      <c r="BZ454" s="208"/>
      <c r="CA454" s="208"/>
      <c r="CB454" s="208"/>
      <c r="CC454" s="208"/>
      <c r="CD454" s="208"/>
      <c r="CE454" s="208"/>
      <c r="CF454" s="208"/>
      <c r="CG454" s="208"/>
      <c r="CH454" s="208"/>
      <c r="CI454" s="208"/>
      <c r="CJ454" s="208"/>
      <c r="CK454" s="208"/>
      <c r="CL454" s="208"/>
      <c r="CM454" s="208"/>
      <c r="CN454" s="208"/>
      <c r="CO454" s="208"/>
      <c r="CP454" s="176"/>
      <c r="DO454" s="166"/>
    </row>
    <row r="455" spans="1:119">
      <c r="A455" s="166"/>
      <c r="B455" s="175"/>
      <c r="C455" s="175"/>
      <c r="D455" s="178"/>
      <c r="E455" s="17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70"/>
      <c r="R455" s="170"/>
      <c r="S455" s="170"/>
      <c r="T455" s="170"/>
      <c r="U455" s="170"/>
      <c r="V455" s="170"/>
      <c r="W455" s="207"/>
      <c r="X455" s="207"/>
      <c r="Y455" s="207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208"/>
      <c r="BN455" s="208"/>
      <c r="BO455" s="208"/>
      <c r="BP455" s="208"/>
      <c r="BQ455" s="208"/>
      <c r="BR455" s="208"/>
      <c r="BS455" s="208"/>
      <c r="BT455" s="208"/>
      <c r="BU455" s="208"/>
      <c r="BV455" s="208"/>
      <c r="BW455" s="208"/>
      <c r="BX455" s="208"/>
      <c r="BY455" s="208"/>
      <c r="BZ455" s="208"/>
      <c r="CA455" s="208"/>
      <c r="CB455" s="208"/>
      <c r="CC455" s="208"/>
      <c r="CD455" s="208"/>
      <c r="CE455" s="208"/>
      <c r="CF455" s="208"/>
      <c r="CG455" s="208"/>
      <c r="CH455" s="208"/>
      <c r="CI455" s="208"/>
      <c r="CJ455" s="208"/>
      <c r="CK455" s="208"/>
      <c r="CL455" s="208"/>
      <c r="CM455" s="208"/>
      <c r="CN455" s="208"/>
      <c r="CO455" s="208"/>
      <c r="CP455" s="176"/>
      <c r="DO455" s="166"/>
    </row>
    <row r="456" spans="1:119">
      <c r="A456" s="166"/>
      <c r="B456" s="175"/>
      <c r="C456" s="175"/>
      <c r="D456" s="178"/>
      <c r="E456" s="17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70"/>
      <c r="R456" s="170"/>
      <c r="S456" s="170"/>
      <c r="T456" s="170"/>
      <c r="U456" s="170"/>
      <c r="V456" s="170"/>
      <c r="W456" s="207"/>
      <c r="X456" s="207"/>
      <c r="Y456" s="207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208"/>
      <c r="BN456" s="208"/>
      <c r="BO456" s="208"/>
      <c r="BP456" s="208"/>
      <c r="BQ456" s="208"/>
      <c r="BR456" s="208"/>
      <c r="BS456" s="208"/>
      <c r="BT456" s="208"/>
      <c r="BU456" s="208"/>
      <c r="BV456" s="208"/>
      <c r="BW456" s="208"/>
      <c r="BX456" s="208"/>
      <c r="BY456" s="208"/>
      <c r="BZ456" s="208"/>
      <c r="CA456" s="208"/>
      <c r="CB456" s="208"/>
      <c r="CC456" s="208"/>
      <c r="CD456" s="208"/>
      <c r="CE456" s="208"/>
      <c r="CF456" s="208"/>
      <c r="CG456" s="208"/>
      <c r="CH456" s="208"/>
      <c r="CI456" s="208"/>
      <c r="CJ456" s="208"/>
      <c r="CK456" s="208"/>
      <c r="CL456" s="208"/>
      <c r="CM456" s="208"/>
      <c r="CN456" s="208"/>
      <c r="CO456" s="208"/>
      <c r="CP456" s="176"/>
      <c r="DO456" s="166"/>
    </row>
    <row r="457" spans="1:119">
      <c r="A457" s="166"/>
      <c r="B457" s="175"/>
      <c r="C457" s="175"/>
      <c r="D457" s="178"/>
      <c r="E457" s="17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70"/>
      <c r="R457" s="170"/>
      <c r="S457" s="170"/>
      <c r="T457" s="170"/>
      <c r="U457" s="170"/>
      <c r="V457" s="170"/>
      <c r="W457" s="207"/>
      <c r="X457" s="207"/>
      <c r="Y457" s="207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  <c r="BI457" s="208"/>
      <c r="BJ457" s="208"/>
      <c r="BK457" s="208"/>
      <c r="BL457" s="208"/>
      <c r="BM457" s="208"/>
      <c r="BN457" s="208"/>
      <c r="BO457" s="208"/>
      <c r="BP457" s="208"/>
      <c r="BQ457" s="208"/>
      <c r="BR457" s="208"/>
      <c r="BS457" s="208"/>
      <c r="BT457" s="208"/>
      <c r="BU457" s="208"/>
      <c r="BV457" s="208"/>
      <c r="BW457" s="208"/>
      <c r="BX457" s="208"/>
      <c r="BY457" s="208"/>
      <c r="BZ457" s="208"/>
      <c r="CA457" s="208"/>
      <c r="CB457" s="208"/>
      <c r="CC457" s="208"/>
      <c r="CD457" s="208"/>
      <c r="CE457" s="208"/>
      <c r="CF457" s="208"/>
      <c r="CG457" s="208"/>
      <c r="CH457" s="208"/>
      <c r="CI457" s="208"/>
      <c r="CJ457" s="208"/>
      <c r="CK457" s="208"/>
      <c r="CL457" s="208"/>
      <c r="CM457" s="208"/>
      <c r="CN457" s="208"/>
      <c r="CO457" s="208"/>
      <c r="CP457" s="176"/>
      <c r="DO457" s="166"/>
    </row>
    <row r="458" spans="1:119">
      <c r="A458" s="166"/>
      <c r="B458" s="175"/>
      <c r="C458" s="175"/>
      <c r="D458" s="178"/>
      <c r="E458" s="17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70"/>
      <c r="R458" s="170"/>
      <c r="S458" s="170"/>
      <c r="T458" s="170"/>
      <c r="U458" s="170"/>
      <c r="V458" s="170"/>
      <c r="W458" s="207"/>
      <c r="X458" s="207"/>
      <c r="Y458" s="207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  <c r="BI458" s="208"/>
      <c r="BJ458" s="208"/>
      <c r="BK458" s="208"/>
      <c r="BL458" s="208"/>
      <c r="BM458" s="208"/>
      <c r="BN458" s="208"/>
      <c r="BO458" s="208"/>
      <c r="BP458" s="208"/>
      <c r="BQ458" s="208"/>
      <c r="BR458" s="208"/>
      <c r="BS458" s="208"/>
      <c r="BT458" s="208"/>
      <c r="BU458" s="208"/>
      <c r="BV458" s="208"/>
      <c r="BW458" s="208"/>
      <c r="BX458" s="208"/>
      <c r="BY458" s="208"/>
      <c r="BZ458" s="208"/>
      <c r="CA458" s="208"/>
      <c r="CB458" s="208"/>
      <c r="CC458" s="208"/>
      <c r="CD458" s="208"/>
      <c r="CE458" s="208"/>
      <c r="CF458" s="208"/>
      <c r="CG458" s="208"/>
      <c r="CH458" s="208"/>
      <c r="CI458" s="208"/>
      <c r="CJ458" s="208"/>
      <c r="CK458" s="208"/>
      <c r="CL458" s="208"/>
      <c r="CM458" s="208"/>
      <c r="CN458" s="208"/>
      <c r="CO458" s="208"/>
      <c r="CP458" s="176"/>
      <c r="DO458" s="166"/>
    </row>
    <row r="459" spans="1:119">
      <c r="A459" s="166"/>
      <c r="B459" s="175"/>
      <c r="C459" s="175"/>
      <c r="D459" s="178"/>
      <c r="E459" s="17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70"/>
      <c r="R459" s="170"/>
      <c r="S459" s="170"/>
      <c r="T459" s="170"/>
      <c r="U459" s="170"/>
      <c r="V459" s="170"/>
      <c r="W459" s="207"/>
      <c r="X459" s="207"/>
      <c r="Y459" s="207"/>
      <c r="Z459" s="208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  <c r="BI459" s="208"/>
      <c r="BJ459" s="208"/>
      <c r="BK459" s="208"/>
      <c r="BL459" s="208"/>
      <c r="BM459" s="208"/>
      <c r="BN459" s="208"/>
      <c r="BO459" s="208"/>
      <c r="BP459" s="208"/>
      <c r="BQ459" s="208"/>
      <c r="BR459" s="208"/>
      <c r="BS459" s="208"/>
      <c r="BT459" s="208"/>
      <c r="BU459" s="208"/>
      <c r="BV459" s="208"/>
      <c r="BW459" s="208"/>
      <c r="BX459" s="208"/>
      <c r="BY459" s="208"/>
      <c r="BZ459" s="208"/>
      <c r="CA459" s="208"/>
      <c r="CB459" s="208"/>
      <c r="CC459" s="208"/>
      <c r="CD459" s="208"/>
      <c r="CE459" s="208"/>
      <c r="CF459" s="208"/>
      <c r="CG459" s="208"/>
      <c r="CH459" s="208"/>
      <c r="CI459" s="208"/>
      <c r="CJ459" s="208"/>
      <c r="CK459" s="208"/>
      <c r="CL459" s="208"/>
      <c r="CM459" s="208"/>
      <c r="CN459" s="208"/>
      <c r="CO459" s="208"/>
      <c r="CP459" s="176"/>
      <c r="DO459" s="166"/>
    </row>
    <row r="460" spans="1:119">
      <c r="A460" s="166"/>
      <c r="B460" s="175"/>
      <c r="C460" s="175"/>
      <c r="D460" s="178"/>
      <c r="E460" s="17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70"/>
      <c r="R460" s="170"/>
      <c r="S460" s="170"/>
      <c r="T460" s="170"/>
      <c r="U460" s="170"/>
      <c r="V460" s="170"/>
      <c r="W460" s="207"/>
      <c r="X460" s="207"/>
      <c r="Y460" s="207"/>
      <c r="Z460" s="208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  <c r="BI460" s="208"/>
      <c r="BJ460" s="208"/>
      <c r="BK460" s="208"/>
      <c r="BL460" s="208"/>
      <c r="BM460" s="208"/>
      <c r="BN460" s="208"/>
      <c r="BO460" s="208"/>
      <c r="BP460" s="208"/>
      <c r="BQ460" s="208"/>
      <c r="BR460" s="208"/>
      <c r="BS460" s="208"/>
      <c r="BT460" s="208"/>
      <c r="BU460" s="208"/>
      <c r="BV460" s="208"/>
      <c r="BW460" s="208"/>
      <c r="BX460" s="208"/>
      <c r="BY460" s="208"/>
      <c r="BZ460" s="208"/>
      <c r="CA460" s="208"/>
      <c r="CB460" s="208"/>
      <c r="CC460" s="208"/>
      <c r="CD460" s="208"/>
      <c r="CE460" s="208"/>
      <c r="CF460" s="208"/>
      <c r="CG460" s="208"/>
      <c r="CH460" s="208"/>
      <c r="CI460" s="208"/>
      <c r="CJ460" s="208"/>
      <c r="CK460" s="208"/>
      <c r="CL460" s="208"/>
      <c r="CM460" s="208"/>
      <c r="CN460" s="208"/>
      <c r="CO460" s="208"/>
      <c r="CP460" s="176"/>
      <c r="DO460" s="166"/>
    </row>
    <row r="461" spans="1:119">
      <c r="A461" s="166"/>
      <c r="B461" s="175"/>
      <c r="C461" s="175"/>
      <c r="D461" s="178"/>
      <c r="E461" s="17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70"/>
      <c r="R461" s="170"/>
      <c r="S461" s="170"/>
      <c r="T461" s="170"/>
      <c r="U461" s="170"/>
      <c r="V461" s="170"/>
      <c r="W461" s="207"/>
      <c r="X461" s="207"/>
      <c r="Y461" s="207"/>
      <c r="Z461" s="208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  <c r="BI461" s="208"/>
      <c r="BJ461" s="208"/>
      <c r="BK461" s="208"/>
      <c r="BL461" s="208"/>
      <c r="BM461" s="208"/>
      <c r="BN461" s="208"/>
      <c r="BO461" s="208"/>
      <c r="BP461" s="208"/>
      <c r="BQ461" s="208"/>
      <c r="BR461" s="208"/>
      <c r="BS461" s="208"/>
      <c r="BT461" s="208"/>
      <c r="BU461" s="208"/>
      <c r="BV461" s="208"/>
      <c r="BW461" s="208"/>
      <c r="BX461" s="208"/>
      <c r="BY461" s="208"/>
      <c r="BZ461" s="208"/>
      <c r="CA461" s="208"/>
      <c r="CB461" s="208"/>
      <c r="CC461" s="208"/>
      <c r="CD461" s="208"/>
      <c r="CE461" s="208"/>
      <c r="CF461" s="208"/>
      <c r="CG461" s="208"/>
      <c r="CH461" s="208"/>
      <c r="CI461" s="208"/>
      <c r="CJ461" s="208"/>
      <c r="CK461" s="208"/>
      <c r="CL461" s="208"/>
      <c r="CM461" s="208"/>
      <c r="CN461" s="208"/>
      <c r="CO461" s="208"/>
      <c r="CP461" s="176"/>
      <c r="DO461" s="166"/>
    </row>
    <row r="462" spans="1:119">
      <c r="A462" s="166"/>
      <c r="B462" s="175"/>
      <c r="C462" s="175"/>
      <c r="D462" s="178"/>
      <c r="E462" s="17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70"/>
      <c r="R462" s="170"/>
      <c r="S462" s="170"/>
      <c r="T462" s="170"/>
      <c r="U462" s="170"/>
      <c r="V462" s="170"/>
      <c r="W462" s="207"/>
      <c r="X462" s="207"/>
      <c r="Y462" s="207"/>
      <c r="Z462" s="208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  <c r="BI462" s="208"/>
      <c r="BJ462" s="208"/>
      <c r="BK462" s="208"/>
      <c r="BL462" s="208"/>
      <c r="BM462" s="208"/>
      <c r="BN462" s="208"/>
      <c r="BO462" s="208"/>
      <c r="BP462" s="208"/>
      <c r="BQ462" s="208"/>
      <c r="BR462" s="208"/>
      <c r="BS462" s="208"/>
      <c r="BT462" s="208"/>
      <c r="BU462" s="208"/>
      <c r="BV462" s="208"/>
      <c r="BW462" s="208"/>
      <c r="BX462" s="208"/>
      <c r="BY462" s="208"/>
      <c r="BZ462" s="208"/>
      <c r="CA462" s="208"/>
      <c r="CB462" s="208"/>
      <c r="CC462" s="208"/>
      <c r="CD462" s="208"/>
      <c r="CE462" s="208"/>
      <c r="CF462" s="208"/>
      <c r="CG462" s="208"/>
      <c r="CH462" s="208"/>
      <c r="CI462" s="208"/>
      <c r="CJ462" s="208"/>
      <c r="CK462" s="208"/>
      <c r="CL462" s="208"/>
      <c r="CM462" s="208"/>
      <c r="CN462" s="208"/>
      <c r="CO462" s="208"/>
      <c r="CP462" s="176"/>
      <c r="DO462" s="166"/>
    </row>
    <row r="463" spans="1:119">
      <c r="A463" s="166"/>
      <c r="B463" s="175"/>
      <c r="C463" s="175"/>
      <c r="D463" s="178"/>
      <c r="E463" s="17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70"/>
      <c r="R463" s="170"/>
      <c r="S463" s="170"/>
      <c r="T463" s="170"/>
      <c r="U463" s="170"/>
      <c r="V463" s="170"/>
      <c r="W463" s="207"/>
      <c r="X463" s="207"/>
      <c r="Y463" s="207"/>
      <c r="Z463" s="208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  <c r="BI463" s="208"/>
      <c r="BJ463" s="208"/>
      <c r="BK463" s="208"/>
      <c r="BL463" s="208"/>
      <c r="BM463" s="208"/>
      <c r="BN463" s="208"/>
      <c r="BO463" s="208"/>
      <c r="BP463" s="208"/>
      <c r="BQ463" s="208"/>
      <c r="BR463" s="208"/>
      <c r="BS463" s="208"/>
      <c r="BT463" s="208"/>
      <c r="BU463" s="208"/>
      <c r="BV463" s="208"/>
      <c r="BW463" s="208"/>
      <c r="BX463" s="208"/>
      <c r="BY463" s="208"/>
      <c r="BZ463" s="208"/>
      <c r="CA463" s="208"/>
      <c r="CB463" s="208"/>
      <c r="CC463" s="208"/>
      <c r="CD463" s="208"/>
      <c r="CE463" s="208"/>
      <c r="CF463" s="208"/>
      <c r="CG463" s="208"/>
      <c r="CH463" s="208"/>
      <c r="CI463" s="208"/>
      <c r="CJ463" s="208"/>
      <c r="CK463" s="208"/>
      <c r="CL463" s="208"/>
      <c r="CM463" s="208"/>
      <c r="CN463" s="208"/>
      <c r="CO463" s="208"/>
      <c r="CP463" s="176"/>
      <c r="DO463" s="166"/>
    </row>
    <row r="464" spans="1:119">
      <c r="A464" s="166"/>
      <c r="B464" s="175"/>
      <c r="C464" s="175"/>
      <c r="D464" s="178"/>
      <c r="E464" s="17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70"/>
      <c r="R464" s="170"/>
      <c r="S464" s="170"/>
      <c r="T464" s="170"/>
      <c r="U464" s="170"/>
      <c r="V464" s="170"/>
      <c r="W464" s="207"/>
      <c r="X464" s="207"/>
      <c r="Y464" s="207"/>
      <c r="Z464" s="208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  <c r="BI464" s="208"/>
      <c r="BJ464" s="208"/>
      <c r="BK464" s="208"/>
      <c r="BL464" s="208"/>
      <c r="BM464" s="208"/>
      <c r="BN464" s="208"/>
      <c r="BO464" s="208"/>
      <c r="BP464" s="208"/>
      <c r="BQ464" s="208"/>
      <c r="BR464" s="208"/>
      <c r="BS464" s="208"/>
      <c r="BT464" s="208"/>
      <c r="BU464" s="208"/>
      <c r="BV464" s="208"/>
      <c r="BW464" s="208"/>
      <c r="BX464" s="208"/>
      <c r="BY464" s="208"/>
      <c r="BZ464" s="208"/>
      <c r="CA464" s="208"/>
      <c r="CB464" s="208"/>
      <c r="CC464" s="208"/>
      <c r="CD464" s="208"/>
      <c r="CE464" s="208"/>
      <c r="CF464" s="208"/>
      <c r="CG464" s="208"/>
      <c r="CH464" s="208"/>
      <c r="CI464" s="208"/>
      <c r="CJ464" s="208"/>
      <c r="CK464" s="208"/>
      <c r="CL464" s="208"/>
      <c r="CM464" s="208"/>
      <c r="CN464" s="208"/>
      <c r="CO464" s="208"/>
      <c r="CP464" s="176"/>
      <c r="DO464" s="166"/>
    </row>
    <row r="465" spans="1:119">
      <c r="A465" s="166"/>
      <c r="B465" s="175"/>
      <c r="C465" s="175"/>
      <c r="D465" s="178"/>
      <c r="E465" s="17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70"/>
      <c r="R465" s="170"/>
      <c r="S465" s="170"/>
      <c r="T465" s="170"/>
      <c r="U465" s="170"/>
      <c r="V465" s="170"/>
      <c r="W465" s="207"/>
      <c r="X465" s="207"/>
      <c r="Y465" s="207"/>
      <c r="Z465" s="208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  <c r="BI465" s="208"/>
      <c r="BJ465" s="208"/>
      <c r="BK465" s="208"/>
      <c r="BL465" s="208"/>
      <c r="BM465" s="208"/>
      <c r="BN465" s="208"/>
      <c r="BO465" s="208"/>
      <c r="BP465" s="208"/>
      <c r="BQ465" s="208"/>
      <c r="BR465" s="208"/>
      <c r="BS465" s="208"/>
      <c r="BT465" s="208"/>
      <c r="BU465" s="208"/>
      <c r="BV465" s="208"/>
      <c r="BW465" s="208"/>
      <c r="BX465" s="208"/>
      <c r="BY465" s="208"/>
      <c r="BZ465" s="208"/>
      <c r="CA465" s="208"/>
      <c r="CB465" s="208"/>
      <c r="CC465" s="208"/>
      <c r="CD465" s="208"/>
      <c r="CE465" s="208"/>
      <c r="CF465" s="208"/>
      <c r="CG465" s="208"/>
      <c r="CH465" s="208"/>
      <c r="CI465" s="208"/>
      <c r="CJ465" s="208"/>
      <c r="CK465" s="208"/>
      <c r="CL465" s="208"/>
      <c r="CM465" s="208"/>
      <c r="CN465" s="208"/>
      <c r="CO465" s="208"/>
      <c r="CP465" s="176"/>
      <c r="DO465" s="166"/>
    </row>
    <row r="466" spans="1:119">
      <c r="A466" s="166"/>
      <c r="B466" s="175"/>
      <c r="C466" s="175"/>
      <c r="D466" s="178"/>
      <c r="E466" s="17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70"/>
      <c r="R466" s="170"/>
      <c r="S466" s="170"/>
      <c r="T466" s="170"/>
      <c r="U466" s="170"/>
      <c r="V466" s="170"/>
      <c r="W466" s="207"/>
      <c r="X466" s="207"/>
      <c r="Y466" s="207"/>
      <c r="Z466" s="208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  <c r="BI466" s="208"/>
      <c r="BJ466" s="208"/>
      <c r="BK466" s="208"/>
      <c r="BL466" s="208"/>
      <c r="BM466" s="208"/>
      <c r="BN466" s="208"/>
      <c r="BO466" s="208"/>
      <c r="BP466" s="208"/>
      <c r="BQ466" s="208"/>
      <c r="BR466" s="208"/>
      <c r="BS466" s="208"/>
      <c r="BT466" s="208"/>
      <c r="BU466" s="208"/>
      <c r="BV466" s="208"/>
      <c r="BW466" s="208"/>
      <c r="BX466" s="208"/>
      <c r="BY466" s="208"/>
      <c r="BZ466" s="208"/>
      <c r="CA466" s="208"/>
      <c r="CB466" s="208"/>
      <c r="CC466" s="208"/>
      <c r="CD466" s="208"/>
      <c r="CE466" s="208"/>
      <c r="CF466" s="208"/>
      <c r="CG466" s="208"/>
      <c r="CH466" s="208"/>
      <c r="CI466" s="208"/>
      <c r="CJ466" s="208"/>
      <c r="CK466" s="208"/>
      <c r="CL466" s="208"/>
      <c r="CM466" s="208"/>
      <c r="CN466" s="208"/>
      <c r="CO466" s="208"/>
      <c r="CP466" s="176"/>
      <c r="DO466" s="166"/>
    </row>
    <row r="467" spans="1:119">
      <c r="A467" s="166"/>
      <c r="B467" s="175"/>
      <c r="C467" s="175"/>
      <c r="D467" s="178"/>
      <c r="E467" s="17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70"/>
      <c r="R467" s="170"/>
      <c r="S467" s="170"/>
      <c r="T467" s="170"/>
      <c r="U467" s="170"/>
      <c r="V467" s="170"/>
      <c r="W467" s="207"/>
      <c r="X467" s="207"/>
      <c r="Y467" s="207"/>
      <c r="Z467" s="208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  <c r="BI467" s="208"/>
      <c r="BJ467" s="208"/>
      <c r="BK467" s="208"/>
      <c r="BL467" s="208"/>
      <c r="BM467" s="208"/>
      <c r="BN467" s="208"/>
      <c r="BO467" s="208"/>
      <c r="BP467" s="208"/>
      <c r="BQ467" s="208"/>
      <c r="BR467" s="208"/>
      <c r="BS467" s="208"/>
      <c r="BT467" s="208"/>
      <c r="BU467" s="208"/>
      <c r="BV467" s="208"/>
      <c r="BW467" s="208"/>
      <c r="BX467" s="208"/>
      <c r="BY467" s="208"/>
      <c r="BZ467" s="208"/>
      <c r="CA467" s="208"/>
      <c r="CB467" s="208"/>
      <c r="CC467" s="208"/>
      <c r="CD467" s="208"/>
      <c r="CE467" s="208"/>
      <c r="CF467" s="208"/>
      <c r="CG467" s="208"/>
      <c r="CH467" s="208"/>
      <c r="CI467" s="208"/>
      <c r="CJ467" s="208"/>
      <c r="CK467" s="208"/>
      <c r="CL467" s="208"/>
      <c r="CM467" s="208"/>
      <c r="CN467" s="208"/>
      <c r="CO467" s="208"/>
      <c r="CP467" s="176"/>
      <c r="DO467" s="166"/>
    </row>
    <row r="468" spans="1:119">
      <c r="A468" s="166"/>
      <c r="B468" s="175"/>
      <c r="C468" s="175"/>
      <c r="D468" s="178"/>
      <c r="E468" s="17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70"/>
      <c r="R468" s="170"/>
      <c r="S468" s="170"/>
      <c r="T468" s="170"/>
      <c r="U468" s="170"/>
      <c r="V468" s="170"/>
      <c r="W468" s="207"/>
      <c r="X468" s="207"/>
      <c r="Y468" s="207"/>
      <c r="Z468" s="208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  <c r="BI468" s="208"/>
      <c r="BJ468" s="208"/>
      <c r="BK468" s="208"/>
      <c r="BL468" s="208"/>
      <c r="BM468" s="208"/>
      <c r="BN468" s="208"/>
      <c r="BO468" s="208"/>
      <c r="BP468" s="208"/>
      <c r="BQ468" s="208"/>
      <c r="BR468" s="208"/>
      <c r="BS468" s="208"/>
      <c r="BT468" s="208"/>
      <c r="BU468" s="208"/>
      <c r="BV468" s="208"/>
      <c r="BW468" s="208"/>
      <c r="BX468" s="208"/>
      <c r="BY468" s="208"/>
      <c r="BZ468" s="208"/>
      <c r="CA468" s="208"/>
      <c r="CB468" s="208"/>
      <c r="CC468" s="208"/>
      <c r="CD468" s="208"/>
      <c r="CE468" s="208"/>
      <c r="CF468" s="208"/>
      <c r="CG468" s="208"/>
      <c r="CH468" s="208"/>
      <c r="CI468" s="208"/>
      <c r="CJ468" s="208"/>
      <c r="CK468" s="208"/>
      <c r="CL468" s="208"/>
      <c r="CM468" s="208"/>
      <c r="CN468" s="208"/>
      <c r="CO468" s="208"/>
      <c r="CP468" s="176"/>
      <c r="DO468" s="166"/>
    </row>
    <row r="469" spans="1:119">
      <c r="A469" s="166"/>
      <c r="B469" s="175"/>
      <c r="C469" s="175"/>
      <c r="D469" s="178"/>
      <c r="E469" s="17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70"/>
      <c r="R469" s="170"/>
      <c r="S469" s="170"/>
      <c r="T469" s="170"/>
      <c r="U469" s="170"/>
      <c r="V469" s="170"/>
      <c r="W469" s="207"/>
      <c r="X469" s="207"/>
      <c r="Y469" s="207"/>
      <c r="Z469" s="208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  <c r="BI469" s="208"/>
      <c r="BJ469" s="208"/>
      <c r="BK469" s="208"/>
      <c r="BL469" s="208"/>
      <c r="BM469" s="208"/>
      <c r="BN469" s="208"/>
      <c r="BO469" s="208"/>
      <c r="BP469" s="208"/>
      <c r="BQ469" s="208"/>
      <c r="BR469" s="208"/>
      <c r="BS469" s="208"/>
      <c r="BT469" s="208"/>
      <c r="BU469" s="208"/>
      <c r="BV469" s="208"/>
      <c r="BW469" s="208"/>
      <c r="BX469" s="208"/>
      <c r="BY469" s="208"/>
      <c r="BZ469" s="208"/>
      <c r="CA469" s="208"/>
      <c r="CB469" s="208"/>
      <c r="CC469" s="208"/>
      <c r="CD469" s="208"/>
      <c r="CE469" s="208"/>
      <c r="CF469" s="208"/>
      <c r="CG469" s="208"/>
      <c r="CH469" s="208"/>
      <c r="CI469" s="208"/>
      <c r="CJ469" s="208"/>
      <c r="CK469" s="208"/>
      <c r="CL469" s="208"/>
      <c r="CM469" s="208"/>
      <c r="CN469" s="208"/>
      <c r="CO469" s="208"/>
      <c r="CP469" s="176"/>
      <c r="DO469" s="166"/>
    </row>
    <row r="470" spans="1:119">
      <c r="A470" s="166"/>
      <c r="B470" s="175"/>
      <c r="C470" s="175"/>
      <c r="D470" s="178"/>
      <c r="E470" s="17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70"/>
      <c r="R470" s="170"/>
      <c r="S470" s="170"/>
      <c r="T470" s="170"/>
      <c r="U470" s="170"/>
      <c r="V470" s="170"/>
      <c r="W470" s="207"/>
      <c r="X470" s="207"/>
      <c r="Y470" s="207"/>
      <c r="Z470" s="208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  <c r="BI470" s="208"/>
      <c r="BJ470" s="208"/>
      <c r="BK470" s="208"/>
      <c r="BL470" s="208"/>
      <c r="BM470" s="208"/>
      <c r="BN470" s="208"/>
      <c r="BO470" s="208"/>
      <c r="BP470" s="208"/>
      <c r="BQ470" s="208"/>
      <c r="BR470" s="208"/>
      <c r="BS470" s="208"/>
      <c r="BT470" s="208"/>
      <c r="BU470" s="208"/>
      <c r="BV470" s="208"/>
      <c r="BW470" s="208"/>
      <c r="BX470" s="208"/>
      <c r="BY470" s="208"/>
      <c r="BZ470" s="208"/>
      <c r="CA470" s="208"/>
      <c r="CB470" s="208"/>
      <c r="CC470" s="208"/>
      <c r="CD470" s="208"/>
      <c r="CE470" s="208"/>
      <c r="CF470" s="208"/>
      <c r="CG470" s="208"/>
      <c r="CH470" s="208"/>
      <c r="CI470" s="208"/>
      <c r="CJ470" s="208"/>
      <c r="CK470" s="208"/>
      <c r="CL470" s="208"/>
      <c r="CM470" s="208"/>
      <c r="CN470" s="208"/>
      <c r="CO470" s="208"/>
      <c r="CP470" s="176"/>
      <c r="DO470" s="166"/>
    </row>
    <row r="471" spans="1:119">
      <c r="A471" s="166"/>
      <c r="B471" s="175"/>
      <c r="C471" s="175"/>
      <c r="D471" s="178"/>
      <c r="E471" s="17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70"/>
      <c r="R471" s="170"/>
      <c r="S471" s="170"/>
      <c r="T471" s="170"/>
      <c r="U471" s="170"/>
      <c r="V471" s="170"/>
      <c r="W471" s="207"/>
      <c r="X471" s="207"/>
      <c r="Y471" s="207"/>
      <c r="Z471" s="208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  <c r="BI471" s="208"/>
      <c r="BJ471" s="208"/>
      <c r="BK471" s="208"/>
      <c r="BL471" s="208"/>
      <c r="BM471" s="208"/>
      <c r="BN471" s="208"/>
      <c r="BO471" s="208"/>
      <c r="BP471" s="208"/>
      <c r="BQ471" s="208"/>
      <c r="BR471" s="208"/>
      <c r="BS471" s="208"/>
      <c r="BT471" s="208"/>
      <c r="BU471" s="208"/>
      <c r="BV471" s="208"/>
      <c r="BW471" s="208"/>
      <c r="BX471" s="208"/>
      <c r="BY471" s="208"/>
      <c r="BZ471" s="208"/>
      <c r="CA471" s="208"/>
      <c r="CB471" s="208"/>
      <c r="CC471" s="208"/>
      <c r="CD471" s="208"/>
      <c r="CE471" s="208"/>
      <c r="CF471" s="208"/>
      <c r="CG471" s="208"/>
      <c r="CH471" s="208"/>
      <c r="CI471" s="208"/>
      <c r="CJ471" s="208"/>
      <c r="CK471" s="208"/>
      <c r="CL471" s="208"/>
      <c r="CM471" s="208"/>
      <c r="CN471" s="208"/>
      <c r="CO471" s="208"/>
      <c r="CP471" s="176"/>
      <c r="DO471" s="166"/>
    </row>
    <row r="472" spans="1:119">
      <c r="A472" s="166"/>
      <c r="B472" s="175"/>
      <c r="C472" s="175"/>
      <c r="D472" s="178"/>
      <c r="E472" s="17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70"/>
      <c r="R472" s="170"/>
      <c r="S472" s="170"/>
      <c r="T472" s="170"/>
      <c r="U472" s="170"/>
      <c r="V472" s="170"/>
      <c r="W472" s="207"/>
      <c r="X472" s="207"/>
      <c r="Y472" s="207"/>
      <c r="Z472" s="208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  <c r="BI472" s="208"/>
      <c r="BJ472" s="208"/>
      <c r="BK472" s="208"/>
      <c r="BL472" s="208"/>
      <c r="BM472" s="208"/>
      <c r="BN472" s="208"/>
      <c r="BO472" s="208"/>
      <c r="BP472" s="208"/>
      <c r="BQ472" s="208"/>
      <c r="BR472" s="208"/>
      <c r="BS472" s="208"/>
      <c r="BT472" s="208"/>
      <c r="BU472" s="208"/>
      <c r="BV472" s="208"/>
      <c r="BW472" s="208"/>
      <c r="BX472" s="208"/>
      <c r="BY472" s="208"/>
      <c r="BZ472" s="208"/>
      <c r="CA472" s="208"/>
      <c r="CB472" s="208"/>
      <c r="CC472" s="208"/>
      <c r="CD472" s="208"/>
      <c r="CE472" s="208"/>
      <c r="CF472" s="208"/>
      <c r="CG472" s="208"/>
      <c r="CH472" s="208"/>
      <c r="CI472" s="208"/>
      <c r="CJ472" s="208"/>
      <c r="CK472" s="208"/>
      <c r="CL472" s="208"/>
      <c r="CM472" s="208"/>
      <c r="CN472" s="208"/>
      <c r="CO472" s="208"/>
      <c r="CP472" s="176"/>
      <c r="DO472" s="166"/>
    </row>
    <row r="473" spans="1:119">
      <c r="A473" s="166"/>
      <c r="B473" s="175"/>
      <c r="C473" s="175"/>
      <c r="D473" s="178"/>
      <c r="E473" s="17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70"/>
      <c r="R473" s="170"/>
      <c r="S473" s="170"/>
      <c r="T473" s="170"/>
      <c r="U473" s="170"/>
      <c r="V473" s="170"/>
      <c r="W473" s="207"/>
      <c r="X473" s="207"/>
      <c r="Y473" s="207"/>
      <c r="Z473" s="208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  <c r="BI473" s="208"/>
      <c r="BJ473" s="208"/>
      <c r="BK473" s="208"/>
      <c r="BL473" s="208"/>
      <c r="BM473" s="208"/>
      <c r="BN473" s="208"/>
      <c r="BO473" s="208"/>
      <c r="BP473" s="208"/>
      <c r="BQ473" s="208"/>
      <c r="BR473" s="208"/>
      <c r="BS473" s="208"/>
      <c r="BT473" s="208"/>
      <c r="BU473" s="208"/>
      <c r="BV473" s="208"/>
      <c r="BW473" s="208"/>
      <c r="BX473" s="208"/>
      <c r="BY473" s="208"/>
      <c r="BZ473" s="208"/>
      <c r="CA473" s="208"/>
      <c r="CB473" s="208"/>
      <c r="CC473" s="208"/>
      <c r="CD473" s="208"/>
      <c r="CE473" s="208"/>
      <c r="CF473" s="208"/>
      <c r="CG473" s="208"/>
      <c r="CH473" s="208"/>
      <c r="CI473" s="208"/>
      <c r="CJ473" s="208"/>
      <c r="CK473" s="208"/>
      <c r="CL473" s="208"/>
      <c r="CM473" s="208"/>
      <c r="CN473" s="208"/>
      <c r="CO473" s="208"/>
      <c r="CP473" s="176"/>
      <c r="DO473" s="166"/>
    </row>
    <row r="474" spans="1:119">
      <c r="A474" s="166"/>
      <c r="B474" s="175"/>
      <c r="C474" s="175"/>
      <c r="D474" s="178"/>
      <c r="E474" s="17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70"/>
      <c r="R474" s="170"/>
      <c r="S474" s="170"/>
      <c r="T474" s="170"/>
      <c r="U474" s="170"/>
      <c r="V474" s="170"/>
      <c r="W474" s="207"/>
      <c r="X474" s="207"/>
      <c r="Y474" s="207"/>
      <c r="Z474" s="208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  <c r="BI474" s="208"/>
      <c r="BJ474" s="208"/>
      <c r="BK474" s="208"/>
      <c r="BL474" s="208"/>
      <c r="BM474" s="208"/>
      <c r="BN474" s="208"/>
      <c r="BO474" s="208"/>
      <c r="BP474" s="208"/>
      <c r="BQ474" s="208"/>
      <c r="BR474" s="208"/>
      <c r="BS474" s="208"/>
      <c r="BT474" s="208"/>
      <c r="BU474" s="208"/>
      <c r="BV474" s="208"/>
      <c r="BW474" s="208"/>
      <c r="BX474" s="208"/>
      <c r="BY474" s="208"/>
      <c r="BZ474" s="208"/>
      <c r="CA474" s="208"/>
      <c r="CB474" s="208"/>
      <c r="CC474" s="208"/>
      <c r="CD474" s="208"/>
      <c r="CE474" s="208"/>
      <c r="CF474" s="208"/>
      <c r="CG474" s="208"/>
      <c r="CH474" s="208"/>
      <c r="CI474" s="208"/>
      <c r="CJ474" s="208"/>
      <c r="CK474" s="208"/>
      <c r="CL474" s="208"/>
      <c r="CM474" s="208"/>
      <c r="CN474" s="208"/>
      <c r="CO474" s="208"/>
      <c r="CP474" s="176"/>
      <c r="DO474" s="166"/>
    </row>
    <row r="475" spans="1:119">
      <c r="A475" s="166"/>
      <c r="B475" s="175"/>
      <c r="C475" s="175"/>
      <c r="D475" s="178"/>
      <c r="E475" s="17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70"/>
      <c r="R475" s="170"/>
      <c r="S475" s="170"/>
      <c r="T475" s="170"/>
      <c r="U475" s="170"/>
      <c r="V475" s="170"/>
      <c r="W475" s="207"/>
      <c r="X475" s="207"/>
      <c r="Y475" s="207"/>
      <c r="Z475" s="208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  <c r="BI475" s="208"/>
      <c r="BJ475" s="208"/>
      <c r="BK475" s="208"/>
      <c r="BL475" s="208"/>
      <c r="BM475" s="208"/>
      <c r="BN475" s="208"/>
      <c r="BO475" s="208"/>
      <c r="BP475" s="208"/>
      <c r="BQ475" s="208"/>
      <c r="BR475" s="208"/>
      <c r="BS475" s="208"/>
      <c r="BT475" s="208"/>
      <c r="BU475" s="208"/>
      <c r="BV475" s="208"/>
      <c r="BW475" s="208"/>
      <c r="BX475" s="208"/>
      <c r="BY475" s="208"/>
      <c r="BZ475" s="208"/>
      <c r="CA475" s="208"/>
      <c r="CB475" s="208"/>
      <c r="CC475" s="208"/>
      <c r="CD475" s="208"/>
      <c r="CE475" s="208"/>
      <c r="CF475" s="208"/>
      <c r="CG475" s="208"/>
      <c r="CH475" s="208"/>
      <c r="CI475" s="208"/>
      <c r="CJ475" s="208"/>
      <c r="CK475" s="208"/>
      <c r="CL475" s="208"/>
      <c r="CM475" s="208"/>
      <c r="CN475" s="208"/>
      <c r="CO475" s="208"/>
      <c r="CP475" s="176"/>
      <c r="DO475" s="166"/>
    </row>
    <row r="476" spans="1:119">
      <c r="A476" s="166"/>
      <c r="B476" s="175"/>
      <c r="C476" s="175"/>
      <c r="D476" s="178"/>
      <c r="E476" s="17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70"/>
      <c r="R476" s="170"/>
      <c r="S476" s="170"/>
      <c r="T476" s="170"/>
      <c r="U476" s="170"/>
      <c r="V476" s="170"/>
      <c r="W476" s="207"/>
      <c r="X476" s="207"/>
      <c r="Y476" s="207"/>
      <c r="Z476" s="208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  <c r="BI476" s="208"/>
      <c r="BJ476" s="208"/>
      <c r="BK476" s="208"/>
      <c r="BL476" s="208"/>
      <c r="BM476" s="208"/>
      <c r="BN476" s="208"/>
      <c r="BO476" s="208"/>
      <c r="BP476" s="208"/>
      <c r="BQ476" s="208"/>
      <c r="BR476" s="208"/>
      <c r="BS476" s="208"/>
      <c r="BT476" s="208"/>
      <c r="BU476" s="208"/>
      <c r="BV476" s="208"/>
      <c r="BW476" s="208"/>
      <c r="BX476" s="208"/>
      <c r="BY476" s="208"/>
      <c r="BZ476" s="208"/>
      <c r="CA476" s="208"/>
      <c r="CB476" s="208"/>
      <c r="CC476" s="208"/>
      <c r="CD476" s="208"/>
      <c r="CE476" s="208"/>
      <c r="CF476" s="208"/>
      <c r="CG476" s="208"/>
      <c r="CH476" s="208"/>
      <c r="CI476" s="208"/>
      <c r="CJ476" s="208"/>
      <c r="CK476" s="208"/>
      <c r="CL476" s="208"/>
      <c r="CM476" s="208"/>
      <c r="CN476" s="208"/>
      <c r="CO476" s="208"/>
      <c r="CP476" s="176"/>
      <c r="DO476" s="166"/>
    </row>
    <row r="477" spans="1:119">
      <c r="A477" s="166"/>
      <c r="B477" s="175"/>
      <c r="C477" s="175"/>
      <c r="D477" s="178"/>
      <c r="E477" s="17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70"/>
      <c r="R477" s="170"/>
      <c r="S477" s="170"/>
      <c r="T477" s="170"/>
      <c r="U477" s="170"/>
      <c r="V477" s="170"/>
      <c r="W477" s="207"/>
      <c r="X477" s="207"/>
      <c r="Y477" s="207"/>
      <c r="Z477" s="208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  <c r="BI477" s="208"/>
      <c r="BJ477" s="208"/>
      <c r="BK477" s="208"/>
      <c r="BL477" s="208"/>
      <c r="BM477" s="208"/>
      <c r="BN477" s="208"/>
      <c r="BO477" s="208"/>
      <c r="BP477" s="208"/>
      <c r="BQ477" s="208"/>
      <c r="BR477" s="208"/>
      <c r="BS477" s="208"/>
      <c r="BT477" s="208"/>
      <c r="BU477" s="208"/>
      <c r="BV477" s="208"/>
      <c r="BW477" s="208"/>
      <c r="BX477" s="208"/>
      <c r="BY477" s="208"/>
      <c r="BZ477" s="208"/>
      <c r="CA477" s="208"/>
      <c r="CB477" s="208"/>
      <c r="CC477" s="208"/>
      <c r="CD477" s="208"/>
      <c r="CE477" s="208"/>
      <c r="CF477" s="208"/>
      <c r="CG477" s="208"/>
      <c r="CH477" s="208"/>
      <c r="CI477" s="208"/>
      <c r="CJ477" s="208"/>
      <c r="CK477" s="208"/>
      <c r="CL477" s="208"/>
      <c r="CM477" s="208"/>
      <c r="CN477" s="208"/>
      <c r="CO477" s="208"/>
      <c r="CP477" s="176"/>
      <c r="DO477" s="166"/>
    </row>
    <row r="478" spans="1:119">
      <c r="A478" s="166"/>
      <c r="B478" s="175"/>
      <c r="C478" s="175"/>
      <c r="D478" s="178"/>
      <c r="E478" s="17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70"/>
      <c r="R478" s="170"/>
      <c r="S478" s="170"/>
      <c r="T478" s="170"/>
      <c r="U478" s="170"/>
      <c r="V478" s="170"/>
      <c r="W478" s="207"/>
      <c r="X478" s="207"/>
      <c r="Y478" s="207"/>
      <c r="Z478" s="208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  <c r="BI478" s="208"/>
      <c r="BJ478" s="208"/>
      <c r="BK478" s="208"/>
      <c r="BL478" s="208"/>
      <c r="BM478" s="208"/>
      <c r="BN478" s="208"/>
      <c r="BO478" s="208"/>
      <c r="BP478" s="208"/>
      <c r="BQ478" s="208"/>
      <c r="BR478" s="208"/>
      <c r="BS478" s="208"/>
      <c r="BT478" s="208"/>
      <c r="BU478" s="208"/>
      <c r="BV478" s="208"/>
      <c r="BW478" s="208"/>
      <c r="BX478" s="208"/>
      <c r="BY478" s="208"/>
      <c r="BZ478" s="208"/>
      <c r="CA478" s="208"/>
      <c r="CB478" s="208"/>
      <c r="CC478" s="208"/>
      <c r="CD478" s="208"/>
      <c r="CE478" s="208"/>
      <c r="CF478" s="208"/>
      <c r="CG478" s="208"/>
      <c r="CH478" s="208"/>
      <c r="CI478" s="208"/>
      <c r="CJ478" s="208"/>
      <c r="CK478" s="208"/>
      <c r="CL478" s="208"/>
      <c r="CM478" s="208"/>
      <c r="CN478" s="208"/>
      <c r="CO478" s="208"/>
      <c r="CP478" s="176"/>
      <c r="DO478" s="166"/>
    </row>
    <row r="479" spans="1:119">
      <c r="A479" s="166"/>
      <c r="B479" s="175"/>
      <c r="C479" s="175"/>
      <c r="D479" s="178"/>
      <c r="E479" s="17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70"/>
      <c r="R479" s="170"/>
      <c r="S479" s="170"/>
      <c r="T479" s="170"/>
      <c r="U479" s="170"/>
      <c r="V479" s="170"/>
      <c r="W479" s="207"/>
      <c r="X479" s="207"/>
      <c r="Y479" s="207"/>
      <c r="Z479" s="208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  <c r="BI479" s="208"/>
      <c r="BJ479" s="208"/>
      <c r="BK479" s="208"/>
      <c r="BL479" s="208"/>
      <c r="BM479" s="208"/>
      <c r="BN479" s="208"/>
      <c r="BO479" s="208"/>
      <c r="BP479" s="208"/>
      <c r="BQ479" s="208"/>
      <c r="BR479" s="208"/>
      <c r="BS479" s="208"/>
      <c r="BT479" s="208"/>
      <c r="BU479" s="208"/>
      <c r="BV479" s="208"/>
      <c r="BW479" s="208"/>
      <c r="BX479" s="208"/>
      <c r="BY479" s="208"/>
      <c r="BZ479" s="208"/>
      <c r="CA479" s="208"/>
      <c r="CB479" s="208"/>
      <c r="CC479" s="208"/>
      <c r="CD479" s="208"/>
      <c r="CE479" s="208"/>
      <c r="CF479" s="208"/>
      <c r="CG479" s="208"/>
      <c r="CH479" s="208"/>
      <c r="CI479" s="208"/>
      <c r="CJ479" s="208"/>
      <c r="CK479" s="208"/>
      <c r="CL479" s="208"/>
      <c r="CM479" s="208"/>
      <c r="CN479" s="208"/>
      <c r="CO479" s="208"/>
      <c r="CP479" s="176"/>
      <c r="DO479" s="166"/>
    </row>
    <row r="480" spans="1:119">
      <c r="A480" s="166"/>
      <c r="B480" s="175"/>
      <c r="C480" s="175"/>
      <c r="D480" s="178"/>
      <c r="E480" s="17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70"/>
      <c r="R480" s="170"/>
      <c r="S480" s="170"/>
      <c r="T480" s="170"/>
      <c r="U480" s="170"/>
      <c r="V480" s="170"/>
      <c r="W480" s="207"/>
      <c r="X480" s="207"/>
      <c r="Y480" s="207"/>
      <c r="Z480" s="208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  <c r="BI480" s="208"/>
      <c r="BJ480" s="208"/>
      <c r="BK480" s="208"/>
      <c r="BL480" s="208"/>
      <c r="BM480" s="208"/>
      <c r="BN480" s="208"/>
      <c r="BO480" s="208"/>
      <c r="BP480" s="208"/>
      <c r="BQ480" s="208"/>
      <c r="BR480" s="208"/>
      <c r="BS480" s="208"/>
      <c r="BT480" s="208"/>
      <c r="BU480" s="208"/>
      <c r="BV480" s="208"/>
      <c r="BW480" s="208"/>
      <c r="BX480" s="208"/>
      <c r="BY480" s="208"/>
      <c r="BZ480" s="208"/>
      <c r="CA480" s="208"/>
      <c r="CB480" s="208"/>
      <c r="CC480" s="208"/>
      <c r="CD480" s="208"/>
      <c r="CE480" s="208"/>
      <c r="CF480" s="208"/>
      <c r="CG480" s="208"/>
      <c r="CH480" s="208"/>
      <c r="CI480" s="208"/>
      <c r="CJ480" s="208"/>
      <c r="CK480" s="208"/>
      <c r="CL480" s="208"/>
      <c r="CM480" s="208"/>
      <c r="CN480" s="208"/>
      <c r="CO480" s="208"/>
      <c r="CP480" s="176"/>
      <c r="DO480" s="166"/>
    </row>
    <row r="481" spans="1:119">
      <c r="A481" s="166"/>
      <c r="B481" s="175"/>
      <c r="C481" s="175"/>
      <c r="D481" s="178"/>
      <c r="E481" s="17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70"/>
      <c r="R481" s="170"/>
      <c r="S481" s="170"/>
      <c r="T481" s="170"/>
      <c r="U481" s="170"/>
      <c r="V481" s="170"/>
      <c r="W481" s="207"/>
      <c r="X481" s="207"/>
      <c r="Y481" s="207"/>
      <c r="Z481" s="208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  <c r="BI481" s="208"/>
      <c r="BJ481" s="208"/>
      <c r="BK481" s="208"/>
      <c r="BL481" s="208"/>
      <c r="BM481" s="208"/>
      <c r="BN481" s="208"/>
      <c r="BO481" s="208"/>
      <c r="BP481" s="208"/>
      <c r="BQ481" s="208"/>
      <c r="BR481" s="208"/>
      <c r="BS481" s="208"/>
      <c r="BT481" s="208"/>
      <c r="BU481" s="208"/>
      <c r="BV481" s="208"/>
      <c r="BW481" s="208"/>
      <c r="BX481" s="208"/>
      <c r="BY481" s="208"/>
      <c r="BZ481" s="208"/>
      <c r="CA481" s="208"/>
      <c r="CB481" s="208"/>
      <c r="CC481" s="208"/>
      <c r="CD481" s="208"/>
      <c r="CE481" s="208"/>
      <c r="CF481" s="208"/>
      <c r="CG481" s="208"/>
      <c r="CH481" s="208"/>
      <c r="CI481" s="208"/>
      <c r="CJ481" s="208"/>
      <c r="CK481" s="208"/>
      <c r="CL481" s="208"/>
      <c r="CM481" s="208"/>
      <c r="CN481" s="208"/>
      <c r="CO481" s="208"/>
      <c r="CP481" s="176"/>
      <c r="DO481" s="166"/>
    </row>
    <row r="482" spans="1:119">
      <c r="A482" s="166"/>
      <c r="B482" s="175"/>
      <c r="C482" s="175"/>
      <c r="D482" s="178"/>
      <c r="E482" s="17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70"/>
      <c r="R482" s="170"/>
      <c r="S482" s="170"/>
      <c r="T482" s="170"/>
      <c r="U482" s="170"/>
      <c r="V482" s="170"/>
      <c r="W482" s="207"/>
      <c r="X482" s="207"/>
      <c r="Y482" s="207"/>
      <c r="Z482" s="208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  <c r="BP482" s="208"/>
      <c r="BQ482" s="208"/>
      <c r="BR482" s="208"/>
      <c r="BS482" s="208"/>
      <c r="BT482" s="208"/>
      <c r="BU482" s="208"/>
      <c r="BV482" s="208"/>
      <c r="BW482" s="208"/>
      <c r="BX482" s="208"/>
      <c r="BY482" s="208"/>
      <c r="BZ482" s="208"/>
      <c r="CA482" s="208"/>
      <c r="CB482" s="208"/>
      <c r="CC482" s="208"/>
      <c r="CD482" s="208"/>
      <c r="CE482" s="208"/>
      <c r="CF482" s="208"/>
      <c r="CG482" s="208"/>
      <c r="CH482" s="208"/>
      <c r="CI482" s="208"/>
      <c r="CJ482" s="208"/>
      <c r="CK482" s="208"/>
      <c r="CL482" s="208"/>
      <c r="CM482" s="208"/>
      <c r="CN482" s="208"/>
      <c r="CO482" s="208"/>
      <c r="CP482" s="176"/>
      <c r="DO482" s="166"/>
    </row>
    <row r="483" spans="1:119">
      <c r="A483" s="166"/>
      <c r="B483" s="175"/>
      <c r="C483" s="175"/>
      <c r="D483" s="178"/>
      <c r="E483" s="17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70"/>
      <c r="R483" s="170"/>
      <c r="S483" s="170"/>
      <c r="T483" s="170"/>
      <c r="U483" s="170"/>
      <c r="V483" s="170"/>
      <c r="W483" s="207"/>
      <c r="X483" s="207"/>
      <c r="Y483" s="207"/>
      <c r="Z483" s="208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  <c r="BI483" s="208"/>
      <c r="BJ483" s="208"/>
      <c r="BK483" s="208"/>
      <c r="BL483" s="208"/>
      <c r="BM483" s="208"/>
      <c r="BN483" s="208"/>
      <c r="BO483" s="208"/>
      <c r="BP483" s="208"/>
      <c r="BQ483" s="208"/>
      <c r="BR483" s="208"/>
      <c r="BS483" s="208"/>
      <c r="BT483" s="208"/>
      <c r="BU483" s="208"/>
      <c r="BV483" s="208"/>
      <c r="BW483" s="208"/>
      <c r="BX483" s="208"/>
      <c r="BY483" s="208"/>
      <c r="BZ483" s="208"/>
      <c r="CA483" s="208"/>
      <c r="CB483" s="208"/>
      <c r="CC483" s="208"/>
      <c r="CD483" s="208"/>
      <c r="CE483" s="208"/>
      <c r="CF483" s="208"/>
      <c r="CG483" s="208"/>
      <c r="CH483" s="208"/>
      <c r="CI483" s="208"/>
      <c r="CJ483" s="208"/>
      <c r="CK483" s="208"/>
      <c r="CL483" s="208"/>
      <c r="CM483" s="208"/>
      <c r="CN483" s="208"/>
      <c r="CO483" s="208"/>
      <c r="CP483" s="176"/>
      <c r="DO483" s="166"/>
    </row>
    <row r="484" spans="1:119">
      <c r="A484" s="166"/>
      <c r="B484" s="175"/>
      <c r="C484" s="175"/>
      <c r="D484" s="178"/>
      <c r="E484" s="17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70"/>
      <c r="R484" s="170"/>
      <c r="S484" s="170"/>
      <c r="T484" s="170"/>
      <c r="U484" s="170"/>
      <c r="V484" s="170"/>
      <c r="W484" s="207"/>
      <c r="X484" s="207"/>
      <c r="Y484" s="207"/>
      <c r="Z484" s="208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  <c r="BI484" s="208"/>
      <c r="BJ484" s="208"/>
      <c r="BK484" s="208"/>
      <c r="BL484" s="208"/>
      <c r="BM484" s="208"/>
      <c r="BN484" s="208"/>
      <c r="BO484" s="208"/>
      <c r="BP484" s="208"/>
      <c r="BQ484" s="208"/>
      <c r="BR484" s="208"/>
      <c r="BS484" s="208"/>
      <c r="BT484" s="208"/>
      <c r="BU484" s="208"/>
      <c r="BV484" s="208"/>
      <c r="BW484" s="208"/>
      <c r="BX484" s="208"/>
      <c r="BY484" s="208"/>
      <c r="BZ484" s="208"/>
      <c r="CA484" s="208"/>
      <c r="CB484" s="208"/>
      <c r="CC484" s="208"/>
      <c r="CD484" s="208"/>
      <c r="CE484" s="208"/>
      <c r="CF484" s="208"/>
      <c r="CG484" s="208"/>
      <c r="CH484" s="208"/>
      <c r="CI484" s="208"/>
      <c r="CJ484" s="208"/>
      <c r="CK484" s="208"/>
      <c r="CL484" s="208"/>
      <c r="CM484" s="208"/>
      <c r="CN484" s="208"/>
      <c r="CO484" s="208"/>
      <c r="CP484" s="176"/>
      <c r="DO484" s="166"/>
    </row>
    <row r="485" spans="1:119">
      <c r="A485" s="166"/>
      <c r="B485" s="175"/>
      <c r="C485" s="175"/>
      <c r="D485" s="178"/>
      <c r="E485" s="17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70"/>
      <c r="R485" s="170"/>
      <c r="S485" s="170"/>
      <c r="T485" s="170"/>
      <c r="U485" s="170"/>
      <c r="V485" s="170"/>
      <c r="W485" s="207"/>
      <c r="X485" s="207"/>
      <c r="Y485" s="207"/>
      <c r="Z485" s="208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  <c r="BI485" s="208"/>
      <c r="BJ485" s="208"/>
      <c r="BK485" s="208"/>
      <c r="BL485" s="208"/>
      <c r="BM485" s="208"/>
      <c r="BN485" s="208"/>
      <c r="BO485" s="208"/>
      <c r="BP485" s="208"/>
      <c r="BQ485" s="208"/>
      <c r="BR485" s="208"/>
      <c r="BS485" s="208"/>
      <c r="BT485" s="208"/>
      <c r="BU485" s="208"/>
      <c r="BV485" s="208"/>
      <c r="BW485" s="208"/>
      <c r="BX485" s="208"/>
      <c r="BY485" s="208"/>
      <c r="BZ485" s="208"/>
      <c r="CA485" s="208"/>
      <c r="CB485" s="208"/>
      <c r="CC485" s="208"/>
      <c r="CD485" s="208"/>
      <c r="CE485" s="208"/>
      <c r="CF485" s="208"/>
      <c r="CG485" s="208"/>
      <c r="CH485" s="208"/>
      <c r="CI485" s="208"/>
      <c r="CJ485" s="208"/>
      <c r="CK485" s="208"/>
      <c r="CL485" s="208"/>
      <c r="CM485" s="208"/>
      <c r="CN485" s="208"/>
      <c r="CO485" s="208"/>
      <c r="CP485" s="176"/>
      <c r="DO485" s="166"/>
    </row>
    <row r="486" spans="1:119">
      <c r="A486" s="166"/>
      <c r="B486" s="175"/>
      <c r="C486" s="175"/>
      <c r="D486" s="178"/>
      <c r="E486" s="17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70"/>
      <c r="R486" s="170"/>
      <c r="S486" s="170"/>
      <c r="T486" s="170"/>
      <c r="U486" s="170"/>
      <c r="V486" s="170"/>
      <c r="W486" s="207"/>
      <c r="X486" s="207"/>
      <c r="Y486" s="207"/>
      <c r="Z486" s="208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  <c r="BI486" s="208"/>
      <c r="BJ486" s="208"/>
      <c r="BK486" s="208"/>
      <c r="BL486" s="208"/>
      <c r="BM486" s="208"/>
      <c r="BN486" s="208"/>
      <c r="BO486" s="208"/>
      <c r="BP486" s="208"/>
      <c r="BQ486" s="208"/>
      <c r="BR486" s="208"/>
      <c r="BS486" s="208"/>
      <c r="BT486" s="208"/>
      <c r="BU486" s="208"/>
      <c r="BV486" s="208"/>
      <c r="BW486" s="208"/>
      <c r="BX486" s="208"/>
      <c r="BY486" s="208"/>
      <c r="BZ486" s="208"/>
      <c r="CA486" s="208"/>
      <c r="CB486" s="208"/>
      <c r="CC486" s="208"/>
      <c r="CD486" s="208"/>
      <c r="CE486" s="208"/>
      <c r="CF486" s="208"/>
      <c r="CG486" s="208"/>
      <c r="CH486" s="208"/>
      <c r="CI486" s="208"/>
      <c r="CJ486" s="208"/>
      <c r="CK486" s="208"/>
      <c r="CL486" s="208"/>
      <c r="CM486" s="208"/>
      <c r="CN486" s="208"/>
      <c r="CO486" s="208"/>
      <c r="CP486" s="176"/>
      <c r="DO486" s="166"/>
    </row>
    <row r="487" spans="1:119">
      <c r="A487" s="166"/>
      <c r="B487" s="175"/>
      <c r="C487" s="175"/>
      <c r="D487" s="178"/>
      <c r="E487" s="17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70"/>
      <c r="R487" s="170"/>
      <c r="S487" s="170"/>
      <c r="T487" s="170"/>
      <c r="U487" s="170"/>
      <c r="V487" s="170"/>
      <c r="W487" s="207"/>
      <c r="X487" s="207"/>
      <c r="Y487" s="207"/>
      <c r="Z487" s="208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  <c r="BI487" s="208"/>
      <c r="BJ487" s="208"/>
      <c r="BK487" s="208"/>
      <c r="BL487" s="208"/>
      <c r="BM487" s="208"/>
      <c r="BN487" s="208"/>
      <c r="BO487" s="208"/>
      <c r="BP487" s="208"/>
      <c r="BQ487" s="208"/>
      <c r="BR487" s="208"/>
      <c r="BS487" s="208"/>
      <c r="BT487" s="208"/>
      <c r="BU487" s="208"/>
      <c r="BV487" s="208"/>
      <c r="BW487" s="208"/>
      <c r="BX487" s="208"/>
      <c r="BY487" s="208"/>
      <c r="BZ487" s="208"/>
      <c r="CA487" s="208"/>
      <c r="CB487" s="208"/>
      <c r="CC487" s="208"/>
      <c r="CD487" s="208"/>
      <c r="CE487" s="208"/>
      <c r="CF487" s="208"/>
      <c r="CG487" s="208"/>
      <c r="CH487" s="208"/>
      <c r="CI487" s="208"/>
      <c r="CJ487" s="208"/>
      <c r="CK487" s="208"/>
      <c r="CL487" s="208"/>
      <c r="CM487" s="208"/>
      <c r="CN487" s="208"/>
      <c r="CO487" s="208"/>
      <c r="CP487" s="176"/>
      <c r="DO487" s="166"/>
    </row>
    <row r="488" spans="1:119">
      <c r="A488" s="166"/>
      <c r="B488" s="175"/>
      <c r="C488" s="175"/>
      <c r="D488" s="178"/>
      <c r="E488" s="17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70"/>
      <c r="R488" s="170"/>
      <c r="S488" s="170"/>
      <c r="T488" s="170"/>
      <c r="U488" s="170"/>
      <c r="V488" s="170"/>
      <c r="W488" s="207"/>
      <c r="X488" s="207"/>
      <c r="Y488" s="207"/>
      <c r="Z488" s="208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  <c r="BI488" s="208"/>
      <c r="BJ488" s="208"/>
      <c r="BK488" s="208"/>
      <c r="BL488" s="208"/>
      <c r="BM488" s="208"/>
      <c r="BN488" s="208"/>
      <c r="BO488" s="208"/>
      <c r="BP488" s="208"/>
      <c r="BQ488" s="208"/>
      <c r="BR488" s="208"/>
      <c r="BS488" s="208"/>
      <c r="BT488" s="208"/>
      <c r="BU488" s="208"/>
      <c r="BV488" s="208"/>
      <c r="BW488" s="208"/>
      <c r="BX488" s="208"/>
      <c r="BY488" s="208"/>
      <c r="BZ488" s="208"/>
      <c r="CA488" s="208"/>
      <c r="CB488" s="208"/>
      <c r="CC488" s="208"/>
      <c r="CD488" s="208"/>
      <c r="CE488" s="208"/>
      <c r="CF488" s="208"/>
      <c r="CG488" s="208"/>
      <c r="CH488" s="208"/>
      <c r="CI488" s="208"/>
      <c r="CJ488" s="208"/>
      <c r="CK488" s="208"/>
      <c r="CL488" s="208"/>
      <c r="CM488" s="208"/>
      <c r="CN488" s="208"/>
      <c r="CO488" s="208"/>
      <c r="CP488" s="176"/>
      <c r="DO488" s="166"/>
    </row>
    <row r="489" spans="1:119">
      <c r="A489" s="166"/>
      <c r="B489" s="175"/>
      <c r="C489" s="175"/>
      <c r="D489" s="178"/>
      <c r="E489" s="17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70"/>
      <c r="R489" s="170"/>
      <c r="S489" s="170"/>
      <c r="T489" s="170"/>
      <c r="U489" s="170"/>
      <c r="V489" s="170"/>
      <c r="W489" s="207"/>
      <c r="X489" s="207"/>
      <c r="Y489" s="207"/>
      <c r="Z489" s="208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  <c r="BI489" s="208"/>
      <c r="BJ489" s="208"/>
      <c r="BK489" s="208"/>
      <c r="BL489" s="208"/>
      <c r="BM489" s="208"/>
      <c r="BN489" s="208"/>
      <c r="BO489" s="208"/>
      <c r="BP489" s="208"/>
      <c r="BQ489" s="208"/>
      <c r="BR489" s="208"/>
      <c r="BS489" s="208"/>
      <c r="BT489" s="208"/>
      <c r="BU489" s="208"/>
      <c r="BV489" s="208"/>
      <c r="BW489" s="208"/>
      <c r="BX489" s="208"/>
      <c r="BY489" s="208"/>
      <c r="BZ489" s="208"/>
      <c r="CA489" s="208"/>
      <c r="CB489" s="208"/>
      <c r="CC489" s="208"/>
      <c r="CD489" s="208"/>
      <c r="CE489" s="208"/>
      <c r="CF489" s="208"/>
      <c r="CG489" s="208"/>
      <c r="CH489" s="208"/>
      <c r="CI489" s="208"/>
      <c r="CJ489" s="208"/>
      <c r="CK489" s="208"/>
      <c r="CL489" s="208"/>
      <c r="CM489" s="208"/>
      <c r="CN489" s="208"/>
      <c r="CO489" s="208"/>
      <c r="CP489" s="176"/>
      <c r="DO489" s="166"/>
    </row>
    <row r="490" spans="1:119">
      <c r="A490" s="166"/>
      <c r="B490" s="175"/>
      <c r="C490" s="175"/>
      <c r="D490" s="178"/>
      <c r="E490" s="17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70"/>
      <c r="R490" s="170"/>
      <c r="S490" s="170"/>
      <c r="T490" s="170"/>
      <c r="U490" s="170"/>
      <c r="V490" s="170"/>
      <c r="W490" s="207"/>
      <c r="X490" s="207"/>
      <c r="Y490" s="207"/>
      <c r="Z490" s="208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  <c r="BI490" s="208"/>
      <c r="BJ490" s="208"/>
      <c r="BK490" s="208"/>
      <c r="BL490" s="208"/>
      <c r="BM490" s="208"/>
      <c r="BN490" s="208"/>
      <c r="BO490" s="208"/>
      <c r="BP490" s="208"/>
      <c r="BQ490" s="208"/>
      <c r="BR490" s="208"/>
      <c r="BS490" s="208"/>
      <c r="BT490" s="208"/>
      <c r="BU490" s="208"/>
      <c r="BV490" s="208"/>
      <c r="BW490" s="208"/>
      <c r="BX490" s="208"/>
      <c r="BY490" s="208"/>
      <c r="BZ490" s="208"/>
      <c r="CA490" s="208"/>
      <c r="CB490" s="208"/>
      <c r="CC490" s="208"/>
      <c r="CD490" s="208"/>
      <c r="CE490" s="208"/>
      <c r="CF490" s="208"/>
      <c r="CG490" s="208"/>
      <c r="CH490" s="208"/>
      <c r="CI490" s="208"/>
      <c r="CJ490" s="208"/>
      <c r="CK490" s="208"/>
      <c r="CL490" s="208"/>
      <c r="CM490" s="208"/>
      <c r="CN490" s="208"/>
      <c r="CO490" s="208"/>
      <c r="CP490" s="176"/>
      <c r="DO490" s="166"/>
    </row>
    <row r="491" spans="1:119">
      <c r="A491" s="166"/>
      <c r="B491" s="175"/>
      <c r="C491" s="175"/>
      <c r="D491" s="178"/>
      <c r="E491" s="17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70"/>
      <c r="R491" s="170"/>
      <c r="S491" s="170"/>
      <c r="T491" s="170"/>
      <c r="U491" s="170"/>
      <c r="V491" s="170"/>
      <c r="W491" s="207"/>
      <c r="X491" s="207"/>
      <c r="Y491" s="207"/>
      <c r="Z491" s="208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  <c r="BI491" s="208"/>
      <c r="BJ491" s="208"/>
      <c r="BK491" s="208"/>
      <c r="BL491" s="208"/>
      <c r="BM491" s="208"/>
      <c r="BN491" s="208"/>
      <c r="BO491" s="208"/>
      <c r="BP491" s="208"/>
      <c r="BQ491" s="208"/>
      <c r="BR491" s="208"/>
      <c r="BS491" s="208"/>
      <c r="BT491" s="208"/>
      <c r="BU491" s="208"/>
      <c r="BV491" s="208"/>
      <c r="BW491" s="208"/>
      <c r="BX491" s="208"/>
      <c r="BY491" s="208"/>
      <c r="BZ491" s="208"/>
      <c r="CA491" s="208"/>
      <c r="CB491" s="208"/>
      <c r="CC491" s="208"/>
      <c r="CD491" s="208"/>
      <c r="CE491" s="208"/>
      <c r="CF491" s="208"/>
      <c r="CG491" s="208"/>
      <c r="CH491" s="208"/>
      <c r="CI491" s="208"/>
      <c r="CJ491" s="208"/>
      <c r="CK491" s="208"/>
      <c r="CL491" s="208"/>
      <c r="CM491" s="208"/>
      <c r="CN491" s="208"/>
      <c r="CO491" s="208"/>
      <c r="CP491" s="176"/>
      <c r="DO491" s="166"/>
    </row>
    <row r="492" spans="1:119">
      <c r="A492" s="166"/>
      <c r="B492" s="175"/>
      <c r="C492" s="175"/>
      <c r="D492" s="178"/>
      <c r="E492" s="17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70"/>
      <c r="R492" s="170"/>
      <c r="S492" s="170"/>
      <c r="T492" s="170"/>
      <c r="U492" s="170"/>
      <c r="V492" s="170"/>
      <c r="W492" s="207"/>
      <c r="X492" s="207"/>
      <c r="Y492" s="207"/>
      <c r="Z492" s="208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  <c r="BI492" s="208"/>
      <c r="BJ492" s="208"/>
      <c r="BK492" s="208"/>
      <c r="BL492" s="208"/>
      <c r="BM492" s="208"/>
      <c r="BN492" s="208"/>
      <c r="BO492" s="208"/>
      <c r="BP492" s="208"/>
      <c r="BQ492" s="208"/>
      <c r="BR492" s="208"/>
      <c r="BS492" s="208"/>
      <c r="BT492" s="208"/>
      <c r="BU492" s="208"/>
      <c r="BV492" s="208"/>
      <c r="BW492" s="208"/>
      <c r="BX492" s="208"/>
      <c r="BY492" s="208"/>
      <c r="BZ492" s="208"/>
      <c r="CA492" s="208"/>
      <c r="CB492" s="208"/>
      <c r="CC492" s="208"/>
      <c r="CD492" s="208"/>
      <c r="CE492" s="208"/>
      <c r="CF492" s="208"/>
      <c r="CG492" s="208"/>
      <c r="CH492" s="208"/>
      <c r="CI492" s="208"/>
      <c r="CJ492" s="208"/>
      <c r="CK492" s="208"/>
      <c r="CL492" s="208"/>
      <c r="CM492" s="208"/>
      <c r="CN492" s="208"/>
      <c r="CO492" s="208"/>
      <c r="CP492" s="176"/>
      <c r="DO492" s="166"/>
    </row>
    <row r="493" spans="1:119">
      <c r="A493" s="166"/>
      <c r="B493" s="175"/>
      <c r="C493" s="175"/>
      <c r="D493" s="178"/>
      <c r="E493" s="17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70"/>
      <c r="R493" s="170"/>
      <c r="S493" s="170"/>
      <c r="T493" s="170"/>
      <c r="U493" s="170"/>
      <c r="V493" s="170"/>
      <c r="W493" s="207"/>
      <c r="X493" s="207"/>
      <c r="Y493" s="207"/>
      <c r="Z493" s="208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  <c r="BI493" s="208"/>
      <c r="BJ493" s="208"/>
      <c r="BK493" s="208"/>
      <c r="BL493" s="208"/>
      <c r="BM493" s="208"/>
      <c r="BN493" s="208"/>
      <c r="BO493" s="208"/>
      <c r="BP493" s="208"/>
      <c r="BQ493" s="208"/>
      <c r="BR493" s="208"/>
      <c r="BS493" s="208"/>
      <c r="BT493" s="208"/>
      <c r="BU493" s="208"/>
      <c r="BV493" s="208"/>
      <c r="BW493" s="208"/>
      <c r="BX493" s="208"/>
      <c r="BY493" s="208"/>
      <c r="BZ493" s="208"/>
      <c r="CA493" s="208"/>
      <c r="CB493" s="208"/>
      <c r="CC493" s="208"/>
      <c r="CD493" s="208"/>
      <c r="CE493" s="208"/>
      <c r="CF493" s="208"/>
      <c r="CG493" s="208"/>
      <c r="CH493" s="208"/>
      <c r="CI493" s="208"/>
      <c r="CJ493" s="208"/>
      <c r="CK493" s="208"/>
      <c r="CL493" s="208"/>
      <c r="CM493" s="208"/>
      <c r="CN493" s="208"/>
      <c r="CO493" s="208"/>
      <c r="CP493" s="176"/>
      <c r="DO493" s="166"/>
    </row>
    <row r="494" spans="1:119">
      <c r="A494" s="166"/>
      <c r="B494" s="175"/>
      <c r="C494" s="175"/>
      <c r="D494" s="178"/>
      <c r="E494" s="17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70"/>
      <c r="R494" s="170"/>
      <c r="S494" s="170"/>
      <c r="T494" s="170"/>
      <c r="U494" s="170"/>
      <c r="V494" s="170"/>
      <c r="W494" s="207"/>
      <c r="X494" s="207"/>
      <c r="Y494" s="207"/>
      <c r="Z494" s="208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  <c r="BI494" s="208"/>
      <c r="BJ494" s="208"/>
      <c r="BK494" s="208"/>
      <c r="BL494" s="208"/>
      <c r="BM494" s="208"/>
      <c r="BN494" s="208"/>
      <c r="BO494" s="208"/>
      <c r="BP494" s="208"/>
      <c r="BQ494" s="208"/>
      <c r="BR494" s="208"/>
      <c r="BS494" s="208"/>
      <c r="BT494" s="208"/>
      <c r="BU494" s="208"/>
      <c r="BV494" s="208"/>
      <c r="BW494" s="208"/>
      <c r="BX494" s="208"/>
      <c r="BY494" s="208"/>
      <c r="BZ494" s="208"/>
      <c r="CA494" s="208"/>
      <c r="CB494" s="208"/>
      <c r="CC494" s="208"/>
      <c r="CD494" s="208"/>
      <c r="CE494" s="208"/>
      <c r="CF494" s="208"/>
      <c r="CG494" s="208"/>
      <c r="CH494" s="208"/>
      <c r="CI494" s="208"/>
      <c r="CJ494" s="208"/>
      <c r="CK494" s="208"/>
      <c r="CL494" s="208"/>
      <c r="CM494" s="208"/>
      <c r="CN494" s="208"/>
      <c r="CO494" s="208"/>
      <c r="CP494" s="176"/>
      <c r="DO494" s="166"/>
    </row>
    <row r="495" spans="1:119">
      <c r="A495" s="166"/>
      <c r="B495" s="175"/>
      <c r="C495" s="175"/>
      <c r="D495" s="178"/>
      <c r="E495" s="17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70"/>
      <c r="R495" s="170"/>
      <c r="S495" s="170"/>
      <c r="T495" s="170"/>
      <c r="U495" s="170"/>
      <c r="V495" s="170"/>
      <c r="W495" s="207"/>
      <c r="X495" s="207"/>
      <c r="Y495" s="207"/>
      <c r="Z495" s="208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  <c r="BI495" s="208"/>
      <c r="BJ495" s="208"/>
      <c r="BK495" s="208"/>
      <c r="BL495" s="208"/>
      <c r="BM495" s="208"/>
      <c r="BN495" s="208"/>
      <c r="BO495" s="208"/>
      <c r="BP495" s="208"/>
      <c r="BQ495" s="208"/>
      <c r="BR495" s="208"/>
      <c r="BS495" s="208"/>
      <c r="BT495" s="208"/>
      <c r="BU495" s="208"/>
      <c r="BV495" s="208"/>
      <c r="BW495" s="208"/>
      <c r="BX495" s="208"/>
      <c r="BY495" s="208"/>
      <c r="BZ495" s="208"/>
      <c r="CA495" s="208"/>
      <c r="CB495" s="208"/>
      <c r="CC495" s="208"/>
      <c r="CD495" s="208"/>
      <c r="CE495" s="208"/>
      <c r="CF495" s="208"/>
      <c r="CG495" s="208"/>
      <c r="CH495" s="208"/>
      <c r="CI495" s="208"/>
      <c r="CJ495" s="208"/>
      <c r="CK495" s="208"/>
      <c r="CL495" s="208"/>
      <c r="CM495" s="208"/>
      <c r="CN495" s="208"/>
      <c r="CO495" s="208"/>
      <c r="CP495" s="176"/>
      <c r="DO495" s="166"/>
    </row>
    <row r="496" spans="1:119">
      <c r="A496" s="166"/>
      <c r="B496" s="175"/>
      <c r="C496" s="175"/>
      <c r="D496" s="178"/>
      <c r="E496" s="17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70"/>
      <c r="R496" s="170"/>
      <c r="S496" s="170"/>
      <c r="T496" s="170"/>
      <c r="U496" s="170"/>
      <c r="V496" s="170"/>
      <c r="W496" s="207"/>
      <c r="X496" s="207"/>
      <c r="Y496" s="207"/>
      <c r="Z496" s="208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  <c r="BI496" s="208"/>
      <c r="BJ496" s="208"/>
      <c r="BK496" s="208"/>
      <c r="BL496" s="208"/>
      <c r="BM496" s="208"/>
      <c r="BN496" s="208"/>
      <c r="BO496" s="208"/>
      <c r="BP496" s="208"/>
      <c r="BQ496" s="208"/>
      <c r="BR496" s="208"/>
      <c r="BS496" s="208"/>
      <c r="BT496" s="208"/>
      <c r="BU496" s="208"/>
      <c r="BV496" s="208"/>
      <c r="BW496" s="208"/>
      <c r="BX496" s="208"/>
      <c r="BY496" s="208"/>
      <c r="BZ496" s="208"/>
      <c r="CA496" s="208"/>
      <c r="CB496" s="208"/>
      <c r="CC496" s="208"/>
      <c r="CD496" s="208"/>
      <c r="CE496" s="208"/>
      <c r="CF496" s="208"/>
      <c r="CG496" s="208"/>
      <c r="CH496" s="208"/>
      <c r="CI496" s="208"/>
      <c r="CJ496" s="208"/>
      <c r="CK496" s="208"/>
      <c r="CL496" s="208"/>
      <c r="CM496" s="208"/>
      <c r="CN496" s="208"/>
      <c r="CO496" s="208"/>
      <c r="CP496" s="176"/>
      <c r="DO496" s="166"/>
    </row>
    <row r="497" spans="1:119">
      <c r="A497" s="166"/>
      <c r="B497" s="175"/>
      <c r="C497" s="175"/>
      <c r="D497" s="178"/>
      <c r="E497" s="17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70"/>
      <c r="R497" s="170"/>
      <c r="S497" s="170"/>
      <c r="T497" s="170"/>
      <c r="U497" s="170"/>
      <c r="V497" s="170"/>
      <c r="W497" s="207"/>
      <c r="X497" s="207"/>
      <c r="Y497" s="207"/>
      <c r="Z497" s="208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  <c r="BI497" s="208"/>
      <c r="BJ497" s="208"/>
      <c r="BK497" s="208"/>
      <c r="BL497" s="208"/>
      <c r="BM497" s="208"/>
      <c r="BN497" s="208"/>
      <c r="BO497" s="208"/>
      <c r="BP497" s="208"/>
      <c r="BQ497" s="208"/>
      <c r="BR497" s="208"/>
      <c r="BS497" s="208"/>
      <c r="BT497" s="208"/>
      <c r="BU497" s="208"/>
      <c r="BV497" s="208"/>
      <c r="BW497" s="208"/>
      <c r="BX497" s="208"/>
      <c r="BY497" s="208"/>
      <c r="BZ497" s="208"/>
      <c r="CA497" s="208"/>
      <c r="CB497" s="208"/>
      <c r="CC497" s="208"/>
      <c r="CD497" s="208"/>
      <c r="CE497" s="208"/>
      <c r="CF497" s="208"/>
      <c r="CG497" s="208"/>
      <c r="CH497" s="208"/>
      <c r="CI497" s="208"/>
      <c r="CJ497" s="208"/>
      <c r="CK497" s="208"/>
      <c r="CL497" s="208"/>
      <c r="CM497" s="208"/>
      <c r="CN497" s="208"/>
      <c r="CO497" s="208"/>
      <c r="CP497" s="176"/>
      <c r="DO497" s="166"/>
    </row>
    <row r="498" spans="1:119">
      <c r="A498" s="166"/>
      <c r="B498" s="175"/>
      <c r="C498" s="175"/>
      <c r="D498" s="178"/>
      <c r="E498" s="17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70"/>
      <c r="R498" s="170"/>
      <c r="S498" s="170"/>
      <c r="T498" s="170"/>
      <c r="U498" s="170"/>
      <c r="V498" s="170"/>
      <c r="W498" s="207"/>
      <c r="X498" s="207"/>
      <c r="Y498" s="207"/>
      <c r="Z498" s="208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  <c r="BI498" s="208"/>
      <c r="BJ498" s="208"/>
      <c r="BK498" s="208"/>
      <c r="BL498" s="208"/>
      <c r="BM498" s="208"/>
      <c r="BN498" s="208"/>
      <c r="BO498" s="208"/>
      <c r="BP498" s="208"/>
      <c r="BQ498" s="208"/>
      <c r="BR498" s="208"/>
      <c r="BS498" s="208"/>
      <c r="BT498" s="208"/>
      <c r="BU498" s="208"/>
      <c r="BV498" s="208"/>
      <c r="BW498" s="208"/>
      <c r="BX498" s="208"/>
      <c r="BY498" s="208"/>
      <c r="BZ498" s="208"/>
      <c r="CA498" s="208"/>
      <c r="CB498" s="208"/>
      <c r="CC498" s="208"/>
      <c r="CD498" s="208"/>
      <c r="CE498" s="208"/>
      <c r="CF498" s="208"/>
      <c r="CG498" s="208"/>
      <c r="CH498" s="208"/>
      <c r="CI498" s="208"/>
      <c r="CJ498" s="208"/>
      <c r="CK498" s="208"/>
      <c r="CL498" s="208"/>
      <c r="CM498" s="208"/>
      <c r="CN498" s="208"/>
      <c r="CO498" s="208"/>
      <c r="CP498" s="176"/>
      <c r="DO498" s="166"/>
    </row>
    <row r="499" spans="1:119">
      <c r="A499" s="166"/>
      <c r="B499" s="175"/>
      <c r="C499" s="175"/>
      <c r="D499" s="178"/>
      <c r="E499" s="17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70"/>
      <c r="R499" s="170"/>
      <c r="S499" s="170"/>
      <c r="T499" s="170"/>
      <c r="U499" s="170"/>
      <c r="V499" s="170"/>
      <c r="W499" s="207"/>
      <c r="X499" s="207"/>
      <c r="Y499" s="207"/>
      <c r="Z499" s="208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  <c r="BI499" s="208"/>
      <c r="BJ499" s="208"/>
      <c r="BK499" s="208"/>
      <c r="BL499" s="208"/>
      <c r="BM499" s="208"/>
      <c r="BN499" s="208"/>
      <c r="BO499" s="208"/>
      <c r="BP499" s="208"/>
      <c r="BQ499" s="208"/>
      <c r="BR499" s="208"/>
      <c r="BS499" s="208"/>
      <c r="BT499" s="208"/>
      <c r="BU499" s="208"/>
      <c r="BV499" s="208"/>
      <c r="BW499" s="208"/>
      <c r="BX499" s="208"/>
      <c r="BY499" s="208"/>
      <c r="BZ499" s="208"/>
      <c r="CA499" s="208"/>
      <c r="CB499" s="208"/>
      <c r="CC499" s="208"/>
      <c r="CD499" s="208"/>
      <c r="CE499" s="208"/>
      <c r="CF499" s="208"/>
      <c r="CG499" s="208"/>
      <c r="CH499" s="208"/>
      <c r="CI499" s="208"/>
      <c r="CJ499" s="208"/>
      <c r="CK499" s="208"/>
      <c r="CL499" s="208"/>
      <c r="CM499" s="208"/>
      <c r="CN499" s="208"/>
      <c r="CO499" s="208"/>
      <c r="CP499" s="176"/>
      <c r="DO499" s="166"/>
    </row>
    <row r="500" spans="1:119">
      <c r="A500" s="166"/>
      <c r="B500" s="175"/>
      <c r="C500" s="175"/>
      <c r="D500" s="178"/>
      <c r="E500" s="17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70"/>
      <c r="R500" s="170"/>
      <c r="S500" s="170"/>
      <c r="T500" s="170"/>
      <c r="U500" s="170"/>
      <c r="V500" s="170"/>
      <c r="W500" s="207"/>
      <c r="X500" s="207"/>
      <c r="Y500" s="207"/>
      <c r="Z500" s="208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  <c r="BI500" s="208"/>
      <c r="BJ500" s="208"/>
      <c r="BK500" s="208"/>
      <c r="BL500" s="208"/>
      <c r="BM500" s="208"/>
      <c r="BN500" s="208"/>
      <c r="BO500" s="208"/>
      <c r="BP500" s="208"/>
      <c r="BQ500" s="208"/>
      <c r="BR500" s="208"/>
      <c r="BS500" s="208"/>
      <c r="BT500" s="208"/>
      <c r="BU500" s="208"/>
      <c r="BV500" s="208"/>
      <c r="BW500" s="208"/>
      <c r="BX500" s="208"/>
      <c r="BY500" s="208"/>
      <c r="BZ500" s="208"/>
      <c r="CA500" s="208"/>
      <c r="CB500" s="208"/>
      <c r="CC500" s="208"/>
      <c r="CD500" s="208"/>
      <c r="CE500" s="208"/>
      <c r="CF500" s="208"/>
      <c r="CG500" s="208"/>
      <c r="CH500" s="208"/>
      <c r="CI500" s="208"/>
      <c r="CJ500" s="208"/>
      <c r="CK500" s="208"/>
      <c r="CL500" s="208"/>
      <c r="CM500" s="208"/>
      <c r="CN500" s="208"/>
      <c r="CO500" s="208"/>
      <c r="CP500" s="176"/>
      <c r="DO500" s="166"/>
    </row>
    <row r="501" spans="1:119">
      <c r="A501" s="166"/>
      <c r="B501" s="175"/>
      <c r="C501" s="175"/>
      <c r="D501" s="178"/>
      <c r="E501" s="17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70"/>
      <c r="R501" s="170"/>
      <c r="S501" s="170"/>
      <c r="T501" s="170"/>
      <c r="U501" s="170"/>
      <c r="V501" s="170"/>
      <c r="W501" s="207"/>
      <c r="X501" s="207"/>
      <c r="Y501" s="207"/>
      <c r="Z501" s="208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  <c r="BI501" s="208"/>
      <c r="BJ501" s="208"/>
      <c r="BK501" s="208"/>
      <c r="BL501" s="208"/>
      <c r="BM501" s="208"/>
      <c r="BN501" s="208"/>
      <c r="BO501" s="208"/>
      <c r="BP501" s="208"/>
      <c r="BQ501" s="208"/>
      <c r="BR501" s="208"/>
      <c r="BS501" s="208"/>
      <c r="BT501" s="208"/>
      <c r="BU501" s="208"/>
      <c r="BV501" s="208"/>
      <c r="BW501" s="208"/>
      <c r="BX501" s="208"/>
      <c r="BY501" s="208"/>
      <c r="BZ501" s="208"/>
      <c r="CA501" s="208"/>
      <c r="CB501" s="208"/>
      <c r="CC501" s="208"/>
      <c r="CD501" s="208"/>
      <c r="CE501" s="208"/>
      <c r="CF501" s="208"/>
      <c r="CG501" s="208"/>
      <c r="CH501" s="208"/>
      <c r="CI501" s="208"/>
      <c r="CJ501" s="208"/>
      <c r="CK501" s="208"/>
      <c r="CL501" s="208"/>
      <c r="CM501" s="208"/>
      <c r="CN501" s="208"/>
      <c r="CO501" s="208"/>
      <c r="CP501" s="176"/>
      <c r="DO501" s="166"/>
    </row>
    <row r="502" spans="1:119">
      <c r="A502" s="166"/>
      <c r="B502" s="175"/>
      <c r="C502" s="175"/>
      <c r="D502" s="178"/>
      <c r="E502" s="17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70"/>
      <c r="R502" s="170"/>
      <c r="S502" s="170"/>
      <c r="T502" s="170"/>
      <c r="U502" s="170"/>
      <c r="V502" s="170"/>
      <c r="W502" s="207"/>
      <c r="X502" s="207"/>
      <c r="Y502" s="207"/>
      <c r="Z502" s="208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  <c r="BI502" s="208"/>
      <c r="BJ502" s="208"/>
      <c r="BK502" s="208"/>
      <c r="BL502" s="208"/>
      <c r="BM502" s="208"/>
      <c r="BN502" s="208"/>
      <c r="BO502" s="208"/>
      <c r="BP502" s="208"/>
      <c r="BQ502" s="208"/>
      <c r="BR502" s="208"/>
      <c r="BS502" s="208"/>
      <c r="BT502" s="208"/>
      <c r="BU502" s="208"/>
      <c r="BV502" s="208"/>
      <c r="BW502" s="208"/>
      <c r="BX502" s="208"/>
      <c r="BY502" s="208"/>
      <c r="BZ502" s="208"/>
      <c r="CA502" s="208"/>
      <c r="CB502" s="208"/>
      <c r="CC502" s="208"/>
      <c r="CD502" s="208"/>
      <c r="CE502" s="208"/>
      <c r="CF502" s="208"/>
      <c r="CG502" s="208"/>
      <c r="CH502" s="208"/>
      <c r="CI502" s="208"/>
      <c r="CJ502" s="208"/>
      <c r="CK502" s="208"/>
      <c r="CL502" s="208"/>
      <c r="CM502" s="208"/>
      <c r="CN502" s="208"/>
      <c r="CO502" s="208"/>
      <c r="CP502" s="176"/>
      <c r="DO502" s="166"/>
    </row>
    <row r="503" spans="1:119">
      <c r="A503" s="166"/>
      <c r="B503" s="175"/>
      <c r="C503" s="175"/>
      <c r="D503" s="178"/>
      <c r="E503" s="17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70"/>
      <c r="R503" s="170"/>
      <c r="S503" s="170"/>
      <c r="T503" s="170"/>
      <c r="U503" s="170"/>
      <c r="V503" s="170"/>
      <c r="W503" s="207"/>
      <c r="X503" s="207"/>
      <c r="Y503" s="207"/>
      <c r="Z503" s="208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  <c r="BI503" s="208"/>
      <c r="BJ503" s="208"/>
      <c r="BK503" s="208"/>
      <c r="BL503" s="208"/>
      <c r="BM503" s="208"/>
      <c r="BN503" s="208"/>
      <c r="BO503" s="208"/>
      <c r="BP503" s="208"/>
      <c r="BQ503" s="208"/>
      <c r="BR503" s="208"/>
      <c r="BS503" s="208"/>
      <c r="BT503" s="208"/>
      <c r="BU503" s="208"/>
      <c r="BV503" s="208"/>
      <c r="BW503" s="208"/>
      <c r="BX503" s="208"/>
      <c r="BY503" s="208"/>
      <c r="BZ503" s="208"/>
      <c r="CA503" s="208"/>
      <c r="CB503" s="208"/>
      <c r="CC503" s="208"/>
      <c r="CD503" s="208"/>
      <c r="CE503" s="208"/>
      <c r="CF503" s="208"/>
      <c r="CG503" s="208"/>
      <c r="CH503" s="208"/>
      <c r="CI503" s="208"/>
      <c r="CJ503" s="208"/>
      <c r="CK503" s="208"/>
      <c r="CL503" s="208"/>
      <c r="CM503" s="208"/>
      <c r="CN503" s="208"/>
      <c r="CO503" s="208"/>
      <c r="CP503" s="176"/>
      <c r="DO503" s="166"/>
    </row>
    <row r="504" spans="1:119">
      <c r="A504" s="166"/>
      <c r="B504" s="175"/>
      <c r="C504" s="175"/>
      <c r="D504" s="178"/>
      <c r="E504" s="17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70"/>
      <c r="R504" s="170"/>
      <c r="S504" s="170"/>
      <c r="T504" s="170"/>
      <c r="U504" s="170"/>
      <c r="V504" s="170"/>
      <c r="W504" s="207"/>
      <c r="X504" s="207"/>
      <c r="Y504" s="207"/>
      <c r="Z504" s="208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  <c r="BI504" s="208"/>
      <c r="BJ504" s="208"/>
      <c r="BK504" s="208"/>
      <c r="BL504" s="208"/>
      <c r="BM504" s="208"/>
      <c r="BN504" s="208"/>
      <c r="BO504" s="208"/>
      <c r="BP504" s="208"/>
      <c r="BQ504" s="208"/>
      <c r="BR504" s="208"/>
      <c r="BS504" s="208"/>
      <c r="BT504" s="208"/>
      <c r="BU504" s="208"/>
      <c r="BV504" s="208"/>
      <c r="BW504" s="208"/>
      <c r="BX504" s="208"/>
      <c r="BY504" s="208"/>
      <c r="BZ504" s="208"/>
      <c r="CA504" s="208"/>
      <c r="CB504" s="208"/>
      <c r="CC504" s="208"/>
      <c r="CD504" s="208"/>
      <c r="CE504" s="208"/>
      <c r="CF504" s="208"/>
      <c r="CG504" s="208"/>
      <c r="CH504" s="208"/>
      <c r="CI504" s="208"/>
      <c r="CJ504" s="208"/>
      <c r="CK504" s="208"/>
      <c r="CL504" s="208"/>
      <c r="CM504" s="208"/>
      <c r="CN504" s="208"/>
      <c r="CO504" s="208"/>
      <c r="CP504" s="176"/>
      <c r="DO504" s="166"/>
    </row>
    <row r="505" spans="1:119">
      <c r="A505" s="166"/>
      <c r="B505" s="175"/>
      <c r="C505" s="175"/>
      <c r="D505" s="178"/>
      <c r="E505" s="17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70"/>
      <c r="R505" s="170"/>
      <c r="S505" s="170"/>
      <c r="T505" s="170"/>
      <c r="U505" s="170"/>
      <c r="V505" s="170"/>
      <c r="W505" s="207"/>
      <c r="X505" s="207"/>
      <c r="Y505" s="207"/>
      <c r="Z505" s="208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  <c r="BI505" s="208"/>
      <c r="BJ505" s="208"/>
      <c r="BK505" s="208"/>
      <c r="BL505" s="208"/>
      <c r="BM505" s="208"/>
      <c r="BN505" s="208"/>
      <c r="BO505" s="208"/>
      <c r="BP505" s="208"/>
      <c r="BQ505" s="208"/>
      <c r="BR505" s="208"/>
      <c r="BS505" s="208"/>
      <c r="BT505" s="208"/>
      <c r="BU505" s="208"/>
      <c r="BV505" s="208"/>
      <c r="BW505" s="208"/>
      <c r="BX505" s="208"/>
      <c r="BY505" s="208"/>
      <c r="BZ505" s="208"/>
      <c r="CA505" s="208"/>
      <c r="CB505" s="208"/>
      <c r="CC505" s="208"/>
      <c r="CD505" s="208"/>
      <c r="CE505" s="208"/>
      <c r="CF505" s="208"/>
      <c r="CG505" s="208"/>
      <c r="CH505" s="208"/>
      <c r="CI505" s="208"/>
      <c r="CJ505" s="208"/>
      <c r="CK505" s="208"/>
      <c r="CL505" s="208"/>
      <c r="CM505" s="208"/>
      <c r="CN505" s="208"/>
      <c r="CO505" s="208"/>
      <c r="CP505" s="176"/>
      <c r="DO505" s="166"/>
    </row>
    <row r="506" spans="1:119">
      <c r="A506" s="166"/>
      <c r="B506" s="175"/>
      <c r="C506" s="175"/>
      <c r="D506" s="178"/>
      <c r="E506" s="17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70"/>
      <c r="R506" s="170"/>
      <c r="S506" s="170"/>
      <c r="T506" s="170"/>
      <c r="U506" s="170"/>
      <c r="V506" s="170"/>
      <c r="W506" s="207"/>
      <c r="X506" s="207"/>
      <c r="Y506" s="207"/>
      <c r="Z506" s="208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  <c r="BI506" s="208"/>
      <c r="BJ506" s="208"/>
      <c r="BK506" s="208"/>
      <c r="BL506" s="208"/>
      <c r="BM506" s="208"/>
      <c r="BN506" s="208"/>
      <c r="BO506" s="208"/>
      <c r="BP506" s="208"/>
      <c r="BQ506" s="208"/>
      <c r="BR506" s="208"/>
      <c r="BS506" s="208"/>
      <c r="BT506" s="208"/>
      <c r="BU506" s="208"/>
      <c r="BV506" s="208"/>
      <c r="BW506" s="208"/>
      <c r="BX506" s="208"/>
      <c r="BY506" s="208"/>
      <c r="BZ506" s="208"/>
      <c r="CA506" s="208"/>
      <c r="CB506" s="208"/>
      <c r="CC506" s="208"/>
      <c r="CD506" s="208"/>
      <c r="CE506" s="208"/>
      <c r="CF506" s="208"/>
      <c r="CG506" s="208"/>
      <c r="CH506" s="208"/>
      <c r="CI506" s="208"/>
      <c r="CJ506" s="208"/>
      <c r="CK506" s="208"/>
      <c r="CL506" s="208"/>
      <c r="CM506" s="208"/>
      <c r="CN506" s="208"/>
      <c r="CO506" s="208"/>
      <c r="CP506" s="176"/>
      <c r="DO506" s="166"/>
    </row>
    <row r="507" spans="1:119">
      <c r="A507" s="166"/>
      <c r="B507" s="175"/>
      <c r="C507" s="175"/>
      <c r="D507" s="178"/>
      <c r="E507" s="17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70"/>
      <c r="R507" s="170"/>
      <c r="S507" s="170"/>
      <c r="T507" s="170"/>
      <c r="U507" s="170"/>
      <c r="V507" s="170"/>
      <c r="W507" s="207"/>
      <c r="X507" s="207"/>
      <c r="Y507" s="207"/>
      <c r="Z507" s="208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  <c r="BI507" s="208"/>
      <c r="BJ507" s="208"/>
      <c r="BK507" s="208"/>
      <c r="BL507" s="208"/>
      <c r="BM507" s="208"/>
      <c r="BN507" s="208"/>
      <c r="BO507" s="208"/>
      <c r="BP507" s="208"/>
      <c r="BQ507" s="208"/>
      <c r="BR507" s="208"/>
      <c r="BS507" s="208"/>
      <c r="BT507" s="208"/>
      <c r="BU507" s="208"/>
      <c r="BV507" s="208"/>
      <c r="BW507" s="208"/>
      <c r="BX507" s="208"/>
      <c r="BY507" s="208"/>
      <c r="BZ507" s="208"/>
      <c r="CA507" s="208"/>
      <c r="CB507" s="208"/>
      <c r="CC507" s="208"/>
      <c r="CD507" s="208"/>
      <c r="CE507" s="208"/>
      <c r="CF507" s="208"/>
      <c r="CG507" s="208"/>
      <c r="CH507" s="208"/>
      <c r="CI507" s="208"/>
      <c r="CJ507" s="208"/>
      <c r="CK507" s="208"/>
      <c r="CL507" s="208"/>
      <c r="CM507" s="208"/>
      <c r="CN507" s="208"/>
      <c r="CO507" s="208"/>
      <c r="CP507" s="176"/>
      <c r="DO507" s="166"/>
    </row>
    <row r="508" spans="1:119">
      <c r="A508" s="166"/>
      <c r="B508" s="175"/>
      <c r="C508" s="175"/>
      <c r="D508" s="178"/>
      <c r="E508" s="17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70"/>
      <c r="R508" s="170"/>
      <c r="S508" s="170"/>
      <c r="T508" s="170"/>
      <c r="U508" s="170"/>
      <c r="V508" s="170"/>
      <c r="W508" s="207"/>
      <c r="X508" s="207"/>
      <c r="Y508" s="207"/>
      <c r="Z508" s="208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  <c r="BI508" s="208"/>
      <c r="BJ508" s="208"/>
      <c r="BK508" s="208"/>
      <c r="BL508" s="208"/>
      <c r="BM508" s="208"/>
      <c r="BN508" s="208"/>
      <c r="BO508" s="208"/>
      <c r="BP508" s="208"/>
      <c r="BQ508" s="208"/>
      <c r="BR508" s="208"/>
      <c r="BS508" s="208"/>
      <c r="BT508" s="208"/>
      <c r="BU508" s="208"/>
      <c r="BV508" s="208"/>
      <c r="BW508" s="208"/>
      <c r="BX508" s="208"/>
      <c r="BY508" s="208"/>
      <c r="BZ508" s="208"/>
      <c r="CA508" s="208"/>
      <c r="CB508" s="208"/>
      <c r="CC508" s="208"/>
      <c r="CD508" s="208"/>
      <c r="CE508" s="208"/>
      <c r="CF508" s="208"/>
      <c r="CG508" s="208"/>
      <c r="CH508" s="208"/>
      <c r="CI508" s="208"/>
      <c r="CJ508" s="208"/>
      <c r="CK508" s="208"/>
      <c r="CL508" s="208"/>
      <c r="CM508" s="208"/>
      <c r="CN508" s="208"/>
      <c r="CO508" s="208"/>
      <c r="CP508" s="176"/>
      <c r="DO508" s="166"/>
    </row>
    <row r="509" spans="1:119">
      <c r="A509" s="166"/>
      <c r="B509" s="175"/>
      <c r="C509" s="175"/>
      <c r="D509" s="178"/>
      <c r="E509" s="17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70"/>
      <c r="R509" s="170"/>
      <c r="S509" s="170"/>
      <c r="T509" s="170"/>
      <c r="U509" s="170"/>
      <c r="V509" s="170"/>
      <c r="W509" s="207"/>
      <c r="X509" s="207"/>
      <c r="Y509" s="207"/>
      <c r="Z509" s="208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  <c r="BI509" s="208"/>
      <c r="BJ509" s="208"/>
      <c r="BK509" s="208"/>
      <c r="BL509" s="208"/>
      <c r="BM509" s="208"/>
      <c r="BN509" s="208"/>
      <c r="BO509" s="208"/>
      <c r="BP509" s="208"/>
      <c r="BQ509" s="208"/>
      <c r="BR509" s="208"/>
      <c r="BS509" s="208"/>
      <c r="BT509" s="208"/>
      <c r="BU509" s="208"/>
      <c r="BV509" s="208"/>
      <c r="BW509" s="208"/>
      <c r="BX509" s="208"/>
      <c r="BY509" s="208"/>
      <c r="BZ509" s="208"/>
      <c r="CA509" s="208"/>
      <c r="CB509" s="208"/>
      <c r="CC509" s="208"/>
      <c r="CD509" s="208"/>
      <c r="CE509" s="208"/>
      <c r="CF509" s="208"/>
      <c r="CG509" s="208"/>
      <c r="CH509" s="208"/>
      <c r="CI509" s="208"/>
      <c r="CJ509" s="208"/>
      <c r="CK509" s="208"/>
      <c r="CL509" s="208"/>
      <c r="CM509" s="208"/>
      <c r="CN509" s="208"/>
      <c r="CO509" s="208"/>
      <c r="CP509" s="176"/>
      <c r="DO509" s="166"/>
    </row>
    <row r="510" spans="1:119">
      <c r="A510" s="166"/>
      <c r="B510" s="175"/>
      <c r="C510" s="175"/>
      <c r="D510" s="178"/>
      <c r="E510" s="17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70"/>
      <c r="R510" s="170"/>
      <c r="S510" s="170"/>
      <c r="T510" s="170"/>
      <c r="U510" s="170"/>
      <c r="V510" s="170"/>
      <c r="W510" s="207"/>
      <c r="X510" s="207"/>
      <c r="Y510" s="207"/>
      <c r="Z510" s="208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  <c r="BI510" s="208"/>
      <c r="BJ510" s="208"/>
      <c r="BK510" s="208"/>
      <c r="BL510" s="208"/>
      <c r="BM510" s="208"/>
      <c r="BN510" s="208"/>
      <c r="BO510" s="208"/>
      <c r="BP510" s="208"/>
      <c r="BQ510" s="208"/>
      <c r="BR510" s="208"/>
      <c r="BS510" s="208"/>
      <c r="BT510" s="208"/>
      <c r="BU510" s="208"/>
      <c r="BV510" s="208"/>
      <c r="BW510" s="208"/>
      <c r="BX510" s="208"/>
      <c r="BY510" s="208"/>
      <c r="BZ510" s="208"/>
      <c r="CA510" s="208"/>
      <c r="CB510" s="208"/>
      <c r="CC510" s="208"/>
      <c r="CD510" s="208"/>
      <c r="CE510" s="208"/>
      <c r="CF510" s="208"/>
      <c r="CG510" s="208"/>
      <c r="CH510" s="208"/>
      <c r="CI510" s="208"/>
      <c r="CJ510" s="208"/>
      <c r="CK510" s="208"/>
      <c r="CL510" s="208"/>
      <c r="CM510" s="208"/>
      <c r="CN510" s="208"/>
      <c r="CO510" s="208"/>
      <c r="CP510" s="176"/>
      <c r="DO510" s="166"/>
    </row>
    <row r="511" spans="1:119">
      <c r="A511" s="166"/>
      <c r="B511" s="175"/>
      <c r="C511" s="175"/>
      <c r="D511" s="178"/>
      <c r="E511" s="17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70"/>
      <c r="R511" s="170"/>
      <c r="S511" s="170"/>
      <c r="T511" s="170"/>
      <c r="U511" s="170"/>
      <c r="V511" s="170"/>
      <c r="W511" s="207"/>
      <c r="X511" s="207"/>
      <c r="Y511" s="207"/>
      <c r="Z511" s="208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  <c r="BI511" s="208"/>
      <c r="BJ511" s="208"/>
      <c r="BK511" s="208"/>
      <c r="BL511" s="208"/>
      <c r="BM511" s="208"/>
      <c r="BN511" s="208"/>
      <c r="BO511" s="208"/>
      <c r="BP511" s="208"/>
      <c r="BQ511" s="208"/>
      <c r="BR511" s="208"/>
      <c r="BS511" s="208"/>
      <c r="BT511" s="208"/>
      <c r="BU511" s="208"/>
      <c r="BV511" s="208"/>
      <c r="BW511" s="208"/>
      <c r="BX511" s="208"/>
      <c r="BY511" s="208"/>
      <c r="BZ511" s="208"/>
      <c r="CA511" s="208"/>
      <c r="CB511" s="208"/>
      <c r="CC511" s="208"/>
      <c r="CD511" s="208"/>
      <c r="CE511" s="208"/>
      <c r="CF511" s="208"/>
      <c r="CG511" s="208"/>
      <c r="CH511" s="208"/>
      <c r="CI511" s="208"/>
      <c r="CJ511" s="208"/>
      <c r="CK511" s="208"/>
      <c r="CL511" s="208"/>
      <c r="CM511" s="208"/>
      <c r="CN511" s="208"/>
      <c r="CO511" s="208"/>
      <c r="CP511" s="176"/>
      <c r="DO511" s="166"/>
    </row>
    <row r="512" spans="1:119">
      <c r="A512" s="166"/>
      <c r="B512" s="175"/>
      <c r="C512" s="175"/>
      <c r="D512" s="178"/>
      <c r="E512" s="17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70"/>
      <c r="R512" s="170"/>
      <c r="S512" s="170"/>
      <c r="T512" s="170"/>
      <c r="U512" s="170"/>
      <c r="V512" s="170"/>
      <c r="W512" s="207"/>
      <c r="X512" s="207"/>
      <c r="Y512" s="207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208"/>
      <c r="BN512" s="208"/>
      <c r="BO512" s="208"/>
      <c r="BP512" s="208"/>
      <c r="BQ512" s="208"/>
      <c r="BR512" s="208"/>
      <c r="BS512" s="208"/>
      <c r="BT512" s="208"/>
      <c r="BU512" s="208"/>
      <c r="BV512" s="208"/>
      <c r="BW512" s="208"/>
      <c r="BX512" s="208"/>
      <c r="BY512" s="208"/>
      <c r="BZ512" s="208"/>
      <c r="CA512" s="208"/>
      <c r="CB512" s="208"/>
      <c r="CC512" s="208"/>
      <c r="CD512" s="208"/>
      <c r="CE512" s="208"/>
      <c r="CF512" s="208"/>
      <c r="CG512" s="208"/>
      <c r="CH512" s="208"/>
      <c r="CI512" s="208"/>
      <c r="CJ512" s="208"/>
      <c r="CK512" s="208"/>
      <c r="CL512" s="208"/>
      <c r="CM512" s="208"/>
      <c r="CN512" s="208"/>
      <c r="CO512" s="208"/>
      <c r="CP512" s="176"/>
      <c r="DO512" s="166"/>
    </row>
    <row r="513" spans="1:119">
      <c r="A513" s="166"/>
      <c r="B513" s="175"/>
      <c r="C513" s="175"/>
      <c r="D513" s="178"/>
      <c r="E513" s="17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70"/>
      <c r="R513" s="170"/>
      <c r="S513" s="170"/>
      <c r="T513" s="170"/>
      <c r="U513" s="170"/>
      <c r="V513" s="170"/>
      <c r="W513" s="207"/>
      <c r="X513" s="207"/>
      <c r="Y513" s="207"/>
      <c r="Z513" s="208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  <c r="BI513" s="208"/>
      <c r="BJ513" s="208"/>
      <c r="BK513" s="208"/>
      <c r="BL513" s="208"/>
      <c r="BM513" s="208"/>
      <c r="BN513" s="208"/>
      <c r="BO513" s="208"/>
      <c r="BP513" s="208"/>
      <c r="BQ513" s="208"/>
      <c r="BR513" s="208"/>
      <c r="BS513" s="208"/>
      <c r="BT513" s="208"/>
      <c r="BU513" s="208"/>
      <c r="BV513" s="208"/>
      <c r="BW513" s="208"/>
      <c r="BX513" s="208"/>
      <c r="BY513" s="208"/>
      <c r="BZ513" s="208"/>
      <c r="CA513" s="208"/>
      <c r="CB513" s="208"/>
      <c r="CC513" s="208"/>
      <c r="CD513" s="208"/>
      <c r="CE513" s="208"/>
      <c r="CF513" s="208"/>
      <c r="CG513" s="208"/>
      <c r="CH513" s="208"/>
      <c r="CI513" s="208"/>
      <c r="CJ513" s="208"/>
      <c r="CK513" s="208"/>
      <c r="CL513" s="208"/>
      <c r="CM513" s="208"/>
      <c r="CN513" s="208"/>
      <c r="CO513" s="208"/>
      <c r="CP513" s="176"/>
      <c r="DO513" s="166"/>
    </row>
    <row r="514" spans="1:119">
      <c r="A514" s="166"/>
      <c r="B514" s="175"/>
      <c r="C514" s="175"/>
      <c r="D514" s="178"/>
      <c r="E514" s="17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70"/>
      <c r="R514" s="170"/>
      <c r="S514" s="170"/>
      <c r="T514" s="170"/>
      <c r="U514" s="170"/>
      <c r="V514" s="170"/>
      <c r="W514" s="207"/>
      <c r="X514" s="207"/>
      <c r="Y514" s="207"/>
      <c r="Z514" s="208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  <c r="BI514" s="208"/>
      <c r="BJ514" s="208"/>
      <c r="BK514" s="208"/>
      <c r="BL514" s="208"/>
      <c r="BM514" s="208"/>
      <c r="BN514" s="208"/>
      <c r="BO514" s="208"/>
      <c r="BP514" s="208"/>
      <c r="BQ514" s="208"/>
      <c r="BR514" s="208"/>
      <c r="BS514" s="208"/>
      <c r="BT514" s="208"/>
      <c r="BU514" s="208"/>
      <c r="BV514" s="208"/>
      <c r="BW514" s="208"/>
      <c r="BX514" s="208"/>
      <c r="BY514" s="208"/>
      <c r="BZ514" s="208"/>
      <c r="CA514" s="208"/>
      <c r="CB514" s="208"/>
      <c r="CC514" s="208"/>
      <c r="CD514" s="208"/>
      <c r="CE514" s="208"/>
      <c r="CF514" s="208"/>
      <c r="CG514" s="208"/>
      <c r="CH514" s="208"/>
      <c r="CI514" s="208"/>
      <c r="CJ514" s="208"/>
      <c r="CK514" s="208"/>
      <c r="CL514" s="208"/>
      <c r="CM514" s="208"/>
      <c r="CN514" s="208"/>
      <c r="CO514" s="208"/>
      <c r="CP514" s="176"/>
      <c r="DO514" s="166"/>
    </row>
    <row r="515" spans="1:119">
      <c r="A515" s="166"/>
      <c r="B515" s="175"/>
      <c r="C515" s="175"/>
      <c r="D515" s="178"/>
      <c r="E515" s="17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70"/>
      <c r="R515" s="170"/>
      <c r="S515" s="170"/>
      <c r="T515" s="170"/>
      <c r="U515" s="170"/>
      <c r="V515" s="170"/>
      <c r="W515" s="207"/>
      <c r="X515" s="207"/>
      <c r="Y515" s="207"/>
      <c r="Z515" s="208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  <c r="BI515" s="208"/>
      <c r="BJ515" s="208"/>
      <c r="BK515" s="208"/>
      <c r="BL515" s="208"/>
      <c r="BM515" s="208"/>
      <c r="BN515" s="208"/>
      <c r="BO515" s="208"/>
      <c r="BP515" s="208"/>
      <c r="BQ515" s="208"/>
      <c r="BR515" s="208"/>
      <c r="BS515" s="208"/>
      <c r="BT515" s="208"/>
      <c r="BU515" s="208"/>
      <c r="BV515" s="208"/>
      <c r="BW515" s="208"/>
      <c r="BX515" s="208"/>
      <c r="BY515" s="208"/>
      <c r="BZ515" s="208"/>
      <c r="CA515" s="208"/>
      <c r="CB515" s="208"/>
      <c r="CC515" s="208"/>
      <c r="CD515" s="208"/>
      <c r="CE515" s="208"/>
      <c r="CF515" s="208"/>
      <c r="CG515" s="208"/>
      <c r="CH515" s="208"/>
      <c r="CI515" s="208"/>
      <c r="CJ515" s="208"/>
      <c r="CK515" s="208"/>
      <c r="CL515" s="208"/>
      <c r="CM515" s="208"/>
      <c r="CN515" s="208"/>
      <c r="CO515" s="208"/>
      <c r="CP515" s="176"/>
      <c r="DO515" s="166"/>
    </row>
    <row r="516" spans="1:119">
      <c r="A516" s="166"/>
      <c r="B516" s="175"/>
      <c r="C516" s="175"/>
      <c r="D516" s="178"/>
      <c r="E516" s="17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70"/>
      <c r="R516" s="170"/>
      <c r="S516" s="170"/>
      <c r="T516" s="170"/>
      <c r="U516" s="170"/>
      <c r="V516" s="170"/>
      <c r="W516" s="207"/>
      <c r="X516" s="207"/>
      <c r="Y516" s="207"/>
      <c r="Z516" s="208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  <c r="BI516" s="208"/>
      <c r="BJ516" s="208"/>
      <c r="BK516" s="208"/>
      <c r="BL516" s="208"/>
      <c r="BM516" s="208"/>
      <c r="BN516" s="208"/>
      <c r="BO516" s="208"/>
      <c r="BP516" s="208"/>
      <c r="BQ516" s="208"/>
      <c r="BR516" s="208"/>
      <c r="BS516" s="208"/>
      <c r="BT516" s="208"/>
      <c r="BU516" s="208"/>
      <c r="BV516" s="208"/>
      <c r="BW516" s="208"/>
      <c r="BX516" s="208"/>
      <c r="BY516" s="208"/>
      <c r="BZ516" s="208"/>
      <c r="CA516" s="208"/>
      <c r="CB516" s="208"/>
      <c r="CC516" s="208"/>
      <c r="CD516" s="208"/>
      <c r="CE516" s="208"/>
      <c r="CF516" s="208"/>
      <c r="CG516" s="208"/>
      <c r="CH516" s="208"/>
      <c r="CI516" s="208"/>
      <c r="CJ516" s="208"/>
      <c r="CK516" s="208"/>
      <c r="CL516" s="208"/>
      <c r="CM516" s="208"/>
      <c r="CN516" s="208"/>
      <c r="CO516" s="208"/>
      <c r="CP516" s="176"/>
      <c r="DO516" s="166"/>
    </row>
    <row r="517" spans="1:119">
      <c r="A517" s="166"/>
      <c r="B517" s="175"/>
      <c r="C517" s="175"/>
      <c r="D517" s="178"/>
      <c r="E517" s="17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70"/>
      <c r="R517" s="170"/>
      <c r="S517" s="170"/>
      <c r="T517" s="170"/>
      <c r="U517" s="170"/>
      <c r="V517" s="170"/>
      <c r="W517" s="207"/>
      <c r="X517" s="207"/>
      <c r="Y517" s="207"/>
      <c r="Z517" s="208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  <c r="BI517" s="208"/>
      <c r="BJ517" s="208"/>
      <c r="BK517" s="208"/>
      <c r="BL517" s="208"/>
      <c r="BM517" s="208"/>
      <c r="BN517" s="208"/>
      <c r="BO517" s="208"/>
      <c r="BP517" s="208"/>
      <c r="BQ517" s="208"/>
      <c r="BR517" s="208"/>
      <c r="BS517" s="208"/>
      <c r="BT517" s="208"/>
      <c r="BU517" s="208"/>
      <c r="BV517" s="208"/>
      <c r="BW517" s="208"/>
      <c r="BX517" s="208"/>
      <c r="BY517" s="208"/>
      <c r="BZ517" s="208"/>
      <c r="CA517" s="208"/>
      <c r="CB517" s="208"/>
      <c r="CC517" s="208"/>
      <c r="CD517" s="208"/>
      <c r="CE517" s="208"/>
      <c r="CF517" s="208"/>
      <c r="CG517" s="208"/>
      <c r="CH517" s="208"/>
      <c r="CI517" s="208"/>
      <c r="CJ517" s="208"/>
      <c r="CK517" s="208"/>
      <c r="CL517" s="208"/>
      <c r="CM517" s="208"/>
      <c r="CN517" s="208"/>
      <c r="CO517" s="208"/>
      <c r="CP517" s="176"/>
      <c r="DO517" s="166"/>
    </row>
    <row r="518" spans="1:119">
      <c r="A518" s="166"/>
      <c r="B518" s="175"/>
      <c r="C518" s="175"/>
      <c r="D518" s="178"/>
      <c r="E518" s="17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70"/>
      <c r="R518" s="170"/>
      <c r="S518" s="170"/>
      <c r="T518" s="170"/>
      <c r="U518" s="170"/>
      <c r="V518" s="170"/>
      <c r="W518" s="207"/>
      <c r="X518" s="207"/>
      <c r="Y518" s="207"/>
      <c r="Z518" s="208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  <c r="BI518" s="208"/>
      <c r="BJ518" s="208"/>
      <c r="BK518" s="208"/>
      <c r="BL518" s="208"/>
      <c r="BM518" s="208"/>
      <c r="BN518" s="208"/>
      <c r="BO518" s="208"/>
      <c r="BP518" s="208"/>
      <c r="BQ518" s="208"/>
      <c r="BR518" s="208"/>
      <c r="BS518" s="208"/>
      <c r="BT518" s="208"/>
      <c r="BU518" s="208"/>
      <c r="BV518" s="208"/>
      <c r="BW518" s="208"/>
      <c r="BX518" s="208"/>
      <c r="BY518" s="208"/>
      <c r="BZ518" s="208"/>
      <c r="CA518" s="208"/>
      <c r="CB518" s="208"/>
      <c r="CC518" s="208"/>
      <c r="CD518" s="208"/>
      <c r="CE518" s="208"/>
      <c r="CF518" s="208"/>
      <c r="CG518" s="208"/>
      <c r="CH518" s="208"/>
      <c r="CI518" s="208"/>
      <c r="CJ518" s="208"/>
      <c r="CK518" s="208"/>
      <c r="CL518" s="208"/>
      <c r="CM518" s="208"/>
      <c r="CN518" s="208"/>
      <c r="CO518" s="208"/>
      <c r="CP518" s="176"/>
      <c r="DO518" s="166"/>
    </row>
    <row r="519" spans="1:119">
      <c r="A519" s="166"/>
      <c r="B519" s="175"/>
      <c r="C519" s="175"/>
      <c r="D519" s="178"/>
      <c r="E519" s="17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70"/>
      <c r="R519" s="170"/>
      <c r="S519" s="170"/>
      <c r="T519" s="170"/>
      <c r="U519" s="170"/>
      <c r="V519" s="170"/>
      <c r="W519" s="207"/>
      <c r="X519" s="207"/>
      <c r="Y519" s="207"/>
      <c r="Z519" s="208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  <c r="BI519" s="208"/>
      <c r="BJ519" s="208"/>
      <c r="BK519" s="208"/>
      <c r="BL519" s="208"/>
      <c r="BM519" s="208"/>
      <c r="BN519" s="208"/>
      <c r="BO519" s="208"/>
      <c r="BP519" s="208"/>
      <c r="BQ519" s="208"/>
      <c r="BR519" s="208"/>
      <c r="BS519" s="208"/>
      <c r="BT519" s="208"/>
      <c r="BU519" s="208"/>
      <c r="BV519" s="208"/>
      <c r="BW519" s="208"/>
      <c r="BX519" s="208"/>
      <c r="BY519" s="208"/>
      <c r="BZ519" s="208"/>
      <c r="CA519" s="208"/>
      <c r="CB519" s="208"/>
      <c r="CC519" s="208"/>
      <c r="CD519" s="208"/>
      <c r="CE519" s="208"/>
      <c r="CF519" s="208"/>
      <c r="CG519" s="208"/>
      <c r="CH519" s="208"/>
      <c r="CI519" s="208"/>
      <c r="CJ519" s="208"/>
      <c r="CK519" s="208"/>
      <c r="CL519" s="208"/>
      <c r="CM519" s="208"/>
      <c r="CN519" s="208"/>
      <c r="CO519" s="208"/>
      <c r="CP519" s="176"/>
      <c r="DO519" s="166"/>
    </row>
    <row r="520" spans="1:119">
      <c r="A520" s="166"/>
      <c r="B520" s="175"/>
      <c r="C520" s="175"/>
      <c r="D520" s="178"/>
      <c r="E520" s="17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70"/>
      <c r="R520" s="170"/>
      <c r="S520" s="170"/>
      <c r="T520" s="170"/>
      <c r="U520" s="170"/>
      <c r="V520" s="170"/>
      <c r="W520" s="207"/>
      <c r="X520" s="207"/>
      <c r="Y520" s="207"/>
      <c r="Z520" s="208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  <c r="BI520" s="208"/>
      <c r="BJ520" s="208"/>
      <c r="BK520" s="208"/>
      <c r="BL520" s="208"/>
      <c r="BM520" s="208"/>
      <c r="BN520" s="208"/>
      <c r="BO520" s="208"/>
      <c r="BP520" s="208"/>
      <c r="BQ520" s="208"/>
      <c r="BR520" s="208"/>
      <c r="BS520" s="208"/>
      <c r="BT520" s="208"/>
      <c r="BU520" s="208"/>
      <c r="BV520" s="208"/>
      <c r="BW520" s="208"/>
      <c r="BX520" s="208"/>
      <c r="BY520" s="208"/>
      <c r="BZ520" s="208"/>
      <c r="CA520" s="208"/>
      <c r="CB520" s="208"/>
      <c r="CC520" s="208"/>
      <c r="CD520" s="208"/>
      <c r="CE520" s="208"/>
      <c r="CF520" s="208"/>
      <c r="CG520" s="208"/>
      <c r="CH520" s="208"/>
      <c r="CI520" s="208"/>
      <c r="CJ520" s="208"/>
      <c r="CK520" s="208"/>
      <c r="CL520" s="208"/>
      <c r="CM520" s="208"/>
      <c r="CN520" s="208"/>
      <c r="CO520" s="208"/>
      <c r="CP520" s="176"/>
      <c r="DO520" s="166"/>
    </row>
    <row r="521" spans="1:119">
      <c r="A521" s="166"/>
      <c r="B521" s="175"/>
      <c r="C521" s="175"/>
      <c r="D521" s="178"/>
      <c r="E521" s="17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70"/>
      <c r="R521" s="170"/>
      <c r="S521" s="170"/>
      <c r="T521" s="170"/>
      <c r="U521" s="170"/>
      <c r="V521" s="170"/>
      <c r="W521" s="207"/>
      <c r="X521" s="207"/>
      <c r="Y521" s="207"/>
      <c r="Z521" s="208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  <c r="BI521" s="208"/>
      <c r="BJ521" s="208"/>
      <c r="BK521" s="208"/>
      <c r="BL521" s="208"/>
      <c r="BM521" s="208"/>
      <c r="BN521" s="208"/>
      <c r="BO521" s="208"/>
      <c r="BP521" s="208"/>
      <c r="BQ521" s="208"/>
      <c r="BR521" s="208"/>
      <c r="BS521" s="208"/>
      <c r="BT521" s="208"/>
      <c r="BU521" s="208"/>
      <c r="BV521" s="208"/>
      <c r="BW521" s="208"/>
      <c r="BX521" s="208"/>
      <c r="BY521" s="208"/>
      <c r="BZ521" s="208"/>
      <c r="CA521" s="208"/>
      <c r="CB521" s="208"/>
      <c r="CC521" s="208"/>
      <c r="CD521" s="208"/>
      <c r="CE521" s="208"/>
      <c r="CF521" s="208"/>
      <c r="CG521" s="208"/>
      <c r="CH521" s="208"/>
      <c r="CI521" s="208"/>
      <c r="CJ521" s="208"/>
      <c r="CK521" s="208"/>
      <c r="CL521" s="208"/>
      <c r="CM521" s="208"/>
      <c r="CN521" s="208"/>
      <c r="CO521" s="208"/>
      <c r="CP521" s="176"/>
      <c r="DO521" s="166"/>
    </row>
    <row r="522" spans="1:119">
      <c r="A522" s="166"/>
      <c r="B522" s="175"/>
      <c r="C522" s="175"/>
      <c r="D522" s="178"/>
      <c r="E522" s="17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70"/>
      <c r="R522" s="170"/>
      <c r="S522" s="170"/>
      <c r="T522" s="170"/>
      <c r="U522" s="170"/>
      <c r="V522" s="170"/>
      <c r="W522" s="207"/>
      <c r="X522" s="207"/>
      <c r="Y522" s="207"/>
      <c r="Z522" s="208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  <c r="BI522" s="208"/>
      <c r="BJ522" s="208"/>
      <c r="BK522" s="208"/>
      <c r="BL522" s="208"/>
      <c r="BM522" s="208"/>
      <c r="BN522" s="208"/>
      <c r="BO522" s="208"/>
      <c r="BP522" s="208"/>
      <c r="BQ522" s="208"/>
      <c r="BR522" s="208"/>
      <c r="BS522" s="208"/>
      <c r="BT522" s="208"/>
      <c r="BU522" s="208"/>
      <c r="BV522" s="208"/>
      <c r="BW522" s="208"/>
      <c r="BX522" s="208"/>
      <c r="BY522" s="208"/>
      <c r="BZ522" s="208"/>
      <c r="CA522" s="208"/>
      <c r="CB522" s="208"/>
      <c r="CC522" s="208"/>
      <c r="CD522" s="208"/>
      <c r="CE522" s="208"/>
      <c r="CF522" s="208"/>
      <c r="CG522" s="208"/>
      <c r="CH522" s="208"/>
      <c r="CI522" s="208"/>
      <c r="CJ522" s="208"/>
      <c r="CK522" s="208"/>
      <c r="CL522" s="208"/>
      <c r="CM522" s="208"/>
      <c r="CN522" s="208"/>
      <c r="CO522" s="208"/>
      <c r="CP522" s="176"/>
      <c r="DO522" s="166"/>
    </row>
    <row r="523" spans="1:119">
      <c r="A523" s="166"/>
      <c r="B523" s="175"/>
      <c r="C523" s="175"/>
      <c r="D523" s="178"/>
      <c r="E523" s="17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70"/>
      <c r="R523" s="170"/>
      <c r="S523" s="170"/>
      <c r="T523" s="170"/>
      <c r="U523" s="170"/>
      <c r="V523" s="170"/>
      <c r="W523" s="207"/>
      <c r="X523" s="207"/>
      <c r="Y523" s="207"/>
      <c r="Z523" s="208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  <c r="BI523" s="208"/>
      <c r="BJ523" s="208"/>
      <c r="BK523" s="208"/>
      <c r="BL523" s="208"/>
      <c r="BM523" s="208"/>
      <c r="BN523" s="208"/>
      <c r="BO523" s="208"/>
      <c r="BP523" s="208"/>
      <c r="BQ523" s="208"/>
      <c r="BR523" s="208"/>
      <c r="BS523" s="208"/>
      <c r="BT523" s="208"/>
      <c r="BU523" s="208"/>
      <c r="BV523" s="208"/>
      <c r="BW523" s="208"/>
      <c r="BX523" s="208"/>
      <c r="BY523" s="208"/>
      <c r="BZ523" s="208"/>
      <c r="CA523" s="208"/>
      <c r="CB523" s="208"/>
      <c r="CC523" s="208"/>
      <c r="CD523" s="208"/>
      <c r="CE523" s="208"/>
      <c r="CF523" s="208"/>
      <c r="CG523" s="208"/>
      <c r="CH523" s="208"/>
      <c r="CI523" s="208"/>
      <c r="CJ523" s="208"/>
      <c r="CK523" s="208"/>
      <c r="CL523" s="208"/>
      <c r="CM523" s="208"/>
      <c r="CN523" s="208"/>
      <c r="CO523" s="208"/>
      <c r="CP523" s="176"/>
      <c r="DO523" s="166"/>
    </row>
    <row r="524" spans="1:119">
      <c r="A524" s="166"/>
      <c r="B524" s="175"/>
      <c r="C524" s="175"/>
      <c r="D524" s="178"/>
      <c r="E524" s="17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70"/>
      <c r="R524" s="170"/>
      <c r="S524" s="170"/>
      <c r="T524" s="170"/>
      <c r="U524" s="170"/>
      <c r="V524" s="170"/>
      <c r="W524" s="207"/>
      <c r="X524" s="207"/>
      <c r="Y524" s="207"/>
      <c r="Z524" s="208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  <c r="BI524" s="208"/>
      <c r="BJ524" s="208"/>
      <c r="BK524" s="208"/>
      <c r="BL524" s="208"/>
      <c r="BM524" s="208"/>
      <c r="BN524" s="208"/>
      <c r="BO524" s="208"/>
      <c r="BP524" s="208"/>
      <c r="BQ524" s="208"/>
      <c r="BR524" s="208"/>
      <c r="BS524" s="208"/>
      <c r="BT524" s="208"/>
      <c r="BU524" s="208"/>
      <c r="BV524" s="208"/>
      <c r="BW524" s="208"/>
      <c r="BX524" s="208"/>
      <c r="BY524" s="208"/>
      <c r="BZ524" s="208"/>
      <c r="CA524" s="208"/>
      <c r="CB524" s="208"/>
      <c r="CC524" s="208"/>
      <c r="CD524" s="208"/>
      <c r="CE524" s="208"/>
      <c r="CF524" s="208"/>
      <c r="CG524" s="208"/>
      <c r="CH524" s="208"/>
      <c r="CI524" s="208"/>
      <c r="CJ524" s="208"/>
      <c r="CK524" s="208"/>
      <c r="CL524" s="208"/>
      <c r="CM524" s="208"/>
      <c r="CN524" s="208"/>
      <c r="CO524" s="208"/>
      <c r="CP524" s="176"/>
      <c r="DO524" s="166"/>
    </row>
    <row r="525" spans="1:119">
      <c r="A525" s="166"/>
      <c r="B525" s="175"/>
      <c r="C525" s="175"/>
      <c r="D525" s="178"/>
      <c r="E525" s="17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70"/>
      <c r="R525" s="170"/>
      <c r="S525" s="170"/>
      <c r="T525" s="170"/>
      <c r="U525" s="170"/>
      <c r="V525" s="170"/>
      <c r="W525" s="207"/>
      <c r="X525" s="207"/>
      <c r="Y525" s="207"/>
      <c r="Z525" s="208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  <c r="BI525" s="208"/>
      <c r="BJ525" s="208"/>
      <c r="BK525" s="208"/>
      <c r="BL525" s="208"/>
      <c r="BM525" s="208"/>
      <c r="BN525" s="208"/>
      <c r="BO525" s="208"/>
      <c r="BP525" s="208"/>
      <c r="BQ525" s="208"/>
      <c r="BR525" s="208"/>
      <c r="BS525" s="208"/>
      <c r="BT525" s="208"/>
      <c r="BU525" s="208"/>
      <c r="BV525" s="208"/>
      <c r="BW525" s="208"/>
      <c r="BX525" s="208"/>
      <c r="BY525" s="208"/>
      <c r="BZ525" s="208"/>
      <c r="CA525" s="208"/>
      <c r="CB525" s="208"/>
      <c r="CC525" s="208"/>
      <c r="CD525" s="208"/>
      <c r="CE525" s="208"/>
      <c r="CF525" s="208"/>
      <c r="CG525" s="208"/>
      <c r="CH525" s="208"/>
      <c r="CI525" s="208"/>
      <c r="CJ525" s="208"/>
      <c r="CK525" s="208"/>
      <c r="CL525" s="208"/>
      <c r="CM525" s="208"/>
      <c r="CN525" s="208"/>
      <c r="CO525" s="208"/>
      <c r="CP525" s="176"/>
      <c r="DO525" s="166"/>
    </row>
    <row r="526" spans="1:119">
      <c r="A526" s="166"/>
      <c r="B526" s="175"/>
      <c r="C526" s="175"/>
      <c r="D526" s="178"/>
      <c r="E526" s="17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70"/>
      <c r="R526" s="170"/>
      <c r="S526" s="170"/>
      <c r="T526" s="170"/>
      <c r="U526" s="170"/>
      <c r="V526" s="170"/>
      <c r="W526" s="207"/>
      <c r="X526" s="207"/>
      <c r="Y526" s="207"/>
      <c r="Z526" s="208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  <c r="BI526" s="208"/>
      <c r="BJ526" s="208"/>
      <c r="BK526" s="208"/>
      <c r="BL526" s="208"/>
      <c r="BM526" s="208"/>
      <c r="BN526" s="208"/>
      <c r="BO526" s="208"/>
      <c r="BP526" s="208"/>
      <c r="BQ526" s="208"/>
      <c r="BR526" s="208"/>
      <c r="BS526" s="208"/>
      <c r="BT526" s="208"/>
      <c r="BU526" s="208"/>
      <c r="BV526" s="208"/>
      <c r="BW526" s="208"/>
      <c r="BX526" s="208"/>
      <c r="BY526" s="208"/>
      <c r="BZ526" s="208"/>
      <c r="CA526" s="208"/>
      <c r="CB526" s="208"/>
      <c r="CC526" s="208"/>
      <c r="CD526" s="208"/>
      <c r="CE526" s="208"/>
      <c r="CF526" s="208"/>
      <c r="CG526" s="208"/>
      <c r="CH526" s="208"/>
      <c r="CI526" s="208"/>
      <c r="CJ526" s="208"/>
      <c r="CK526" s="208"/>
      <c r="CL526" s="208"/>
      <c r="CM526" s="208"/>
      <c r="CN526" s="208"/>
      <c r="CO526" s="208"/>
      <c r="CP526" s="176"/>
      <c r="DO526" s="166"/>
    </row>
    <row r="527" spans="1:119">
      <c r="A527" s="166"/>
      <c r="B527" s="175"/>
      <c r="C527" s="175"/>
      <c r="D527" s="178"/>
      <c r="E527" s="17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70"/>
      <c r="R527" s="170"/>
      <c r="S527" s="170"/>
      <c r="T527" s="170"/>
      <c r="U527" s="170"/>
      <c r="V527" s="170"/>
      <c r="W527" s="207"/>
      <c r="X527" s="207"/>
      <c r="Y527" s="207"/>
      <c r="Z527" s="208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  <c r="BI527" s="208"/>
      <c r="BJ527" s="208"/>
      <c r="BK527" s="208"/>
      <c r="BL527" s="208"/>
      <c r="BM527" s="208"/>
      <c r="BN527" s="208"/>
      <c r="BO527" s="208"/>
      <c r="BP527" s="208"/>
      <c r="BQ527" s="208"/>
      <c r="BR527" s="208"/>
      <c r="BS527" s="208"/>
      <c r="BT527" s="208"/>
      <c r="BU527" s="208"/>
      <c r="BV527" s="208"/>
      <c r="BW527" s="208"/>
      <c r="BX527" s="208"/>
      <c r="BY527" s="208"/>
      <c r="BZ527" s="208"/>
      <c r="CA527" s="208"/>
      <c r="CB527" s="208"/>
      <c r="CC527" s="208"/>
      <c r="CD527" s="208"/>
      <c r="CE527" s="208"/>
      <c r="CF527" s="208"/>
      <c r="CG527" s="208"/>
      <c r="CH527" s="208"/>
      <c r="CI527" s="208"/>
      <c r="CJ527" s="208"/>
      <c r="CK527" s="208"/>
      <c r="CL527" s="208"/>
      <c r="CM527" s="208"/>
      <c r="CN527" s="208"/>
      <c r="CO527" s="208"/>
      <c r="CP527" s="176"/>
      <c r="DO527" s="166"/>
    </row>
    <row r="528" spans="1:119">
      <c r="A528" s="166"/>
      <c r="B528" s="175"/>
      <c r="C528" s="175"/>
      <c r="D528" s="178"/>
      <c r="E528" s="17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70"/>
      <c r="R528" s="170"/>
      <c r="S528" s="170"/>
      <c r="T528" s="170"/>
      <c r="U528" s="170"/>
      <c r="V528" s="170"/>
      <c r="W528" s="207"/>
      <c r="X528" s="207"/>
      <c r="Y528" s="207"/>
      <c r="Z528" s="208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  <c r="BI528" s="208"/>
      <c r="BJ528" s="208"/>
      <c r="BK528" s="208"/>
      <c r="BL528" s="208"/>
      <c r="BM528" s="208"/>
      <c r="BN528" s="208"/>
      <c r="BO528" s="208"/>
      <c r="BP528" s="208"/>
      <c r="BQ528" s="208"/>
      <c r="BR528" s="208"/>
      <c r="BS528" s="208"/>
      <c r="BT528" s="208"/>
      <c r="BU528" s="208"/>
      <c r="BV528" s="208"/>
      <c r="BW528" s="208"/>
      <c r="BX528" s="208"/>
      <c r="BY528" s="208"/>
      <c r="BZ528" s="208"/>
      <c r="CA528" s="208"/>
      <c r="CB528" s="208"/>
      <c r="CC528" s="208"/>
      <c r="CD528" s="208"/>
      <c r="CE528" s="208"/>
      <c r="CF528" s="208"/>
      <c r="CG528" s="208"/>
      <c r="CH528" s="208"/>
      <c r="CI528" s="208"/>
      <c r="CJ528" s="208"/>
      <c r="CK528" s="208"/>
      <c r="CL528" s="208"/>
      <c r="CM528" s="208"/>
      <c r="CN528" s="208"/>
      <c r="CO528" s="208"/>
      <c r="CP528" s="176"/>
      <c r="DO528" s="166"/>
    </row>
    <row r="529" spans="1:119">
      <c r="A529" s="166"/>
      <c r="B529" s="175"/>
      <c r="C529" s="175"/>
      <c r="D529" s="178"/>
      <c r="E529" s="17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70"/>
      <c r="R529" s="170"/>
      <c r="S529" s="170"/>
      <c r="T529" s="170"/>
      <c r="U529" s="170"/>
      <c r="V529" s="170"/>
      <c r="W529" s="207"/>
      <c r="X529" s="207"/>
      <c r="Y529" s="207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  <c r="BI529" s="208"/>
      <c r="BJ529" s="208"/>
      <c r="BK529" s="208"/>
      <c r="BL529" s="208"/>
      <c r="BM529" s="208"/>
      <c r="BN529" s="208"/>
      <c r="BO529" s="208"/>
      <c r="BP529" s="208"/>
      <c r="BQ529" s="208"/>
      <c r="BR529" s="208"/>
      <c r="BS529" s="208"/>
      <c r="BT529" s="208"/>
      <c r="BU529" s="208"/>
      <c r="BV529" s="208"/>
      <c r="BW529" s="208"/>
      <c r="BX529" s="208"/>
      <c r="BY529" s="208"/>
      <c r="BZ529" s="208"/>
      <c r="CA529" s="208"/>
      <c r="CB529" s="208"/>
      <c r="CC529" s="208"/>
      <c r="CD529" s="208"/>
      <c r="CE529" s="208"/>
      <c r="CF529" s="208"/>
      <c r="CG529" s="208"/>
      <c r="CH529" s="208"/>
      <c r="CI529" s="208"/>
      <c r="CJ529" s="208"/>
      <c r="CK529" s="208"/>
      <c r="CL529" s="208"/>
      <c r="CM529" s="208"/>
      <c r="CN529" s="208"/>
      <c r="CO529" s="208"/>
      <c r="CP529" s="176"/>
      <c r="DO529" s="166"/>
    </row>
    <row r="530" spans="1:119">
      <c r="A530" s="166"/>
      <c r="B530" s="175"/>
      <c r="C530" s="175"/>
      <c r="D530" s="178"/>
      <c r="E530" s="17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70"/>
      <c r="R530" s="170"/>
      <c r="S530" s="170"/>
      <c r="T530" s="170"/>
      <c r="U530" s="170"/>
      <c r="V530" s="170"/>
      <c r="W530" s="207"/>
      <c r="X530" s="207"/>
      <c r="Y530" s="207"/>
      <c r="Z530" s="208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  <c r="BI530" s="208"/>
      <c r="BJ530" s="208"/>
      <c r="BK530" s="208"/>
      <c r="BL530" s="208"/>
      <c r="BM530" s="208"/>
      <c r="BN530" s="208"/>
      <c r="BO530" s="208"/>
      <c r="BP530" s="208"/>
      <c r="BQ530" s="208"/>
      <c r="BR530" s="208"/>
      <c r="BS530" s="208"/>
      <c r="BT530" s="208"/>
      <c r="BU530" s="208"/>
      <c r="BV530" s="208"/>
      <c r="BW530" s="208"/>
      <c r="BX530" s="208"/>
      <c r="BY530" s="208"/>
      <c r="BZ530" s="208"/>
      <c r="CA530" s="208"/>
      <c r="CB530" s="208"/>
      <c r="CC530" s="208"/>
      <c r="CD530" s="208"/>
      <c r="CE530" s="208"/>
      <c r="CF530" s="208"/>
      <c r="CG530" s="208"/>
      <c r="CH530" s="208"/>
      <c r="CI530" s="208"/>
      <c r="CJ530" s="208"/>
      <c r="CK530" s="208"/>
      <c r="CL530" s="208"/>
      <c r="CM530" s="208"/>
      <c r="CN530" s="208"/>
      <c r="CO530" s="208"/>
      <c r="CP530" s="176"/>
      <c r="DO530" s="166"/>
    </row>
    <row r="531" spans="1:119">
      <c r="A531" s="166"/>
      <c r="B531" s="175"/>
      <c r="C531" s="175"/>
      <c r="D531" s="178"/>
      <c r="E531" s="17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70"/>
      <c r="R531" s="170"/>
      <c r="S531" s="170"/>
      <c r="T531" s="170"/>
      <c r="U531" s="170"/>
      <c r="V531" s="170"/>
      <c r="W531" s="207"/>
      <c r="X531" s="207"/>
      <c r="Y531" s="207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  <c r="BI531" s="208"/>
      <c r="BJ531" s="208"/>
      <c r="BK531" s="208"/>
      <c r="BL531" s="208"/>
      <c r="BM531" s="208"/>
      <c r="BN531" s="208"/>
      <c r="BO531" s="208"/>
      <c r="BP531" s="208"/>
      <c r="BQ531" s="208"/>
      <c r="BR531" s="208"/>
      <c r="BS531" s="208"/>
      <c r="BT531" s="208"/>
      <c r="BU531" s="208"/>
      <c r="BV531" s="208"/>
      <c r="BW531" s="208"/>
      <c r="BX531" s="208"/>
      <c r="BY531" s="208"/>
      <c r="BZ531" s="208"/>
      <c r="CA531" s="208"/>
      <c r="CB531" s="208"/>
      <c r="CC531" s="208"/>
      <c r="CD531" s="208"/>
      <c r="CE531" s="208"/>
      <c r="CF531" s="208"/>
      <c r="CG531" s="208"/>
      <c r="CH531" s="208"/>
      <c r="CI531" s="208"/>
      <c r="CJ531" s="208"/>
      <c r="CK531" s="208"/>
      <c r="CL531" s="208"/>
      <c r="CM531" s="208"/>
      <c r="CN531" s="208"/>
      <c r="CO531" s="208"/>
      <c r="CP531" s="176"/>
      <c r="DO531" s="166"/>
    </row>
    <row r="532" spans="1:119">
      <c r="A532" s="166"/>
      <c r="B532" s="175"/>
      <c r="C532" s="175"/>
      <c r="D532" s="178"/>
      <c r="E532" s="17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70"/>
      <c r="R532" s="170"/>
      <c r="S532" s="170"/>
      <c r="T532" s="170"/>
      <c r="U532" s="170"/>
      <c r="V532" s="170"/>
      <c r="W532" s="207"/>
      <c r="X532" s="207"/>
      <c r="Y532" s="207"/>
      <c r="Z532" s="208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  <c r="BI532" s="208"/>
      <c r="BJ532" s="208"/>
      <c r="BK532" s="208"/>
      <c r="BL532" s="208"/>
      <c r="BM532" s="208"/>
      <c r="BN532" s="208"/>
      <c r="BO532" s="208"/>
      <c r="BP532" s="208"/>
      <c r="BQ532" s="208"/>
      <c r="BR532" s="208"/>
      <c r="BS532" s="208"/>
      <c r="BT532" s="208"/>
      <c r="BU532" s="208"/>
      <c r="BV532" s="208"/>
      <c r="BW532" s="208"/>
      <c r="BX532" s="208"/>
      <c r="BY532" s="208"/>
      <c r="BZ532" s="208"/>
      <c r="CA532" s="208"/>
      <c r="CB532" s="208"/>
      <c r="CC532" s="208"/>
      <c r="CD532" s="208"/>
      <c r="CE532" s="208"/>
      <c r="CF532" s="208"/>
      <c r="CG532" s="208"/>
      <c r="CH532" s="208"/>
      <c r="CI532" s="208"/>
      <c r="CJ532" s="208"/>
      <c r="CK532" s="208"/>
      <c r="CL532" s="208"/>
      <c r="CM532" s="208"/>
      <c r="CN532" s="208"/>
      <c r="CO532" s="208"/>
      <c r="CP532" s="176"/>
      <c r="DO532" s="166"/>
    </row>
    <row r="533" spans="1:119">
      <c r="A533" s="166"/>
      <c r="B533" s="175"/>
      <c r="C533" s="175"/>
      <c r="D533" s="178"/>
      <c r="E533" s="17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70"/>
      <c r="R533" s="170"/>
      <c r="S533" s="170"/>
      <c r="T533" s="170"/>
      <c r="U533" s="170"/>
      <c r="V533" s="170"/>
      <c r="W533" s="207"/>
      <c r="X533" s="207"/>
      <c r="Y533" s="207"/>
      <c r="Z533" s="208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  <c r="BI533" s="208"/>
      <c r="BJ533" s="208"/>
      <c r="BK533" s="208"/>
      <c r="BL533" s="208"/>
      <c r="BM533" s="208"/>
      <c r="BN533" s="208"/>
      <c r="BO533" s="208"/>
      <c r="BP533" s="208"/>
      <c r="BQ533" s="208"/>
      <c r="BR533" s="208"/>
      <c r="BS533" s="208"/>
      <c r="BT533" s="208"/>
      <c r="BU533" s="208"/>
      <c r="BV533" s="208"/>
      <c r="BW533" s="208"/>
      <c r="BX533" s="208"/>
      <c r="BY533" s="208"/>
      <c r="BZ533" s="208"/>
      <c r="CA533" s="208"/>
      <c r="CB533" s="208"/>
      <c r="CC533" s="208"/>
      <c r="CD533" s="208"/>
      <c r="CE533" s="208"/>
      <c r="CF533" s="208"/>
      <c r="CG533" s="208"/>
      <c r="CH533" s="208"/>
      <c r="CI533" s="208"/>
      <c r="CJ533" s="208"/>
      <c r="CK533" s="208"/>
      <c r="CL533" s="208"/>
      <c r="CM533" s="208"/>
      <c r="CN533" s="208"/>
      <c r="CO533" s="208"/>
      <c r="CP533" s="176"/>
      <c r="DO533" s="166"/>
    </row>
    <row r="534" spans="1:119">
      <c r="A534" s="166"/>
      <c r="B534" s="175"/>
      <c r="C534" s="175"/>
      <c r="D534" s="178"/>
      <c r="E534" s="17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70"/>
      <c r="R534" s="170"/>
      <c r="S534" s="170"/>
      <c r="T534" s="170"/>
      <c r="U534" s="170"/>
      <c r="V534" s="170"/>
      <c r="W534" s="207"/>
      <c r="X534" s="207"/>
      <c r="Y534" s="207"/>
      <c r="Z534" s="208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  <c r="BI534" s="208"/>
      <c r="BJ534" s="208"/>
      <c r="BK534" s="208"/>
      <c r="BL534" s="208"/>
      <c r="BM534" s="208"/>
      <c r="BN534" s="208"/>
      <c r="BO534" s="208"/>
      <c r="BP534" s="208"/>
      <c r="BQ534" s="208"/>
      <c r="BR534" s="208"/>
      <c r="BS534" s="208"/>
      <c r="BT534" s="208"/>
      <c r="BU534" s="208"/>
      <c r="BV534" s="208"/>
      <c r="BW534" s="208"/>
      <c r="BX534" s="208"/>
      <c r="BY534" s="208"/>
      <c r="BZ534" s="208"/>
      <c r="CA534" s="208"/>
      <c r="CB534" s="208"/>
      <c r="CC534" s="208"/>
      <c r="CD534" s="208"/>
      <c r="CE534" s="208"/>
      <c r="CF534" s="208"/>
      <c r="CG534" s="208"/>
      <c r="CH534" s="208"/>
      <c r="CI534" s="208"/>
      <c r="CJ534" s="208"/>
      <c r="CK534" s="208"/>
      <c r="CL534" s="208"/>
      <c r="CM534" s="208"/>
      <c r="CN534" s="208"/>
      <c r="CO534" s="208"/>
      <c r="CP534" s="176"/>
      <c r="DO534" s="166"/>
    </row>
    <row r="535" spans="1:119">
      <c r="A535" s="166"/>
      <c r="B535" s="175"/>
      <c r="C535" s="175"/>
      <c r="D535" s="178"/>
      <c r="E535" s="17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70"/>
      <c r="R535" s="170"/>
      <c r="S535" s="170"/>
      <c r="T535" s="170"/>
      <c r="U535" s="170"/>
      <c r="V535" s="170"/>
      <c r="W535" s="207"/>
      <c r="X535" s="207"/>
      <c r="Y535" s="207"/>
      <c r="Z535" s="208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  <c r="BI535" s="208"/>
      <c r="BJ535" s="208"/>
      <c r="BK535" s="208"/>
      <c r="BL535" s="208"/>
      <c r="BM535" s="208"/>
      <c r="BN535" s="208"/>
      <c r="BO535" s="208"/>
      <c r="BP535" s="208"/>
      <c r="BQ535" s="208"/>
      <c r="BR535" s="208"/>
      <c r="BS535" s="208"/>
      <c r="BT535" s="208"/>
      <c r="BU535" s="208"/>
      <c r="BV535" s="208"/>
      <c r="BW535" s="208"/>
      <c r="BX535" s="208"/>
      <c r="BY535" s="208"/>
      <c r="BZ535" s="208"/>
      <c r="CA535" s="208"/>
      <c r="CB535" s="208"/>
      <c r="CC535" s="208"/>
      <c r="CD535" s="208"/>
      <c r="CE535" s="208"/>
      <c r="CF535" s="208"/>
      <c r="CG535" s="208"/>
      <c r="CH535" s="208"/>
      <c r="CI535" s="208"/>
      <c r="CJ535" s="208"/>
      <c r="CK535" s="208"/>
      <c r="CL535" s="208"/>
      <c r="CM535" s="208"/>
      <c r="CN535" s="208"/>
      <c r="CO535" s="208"/>
      <c r="CP535" s="176"/>
      <c r="DO535" s="166"/>
    </row>
    <row r="536" spans="1:119">
      <c r="A536" s="166"/>
      <c r="B536" s="175"/>
      <c r="C536" s="175"/>
      <c r="D536" s="178"/>
      <c r="E536" s="17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70"/>
      <c r="R536" s="170"/>
      <c r="S536" s="170"/>
      <c r="T536" s="170"/>
      <c r="U536" s="170"/>
      <c r="V536" s="170"/>
      <c r="W536" s="207"/>
      <c r="X536" s="207"/>
      <c r="Y536" s="207"/>
      <c r="Z536" s="208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  <c r="BI536" s="208"/>
      <c r="BJ536" s="208"/>
      <c r="BK536" s="208"/>
      <c r="BL536" s="208"/>
      <c r="BM536" s="208"/>
      <c r="BN536" s="208"/>
      <c r="BO536" s="208"/>
      <c r="BP536" s="208"/>
      <c r="BQ536" s="208"/>
      <c r="BR536" s="208"/>
      <c r="BS536" s="208"/>
      <c r="BT536" s="208"/>
      <c r="BU536" s="208"/>
      <c r="BV536" s="208"/>
      <c r="BW536" s="208"/>
      <c r="BX536" s="208"/>
      <c r="BY536" s="208"/>
      <c r="BZ536" s="208"/>
      <c r="CA536" s="208"/>
      <c r="CB536" s="208"/>
      <c r="CC536" s="208"/>
      <c r="CD536" s="208"/>
      <c r="CE536" s="208"/>
      <c r="CF536" s="208"/>
      <c r="CG536" s="208"/>
      <c r="CH536" s="208"/>
      <c r="CI536" s="208"/>
      <c r="CJ536" s="208"/>
      <c r="CK536" s="208"/>
      <c r="CL536" s="208"/>
      <c r="CM536" s="208"/>
      <c r="CN536" s="208"/>
      <c r="CO536" s="208"/>
      <c r="CP536" s="176"/>
      <c r="DO536" s="166"/>
    </row>
    <row r="537" spans="1:119">
      <c r="A537" s="166"/>
      <c r="B537" s="175"/>
      <c r="C537" s="175"/>
      <c r="D537" s="178"/>
      <c r="E537" s="17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70"/>
      <c r="R537" s="170"/>
      <c r="S537" s="170"/>
      <c r="T537" s="170"/>
      <c r="U537" s="170"/>
      <c r="V537" s="170"/>
      <c r="W537" s="207"/>
      <c r="X537" s="207"/>
      <c r="Y537" s="207"/>
      <c r="Z537" s="208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  <c r="BI537" s="208"/>
      <c r="BJ537" s="208"/>
      <c r="BK537" s="208"/>
      <c r="BL537" s="208"/>
      <c r="BM537" s="208"/>
      <c r="BN537" s="208"/>
      <c r="BO537" s="208"/>
      <c r="BP537" s="208"/>
      <c r="BQ537" s="208"/>
      <c r="BR537" s="208"/>
      <c r="BS537" s="208"/>
      <c r="BT537" s="208"/>
      <c r="BU537" s="208"/>
      <c r="BV537" s="208"/>
      <c r="BW537" s="208"/>
      <c r="BX537" s="208"/>
      <c r="BY537" s="208"/>
      <c r="BZ537" s="208"/>
      <c r="CA537" s="208"/>
      <c r="CB537" s="208"/>
      <c r="CC537" s="208"/>
      <c r="CD537" s="208"/>
      <c r="CE537" s="208"/>
      <c r="CF537" s="208"/>
      <c r="CG537" s="208"/>
      <c r="CH537" s="208"/>
      <c r="CI537" s="208"/>
      <c r="CJ537" s="208"/>
      <c r="CK537" s="208"/>
      <c r="CL537" s="208"/>
      <c r="CM537" s="208"/>
      <c r="CN537" s="208"/>
      <c r="CO537" s="208"/>
      <c r="CP537" s="176"/>
      <c r="DO537" s="166"/>
    </row>
    <row r="538" spans="1:119">
      <c r="A538" s="166"/>
      <c r="B538" s="175"/>
      <c r="C538" s="175"/>
      <c r="D538" s="178"/>
      <c r="E538" s="17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70"/>
      <c r="R538" s="170"/>
      <c r="S538" s="170"/>
      <c r="T538" s="170"/>
      <c r="U538" s="170"/>
      <c r="V538" s="170"/>
      <c r="W538" s="207"/>
      <c r="X538" s="207"/>
      <c r="Y538" s="207"/>
      <c r="Z538" s="208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  <c r="BI538" s="208"/>
      <c r="BJ538" s="208"/>
      <c r="BK538" s="208"/>
      <c r="BL538" s="208"/>
      <c r="BM538" s="208"/>
      <c r="BN538" s="208"/>
      <c r="BO538" s="208"/>
      <c r="BP538" s="208"/>
      <c r="BQ538" s="208"/>
      <c r="BR538" s="208"/>
      <c r="BS538" s="208"/>
      <c r="BT538" s="208"/>
      <c r="BU538" s="208"/>
      <c r="BV538" s="208"/>
      <c r="BW538" s="208"/>
      <c r="BX538" s="208"/>
      <c r="BY538" s="208"/>
      <c r="BZ538" s="208"/>
      <c r="CA538" s="208"/>
      <c r="CB538" s="208"/>
      <c r="CC538" s="208"/>
      <c r="CD538" s="208"/>
      <c r="CE538" s="208"/>
      <c r="CF538" s="208"/>
      <c r="CG538" s="208"/>
      <c r="CH538" s="208"/>
      <c r="CI538" s="208"/>
      <c r="CJ538" s="208"/>
      <c r="CK538" s="208"/>
      <c r="CL538" s="208"/>
      <c r="CM538" s="208"/>
      <c r="CN538" s="208"/>
      <c r="CO538" s="208"/>
      <c r="CP538" s="176"/>
      <c r="DO538" s="166"/>
    </row>
    <row r="539" spans="1:119">
      <c r="A539" s="166"/>
      <c r="B539" s="175"/>
      <c r="C539" s="175"/>
      <c r="D539" s="178"/>
      <c r="E539" s="17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70"/>
      <c r="R539" s="170"/>
      <c r="S539" s="170"/>
      <c r="T539" s="170"/>
      <c r="U539" s="170"/>
      <c r="V539" s="170"/>
      <c r="W539" s="207"/>
      <c r="X539" s="207"/>
      <c r="Y539" s="207"/>
      <c r="Z539" s="208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  <c r="BI539" s="208"/>
      <c r="BJ539" s="208"/>
      <c r="BK539" s="208"/>
      <c r="BL539" s="208"/>
      <c r="BM539" s="208"/>
      <c r="BN539" s="208"/>
      <c r="BO539" s="208"/>
      <c r="BP539" s="208"/>
      <c r="BQ539" s="208"/>
      <c r="BR539" s="208"/>
      <c r="BS539" s="208"/>
      <c r="BT539" s="208"/>
      <c r="BU539" s="208"/>
      <c r="BV539" s="208"/>
      <c r="BW539" s="208"/>
      <c r="BX539" s="208"/>
      <c r="BY539" s="208"/>
      <c r="BZ539" s="208"/>
      <c r="CA539" s="208"/>
      <c r="CB539" s="208"/>
      <c r="CC539" s="208"/>
      <c r="CD539" s="208"/>
      <c r="CE539" s="208"/>
      <c r="CF539" s="208"/>
      <c r="CG539" s="208"/>
      <c r="CH539" s="208"/>
      <c r="CI539" s="208"/>
      <c r="CJ539" s="208"/>
      <c r="CK539" s="208"/>
      <c r="CL539" s="208"/>
      <c r="CM539" s="208"/>
      <c r="CN539" s="208"/>
      <c r="CO539" s="208"/>
      <c r="CP539" s="176"/>
      <c r="DO539" s="166"/>
    </row>
    <row r="540" spans="1:119">
      <c r="A540" s="166"/>
      <c r="B540" s="175"/>
      <c r="C540" s="175"/>
      <c r="D540" s="178"/>
      <c r="E540" s="17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70"/>
      <c r="R540" s="170"/>
      <c r="S540" s="170"/>
      <c r="T540" s="170"/>
      <c r="U540" s="170"/>
      <c r="V540" s="170"/>
      <c r="W540" s="207"/>
      <c r="X540" s="207"/>
      <c r="Y540" s="207"/>
      <c r="Z540" s="208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  <c r="BI540" s="208"/>
      <c r="BJ540" s="208"/>
      <c r="BK540" s="208"/>
      <c r="BL540" s="208"/>
      <c r="BM540" s="208"/>
      <c r="BN540" s="208"/>
      <c r="BO540" s="208"/>
      <c r="BP540" s="208"/>
      <c r="BQ540" s="208"/>
      <c r="BR540" s="208"/>
      <c r="BS540" s="208"/>
      <c r="BT540" s="208"/>
      <c r="BU540" s="208"/>
      <c r="BV540" s="208"/>
      <c r="BW540" s="208"/>
      <c r="BX540" s="208"/>
      <c r="BY540" s="208"/>
      <c r="BZ540" s="208"/>
      <c r="CA540" s="208"/>
      <c r="CB540" s="208"/>
      <c r="CC540" s="208"/>
      <c r="CD540" s="208"/>
      <c r="CE540" s="208"/>
      <c r="CF540" s="208"/>
      <c r="CG540" s="208"/>
      <c r="CH540" s="208"/>
      <c r="CI540" s="208"/>
      <c r="CJ540" s="208"/>
      <c r="CK540" s="208"/>
      <c r="CL540" s="208"/>
      <c r="CM540" s="208"/>
      <c r="CN540" s="208"/>
      <c r="CO540" s="208"/>
      <c r="CP540" s="176"/>
      <c r="DO540" s="166"/>
    </row>
    <row r="541" spans="1:119">
      <c r="A541" s="166"/>
      <c r="B541" s="175"/>
      <c r="C541" s="175"/>
      <c r="D541" s="178"/>
      <c r="E541" s="17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70"/>
      <c r="R541" s="170"/>
      <c r="S541" s="170"/>
      <c r="T541" s="170"/>
      <c r="U541" s="170"/>
      <c r="V541" s="170"/>
      <c r="W541" s="207"/>
      <c r="X541" s="207"/>
      <c r="Y541" s="207"/>
      <c r="Z541" s="208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  <c r="BI541" s="208"/>
      <c r="BJ541" s="208"/>
      <c r="BK541" s="208"/>
      <c r="BL541" s="208"/>
      <c r="BM541" s="208"/>
      <c r="BN541" s="208"/>
      <c r="BO541" s="208"/>
      <c r="BP541" s="208"/>
      <c r="BQ541" s="208"/>
      <c r="BR541" s="208"/>
      <c r="BS541" s="208"/>
      <c r="BT541" s="208"/>
      <c r="BU541" s="208"/>
      <c r="BV541" s="208"/>
      <c r="BW541" s="208"/>
      <c r="BX541" s="208"/>
      <c r="BY541" s="208"/>
      <c r="BZ541" s="208"/>
      <c r="CA541" s="208"/>
      <c r="CB541" s="208"/>
      <c r="CC541" s="208"/>
      <c r="CD541" s="208"/>
      <c r="CE541" s="208"/>
      <c r="CF541" s="208"/>
      <c r="CG541" s="208"/>
      <c r="CH541" s="208"/>
      <c r="CI541" s="208"/>
      <c r="CJ541" s="208"/>
      <c r="CK541" s="208"/>
      <c r="CL541" s="208"/>
      <c r="CM541" s="208"/>
      <c r="CN541" s="208"/>
      <c r="CO541" s="208"/>
      <c r="CP541" s="176"/>
      <c r="DO541" s="166"/>
    </row>
    <row r="542" spans="1:119">
      <c r="A542" s="166"/>
      <c r="B542" s="175"/>
      <c r="C542" s="175"/>
      <c r="D542" s="178"/>
      <c r="E542" s="17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70"/>
      <c r="R542" s="170"/>
      <c r="S542" s="170"/>
      <c r="T542" s="170"/>
      <c r="U542" s="170"/>
      <c r="V542" s="170"/>
      <c r="W542" s="207"/>
      <c r="X542" s="207"/>
      <c r="Y542" s="207"/>
      <c r="Z542" s="208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8"/>
      <c r="CG542" s="208"/>
      <c r="CH542" s="208"/>
      <c r="CI542" s="208"/>
      <c r="CJ542" s="208"/>
      <c r="CK542" s="208"/>
      <c r="CL542" s="208"/>
      <c r="CM542" s="208"/>
      <c r="CN542" s="208"/>
      <c r="CO542" s="208"/>
      <c r="CP542" s="176"/>
      <c r="DO542" s="166"/>
    </row>
    <row r="543" spans="1:119">
      <c r="A543" s="166"/>
      <c r="B543" s="175"/>
      <c r="C543" s="175"/>
      <c r="D543" s="178"/>
      <c r="E543" s="17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70"/>
      <c r="R543" s="170"/>
      <c r="S543" s="170"/>
      <c r="T543" s="170"/>
      <c r="U543" s="170"/>
      <c r="V543" s="170"/>
      <c r="W543" s="207"/>
      <c r="X543" s="207"/>
      <c r="Y543" s="207"/>
      <c r="Z543" s="208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8"/>
      <c r="BL543" s="208"/>
      <c r="BM543" s="208"/>
      <c r="BN543" s="208"/>
      <c r="BO543" s="208"/>
      <c r="BP543" s="208"/>
      <c r="BQ543" s="208"/>
      <c r="BR543" s="208"/>
      <c r="BS543" s="208"/>
      <c r="BT543" s="208"/>
      <c r="BU543" s="208"/>
      <c r="BV543" s="208"/>
      <c r="BW543" s="208"/>
      <c r="BX543" s="208"/>
      <c r="BY543" s="208"/>
      <c r="BZ543" s="208"/>
      <c r="CA543" s="208"/>
      <c r="CB543" s="208"/>
      <c r="CC543" s="208"/>
      <c r="CD543" s="208"/>
      <c r="CE543" s="208"/>
      <c r="CF543" s="208"/>
      <c r="CG543" s="208"/>
      <c r="CH543" s="208"/>
      <c r="CI543" s="208"/>
      <c r="CJ543" s="208"/>
      <c r="CK543" s="208"/>
      <c r="CL543" s="208"/>
      <c r="CM543" s="208"/>
      <c r="CN543" s="208"/>
      <c r="CO543" s="208"/>
      <c r="CP543" s="176"/>
      <c r="DO543" s="166"/>
    </row>
    <row r="544" spans="1:119">
      <c r="A544" s="166"/>
      <c r="B544" s="175"/>
      <c r="C544" s="175"/>
      <c r="D544" s="178"/>
      <c r="E544" s="17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70"/>
      <c r="R544" s="170"/>
      <c r="S544" s="170"/>
      <c r="T544" s="170"/>
      <c r="U544" s="170"/>
      <c r="V544" s="170"/>
      <c r="W544" s="207"/>
      <c r="X544" s="207"/>
      <c r="Y544" s="207"/>
      <c r="Z544" s="208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8"/>
      <c r="BL544" s="208"/>
      <c r="BM544" s="208"/>
      <c r="BN544" s="208"/>
      <c r="BO544" s="208"/>
      <c r="BP544" s="208"/>
      <c r="BQ544" s="208"/>
      <c r="BR544" s="208"/>
      <c r="BS544" s="208"/>
      <c r="BT544" s="208"/>
      <c r="BU544" s="208"/>
      <c r="BV544" s="208"/>
      <c r="BW544" s="208"/>
      <c r="BX544" s="208"/>
      <c r="BY544" s="208"/>
      <c r="BZ544" s="208"/>
      <c r="CA544" s="208"/>
      <c r="CB544" s="208"/>
      <c r="CC544" s="208"/>
      <c r="CD544" s="208"/>
      <c r="CE544" s="208"/>
      <c r="CF544" s="208"/>
      <c r="CG544" s="208"/>
      <c r="CH544" s="208"/>
      <c r="CI544" s="208"/>
      <c r="CJ544" s="208"/>
      <c r="CK544" s="208"/>
      <c r="CL544" s="208"/>
      <c r="CM544" s="208"/>
      <c r="CN544" s="208"/>
      <c r="CO544" s="208"/>
      <c r="CP544" s="176"/>
      <c r="DO544" s="166"/>
    </row>
    <row r="545" spans="1:119">
      <c r="A545" s="166"/>
      <c r="B545" s="175"/>
      <c r="C545" s="175"/>
      <c r="D545" s="178"/>
      <c r="E545" s="17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70"/>
      <c r="R545" s="170"/>
      <c r="S545" s="170"/>
      <c r="T545" s="170"/>
      <c r="U545" s="170"/>
      <c r="V545" s="170"/>
      <c r="W545" s="207"/>
      <c r="X545" s="207"/>
      <c r="Y545" s="207"/>
      <c r="Z545" s="208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8"/>
      <c r="BL545" s="208"/>
      <c r="BM545" s="208"/>
      <c r="BN545" s="208"/>
      <c r="BO545" s="208"/>
      <c r="BP545" s="208"/>
      <c r="BQ545" s="208"/>
      <c r="BR545" s="208"/>
      <c r="BS545" s="208"/>
      <c r="BT545" s="208"/>
      <c r="BU545" s="208"/>
      <c r="BV545" s="208"/>
      <c r="BW545" s="208"/>
      <c r="BX545" s="208"/>
      <c r="BY545" s="208"/>
      <c r="BZ545" s="208"/>
      <c r="CA545" s="208"/>
      <c r="CB545" s="208"/>
      <c r="CC545" s="208"/>
      <c r="CD545" s="208"/>
      <c r="CE545" s="208"/>
      <c r="CF545" s="208"/>
      <c r="CG545" s="208"/>
      <c r="CH545" s="208"/>
      <c r="CI545" s="208"/>
      <c r="CJ545" s="208"/>
      <c r="CK545" s="208"/>
      <c r="CL545" s="208"/>
      <c r="CM545" s="208"/>
      <c r="CN545" s="208"/>
      <c r="CO545" s="208"/>
      <c r="CP545" s="176"/>
      <c r="DO545" s="166"/>
    </row>
    <row r="546" spans="1:119">
      <c r="A546" s="166"/>
      <c r="B546" s="175"/>
      <c r="C546" s="175"/>
      <c r="D546" s="178"/>
      <c r="E546" s="17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70"/>
      <c r="R546" s="170"/>
      <c r="S546" s="170"/>
      <c r="T546" s="170"/>
      <c r="U546" s="170"/>
      <c r="V546" s="170"/>
      <c r="W546" s="207"/>
      <c r="X546" s="207"/>
      <c r="Y546" s="207"/>
      <c r="Z546" s="208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8"/>
      <c r="BY546" s="208"/>
      <c r="BZ546" s="208"/>
      <c r="CA546" s="208"/>
      <c r="CB546" s="208"/>
      <c r="CC546" s="208"/>
      <c r="CD546" s="208"/>
      <c r="CE546" s="208"/>
      <c r="CF546" s="208"/>
      <c r="CG546" s="208"/>
      <c r="CH546" s="208"/>
      <c r="CI546" s="208"/>
      <c r="CJ546" s="208"/>
      <c r="CK546" s="208"/>
      <c r="CL546" s="208"/>
      <c r="CM546" s="208"/>
      <c r="CN546" s="208"/>
      <c r="CO546" s="208"/>
      <c r="CP546" s="176"/>
      <c r="DO546" s="166"/>
    </row>
    <row r="547" spans="1:119">
      <c r="A547" s="166"/>
      <c r="B547" s="175"/>
      <c r="C547" s="175"/>
      <c r="D547" s="178"/>
      <c r="E547" s="17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70"/>
      <c r="R547" s="170"/>
      <c r="S547" s="170"/>
      <c r="T547" s="170"/>
      <c r="U547" s="170"/>
      <c r="V547" s="170"/>
      <c r="W547" s="207"/>
      <c r="X547" s="207"/>
      <c r="Y547" s="207"/>
      <c r="Z547" s="208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  <c r="BP547" s="208"/>
      <c r="BQ547" s="208"/>
      <c r="BR547" s="208"/>
      <c r="BS547" s="208"/>
      <c r="BT547" s="208"/>
      <c r="BU547" s="208"/>
      <c r="BV547" s="208"/>
      <c r="BW547" s="208"/>
      <c r="BX547" s="208"/>
      <c r="BY547" s="208"/>
      <c r="BZ547" s="208"/>
      <c r="CA547" s="208"/>
      <c r="CB547" s="208"/>
      <c r="CC547" s="208"/>
      <c r="CD547" s="208"/>
      <c r="CE547" s="208"/>
      <c r="CF547" s="208"/>
      <c r="CG547" s="208"/>
      <c r="CH547" s="208"/>
      <c r="CI547" s="208"/>
      <c r="CJ547" s="208"/>
      <c r="CK547" s="208"/>
      <c r="CL547" s="208"/>
      <c r="CM547" s="208"/>
      <c r="CN547" s="208"/>
      <c r="CO547" s="208"/>
      <c r="CP547" s="176"/>
      <c r="DO547" s="166"/>
    </row>
    <row r="548" spans="1:119">
      <c r="A548" s="166"/>
      <c r="B548" s="175"/>
      <c r="C548" s="175"/>
      <c r="D548" s="178"/>
      <c r="E548" s="17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70"/>
      <c r="R548" s="170"/>
      <c r="S548" s="170"/>
      <c r="T548" s="170"/>
      <c r="U548" s="170"/>
      <c r="V548" s="170"/>
      <c r="W548" s="207"/>
      <c r="X548" s="207"/>
      <c r="Y548" s="207"/>
      <c r="Z548" s="208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  <c r="BP548" s="208"/>
      <c r="BQ548" s="208"/>
      <c r="BR548" s="208"/>
      <c r="BS548" s="208"/>
      <c r="BT548" s="208"/>
      <c r="BU548" s="208"/>
      <c r="BV548" s="208"/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8"/>
      <c r="CG548" s="208"/>
      <c r="CH548" s="208"/>
      <c r="CI548" s="208"/>
      <c r="CJ548" s="208"/>
      <c r="CK548" s="208"/>
      <c r="CL548" s="208"/>
      <c r="CM548" s="208"/>
      <c r="CN548" s="208"/>
      <c r="CO548" s="208"/>
      <c r="CP548" s="176"/>
      <c r="DO548" s="166"/>
    </row>
    <row r="549" spans="1:119">
      <c r="A549" s="166"/>
      <c r="B549" s="175"/>
      <c r="C549" s="175"/>
      <c r="D549" s="178"/>
      <c r="E549" s="17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70"/>
      <c r="R549" s="170"/>
      <c r="S549" s="170"/>
      <c r="T549" s="170"/>
      <c r="U549" s="170"/>
      <c r="V549" s="170"/>
      <c r="W549" s="207"/>
      <c r="X549" s="207"/>
      <c r="Y549" s="207"/>
      <c r="Z549" s="208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  <c r="BP549" s="208"/>
      <c r="BQ549" s="208"/>
      <c r="BR549" s="208"/>
      <c r="BS549" s="208"/>
      <c r="BT549" s="208"/>
      <c r="BU549" s="208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8"/>
      <c r="CG549" s="208"/>
      <c r="CH549" s="208"/>
      <c r="CI549" s="208"/>
      <c r="CJ549" s="208"/>
      <c r="CK549" s="208"/>
      <c r="CL549" s="208"/>
      <c r="CM549" s="208"/>
      <c r="CN549" s="208"/>
      <c r="CO549" s="208"/>
      <c r="CP549" s="176"/>
      <c r="DO549" s="166"/>
    </row>
    <row r="550" spans="1:119">
      <c r="A550" s="166"/>
      <c r="B550" s="175"/>
      <c r="C550" s="175"/>
      <c r="D550" s="178"/>
      <c r="E550" s="17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70"/>
      <c r="R550" s="170"/>
      <c r="S550" s="170"/>
      <c r="T550" s="170"/>
      <c r="U550" s="170"/>
      <c r="V550" s="170"/>
      <c r="W550" s="207"/>
      <c r="X550" s="207"/>
      <c r="Y550" s="207"/>
      <c r="Z550" s="208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  <c r="BP550" s="208"/>
      <c r="BQ550" s="208"/>
      <c r="BR550" s="208"/>
      <c r="BS550" s="208"/>
      <c r="BT550" s="208"/>
      <c r="BU550" s="208"/>
      <c r="BV550" s="208"/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8"/>
      <c r="CG550" s="208"/>
      <c r="CH550" s="208"/>
      <c r="CI550" s="208"/>
      <c r="CJ550" s="208"/>
      <c r="CK550" s="208"/>
      <c r="CL550" s="208"/>
      <c r="CM550" s="208"/>
      <c r="CN550" s="208"/>
      <c r="CO550" s="208"/>
      <c r="CP550" s="176"/>
      <c r="DO550" s="166"/>
    </row>
    <row r="551" spans="1:119">
      <c r="A551" s="166"/>
      <c r="B551" s="175"/>
      <c r="C551" s="175"/>
      <c r="D551" s="178"/>
      <c r="E551" s="17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70"/>
      <c r="R551" s="170"/>
      <c r="S551" s="170"/>
      <c r="T551" s="170"/>
      <c r="U551" s="170"/>
      <c r="V551" s="170"/>
      <c r="W551" s="207"/>
      <c r="X551" s="207"/>
      <c r="Y551" s="207"/>
      <c r="Z551" s="208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  <c r="BP551" s="208"/>
      <c r="BQ551" s="208"/>
      <c r="BR551" s="208"/>
      <c r="BS551" s="208"/>
      <c r="BT551" s="208"/>
      <c r="BU551" s="208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8"/>
      <c r="CG551" s="208"/>
      <c r="CH551" s="208"/>
      <c r="CI551" s="208"/>
      <c r="CJ551" s="208"/>
      <c r="CK551" s="208"/>
      <c r="CL551" s="208"/>
      <c r="CM551" s="208"/>
      <c r="CN551" s="208"/>
      <c r="CO551" s="208"/>
      <c r="CP551" s="176"/>
      <c r="DO551" s="166"/>
    </row>
    <row r="552" spans="1:119">
      <c r="A552" s="166"/>
      <c r="B552" s="175"/>
      <c r="C552" s="175"/>
      <c r="D552" s="178"/>
      <c r="E552" s="17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70"/>
      <c r="R552" s="170"/>
      <c r="S552" s="170"/>
      <c r="T552" s="170"/>
      <c r="U552" s="170"/>
      <c r="V552" s="170"/>
      <c r="W552" s="207"/>
      <c r="X552" s="207"/>
      <c r="Y552" s="207"/>
      <c r="Z552" s="208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  <c r="BP552" s="208"/>
      <c r="BQ552" s="208"/>
      <c r="BR552" s="208"/>
      <c r="BS552" s="208"/>
      <c r="BT552" s="208"/>
      <c r="BU552" s="208"/>
      <c r="BV552" s="208"/>
      <c r="BW552" s="208"/>
      <c r="BX552" s="208"/>
      <c r="BY552" s="208"/>
      <c r="BZ552" s="208"/>
      <c r="CA552" s="208"/>
      <c r="CB552" s="208"/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176"/>
      <c r="DO552" s="166"/>
    </row>
    <row r="553" spans="1:119">
      <c r="A553" s="166"/>
      <c r="B553" s="175"/>
      <c r="C553" s="175"/>
      <c r="D553" s="178"/>
      <c r="E553" s="17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70"/>
      <c r="R553" s="170"/>
      <c r="S553" s="170"/>
      <c r="T553" s="170"/>
      <c r="U553" s="170"/>
      <c r="V553" s="170"/>
      <c r="W553" s="207"/>
      <c r="X553" s="207"/>
      <c r="Y553" s="207"/>
      <c r="Z553" s="208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  <c r="BI553" s="208"/>
      <c r="BJ553" s="208"/>
      <c r="BK553" s="208"/>
      <c r="BL553" s="208"/>
      <c r="BM553" s="208"/>
      <c r="BN553" s="208"/>
      <c r="BO553" s="208"/>
      <c r="BP553" s="208"/>
      <c r="BQ553" s="208"/>
      <c r="BR553" s="208"/>
      <c r="BS553" s="208"/>
      <c r="BT553" s="208"/>
      <c r="BU553" s="208"/>
      <c r="BV553" s="208"/>
      <c r="BW553" s="208"/>
      <c r="BX553" s="208"/>
      <c r="BY553" s="208"/>
      <c r="BZ553" s="208"/>
      <c r="CA553" s="208"/>
      <c r="CB553" s="208"/>
      <c r="CC553" s="208"/>
      <c r="CD553" s="208"/>
      <c r="CE553" s="208"/>
      <c r="CF553" s="208"/>
      <c r="CG553" s="208"/>
      <c r="CH553" s="208"/>
      <c r="CI553" s="208"/>
      <c r="CJ553" s="208"/>
      <c r="CK553" s="208"/>
      <c r="CL553" s="208"/>
      <c r="CM553" s="208"/>
      <c r="CN553" s="208"/>
      <c r="CO553" s="208"/>
      <c r="CP553" s="176"/>
      <c r="DO553" s="166"/>
    </row>
    <row r="554" spans="1:119">
      <c r="A554" s="166"/>
      <c r="B554" s="175"/>
      <c r="C554" s="175"/>
      <c r="D554" s="178"/>
      <c r="E554" s="17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70"/>
      <c r="R554" s="170"/>
      <c r="S554" s="170"/>
      <c r="T554" s="170"/>
      <c r="U554" s="170"/>
      <c r="V554" s="170"/>
      <c r="W554" s="207"/>
      <c r="X554" s="207"/>
      <c r="Y554" s="207"/>
      <c r="Z554" s="208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  <c r="BP554" s="208"/>
      <c r="BQ554" s="208"/>
      <c r="BR554" s="208"/>
      <c r="BS554" s="208"/>
      <c r="BT554" s="208"/>
      <c r="BU554" s="208"/>
      <c r="BV554" s="208"/>
      <c r="BW554" s="208"/>
      <c r="BX554" s="208"/>
      <c r="BY554" s="208"/>
      <c r="BZ554" s="208"/>
      <c r="CA554" s="208"/>
      <c r="CB554" s="208"/>
      <c r="CC554" s="208"/>
      <c r="CD554" s="208"/>
      <c r="CE554" s="208"/>
      <c r="CF554" s="208"/>
      <c r="CG554" s="208"/>
      <c r="CH554" s="208"/>
      <c r="CI554" s="208"/>
      <c r="CJ554" s="208"/>
      <c r="CK554" s="208"/>
      <c r="CL554" s="208"/>
      <c r="CM554" s="208"/>
      <c r="CN554" s="208"/>
      <c r="CO554" s="208"/>
      <c r="CP554" s="176"/>
      <c r="DO554" s="166"/>
    </row>
    <row r="555" spans="1:119">
      <c r="A555" s="166"/>
      <c r="B555" s="175"/>
      <c r="C555" s="175"/>
      <c r="D555" s="178"/>
      <c r="E555" s="17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70"/>
      <c r="R555" s="170"/>
      <c r="S555" s="170"/>
      <c r="T555" s="170"/>
      <c r="U555" s="170"/>
      <c r="V555" s="170"/>
      <c r="W555" s="207"/>
      <c r="X555" s="207"/>
      <c r="Y555" s="207"/>
      <c r="Z555" s="208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08"/>
      <c r="AU555" s="208"/>
      <c r="AV555" s="208"/>
      <c r="AW555" s="208"/>
      <c r="AX555" s="208"/>
      <c r="AY555" s="208"/>
      <c r="AZ555" s="208"/>
      <c r="BA555" s="208"/>
      <c r="BB555" s="208"/>
      <c r="BC555" s="208"/>
      <c r="BD555" s="208"/>
      <c r="BE555" s="208"/>
      <c r="BF555" s="208"/>
      <c r="BG555" s="208"/>
      <c r="BH555" s="208"/>
      <c r="BI555" s="208"/>
      <c r="BJ555" s="208"/>
      <c r="BK555" s="208"/>
      <c r="BL555" s="208"/>
      <c r="BM555" s="208"/>
      <c r="BN555" s="208"/>
      <c r="BO555" s="208"/>
      <c r="BP555" s="208"/>
      <c r="BQ555" s="208"/>
      <c r="BR555" s="208"/>
      <c r="BS555" s="208"/>
      <c r="BT555" s="208"/>
      <c r="BU555" s="208"/>
      <c r="BV555" s="208"/>
      <c r="BW555" s="208"/>
      <c r="BX555" s="208"/>
      <c r="BY555" s="208"/>
      <c r="BZ555" s="208"/>
      <c r="CA555" s="208"/>
      <c r="CB555" s="208"/>
      <c r="CC555" s="208"/>
      <c r="CD555" s="208"/>
      <c r="CE555" s="208"/>
      <c r="CF555" s="208"/>
      <c r="CG555" s="208"/>
      <c r="CH555" s="208"/>
      <c r="CI555" s="208"/>
      <c r="CJ555" s="208"/>
      <c r="CK555" s="208"/>
      <c r="CL555" s="208"/>
      <c r="CM555" s="208"/>
      <c r="CN555" s="208"/>
      <c r="CO555" s="208"/>
      <c r="CP555" s="176"/>
      <c r="DO555" s="166"/>
    </row>
    <row r="556" spans="1:119">
      <c r="A556" s="166"/>
      <c r="B556" s="175"/>
      <c r="C556" s="175"/>
      <c r="D556" s="178"/>
      <c r="E556" s="17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70"/>
      <c r="R556" s="170"/>
      <c r="S556" s="170"/>
      <c r="T556" s="170"/>
      <c r="U556" s="170"/>
      <c r="V556" s="170"/>
      <c r="W556" s="207"/>
      <c r="X556" s="207"/>
      <c r="Y556" s="207"/>
      <c r="Z556" s="208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  <c r="BI556" s="208"/>
      <c r="BJ556" s="208"/>
      <c r="BK556" s="208"/>
      <c r="BL556" s="208"/>
      <c r="BM556" s="208"/>
      <c r="BN556" s="208"/>
      <c r="BO556" s="208"/>
      <c r="BP556" s="208"/>
      <c r="BQ556" s="208"/>
      <c r="BR556" s="208"/>
      <c r="BS556" s="208"/>
      <c r="BT556" s="208"/>
      <c r="BU556" s="208"/>
      <c r="BV556" s="208"/>
      <c r="BW556" s="208"/>
      <c r="BX556" s="208"/>
      <c r="BY556" s="208"/>
      <c r="BZ556" s="208"/>
      <c r="CA556" s="208"/>
      <c r="CB556" s="208"/>
      <c r="CC556" s="208"/>
      <c r="CD556" s="208"/>
      <c r="CE556" s="208"/>
      <c r="CF556" s="208"/>
      <c r="CG556" s="208"/>
      <c r="CH556" s="208"/>
      <c r="CI556" s="208"/>
      <c r="CJ556" s="208"/>
      <c r="CK556" s="208"/>
      <c r="CL556" s="208"/>
      <c r="CM556" s="208"/>
      <c r="CN556" s="208"/>
      <c r="CO556" s="208"/>
      <c r="CP556" s="176"/>
      <c r="DO556" s="166"/>
    </row>
    <row r="557" spans="1:119">
      <c r="A557" s="166"/>
      <c r="B557" s="175"/>
      <c r="C557" s="175"/>
      <c r="D557" s="178"/>
      <c r="E557" s="17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70"/>
      <c r="R557" s="170"/>
      <c r="S557" s="170"/>
      <c r="T557" s="170"/>
      <c r="U557" s="170"/>
      <c r="V557" s="170"/>
      <c r="W557" s="207"/>
      <c r="X557" s="207"/>
      <c r="Y557" s="207"/>
      <c r="Z557" s="208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  <c r="BI557" s="208"/>
      <c r="BJ557" s="208"/>
      <c r="BK557" s="208"/>
      <c r="BL557" s="208"/>
      <c r="BM557" s="208"/>
      <c r="BN557" s="208"/>
      <c r="BO557" s="208"/>
      <c r="BP557" s="208"/>
      <c r="BQ557" s="208"/>
      <c r="BR557" s="208"/>
      <c r="BS557" s="208"/>
      <c r="BT557" s="208"/>
      <c r="BU557" s="208"/>
      <c r="BV557" s="208"/>
      <c r="BW557" s="208"/>
      <c r="BX557" s="208"/>
      <c r="BY557" s="208"/>
      <c r="BZ557" s="208"/>
      <c r="CA557" s="208"/>
      <c r="CB557" s="208"/>
      <c r="CC557" s="208"/>
      <c r="CD557" s="208"/>
      <c r="CE557" s="208"/>
      <c r="CF557" s="208"/>
      <c r="CG557" s="208"/>
      <c r="CH557" s="208"/>
      <c r="CI557" s="208"/>
      <c r="CJ557" s="208"/>
      <c r="CK557" s="208"/>
      <c r="CL557" s="208"/>
      <c r="CM557" s="208"/>
      <c r="CN557" s="208"/>
      <c r="CO557" s="208"/>
      <c r="CP557" s="176"/>
      <c r="DO557" s="166"/>
    </row>
    <row r="558" spans="1:119">
      <c r="A558" s="166"/>
      <c r="B558" s="175"/>
      <c r="C558" s="175"/>
      <c r="D558" s="178"/>
      <c r="E558" s="17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70"/>
      <c r="R558" s="170"/>
      <c r="S558" s="170"/>
      <c r="T558" s="170"/>
      <c r="U558" s="170"/>
      <c r="V558" s="170"/>
      <c r="W558" s="207"/>
      <c r="X558" s="207"/>
      <c r="Y558" s="207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  <c r="CM558" s="208"/>
      <c r="CN558" s="208"/>
      <c r="CO558" s="208"/>
      <c r="CP558" s="176"/>
      <c r="DO558" s="166"/>
    </row>
    <row r="559" spans="1:119">
      <c r="A559" s="166"/>
      <c r="B559" s="175"/>
      <c r="C559" s="175"/>
      <c r="D559" s="178"/>
      <c r="E559" s="17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70"/>
      <c r="R559" s="170"/>
      <c r="S559" s="170"/>
      <c r="T559" s="170"/>
      <c r="U559" s="170"/>
      <c r="V559" s="170"/>
      <c r="W559" s="207"/>
      <c r="X559" s="207"/>
      <c r="Y559" s="207"/>
      <c r="Z559" s="208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  <c r="BP559" s="208"/>
      <c r="BQ559" s="208"/>
      <c r="BR559" s="208"/>
      <c r="BS559" s="208"/>
      <c r="BT559" s="208"/>
      <c r="BU559" s="208"/>
      <c r="BV559" s="208"/>
      <c r="BW559" s="208"/>
      <c r="BX559" s="208"/>
      <c r="BY559" s="208"/>
      <c r="BZ559" s="208"/>
      <c r="CA559" s="208"/>
      <c r="CB559" s="208"/>
      <c r="CC559" s="208"/>
      <c r="CD559" s="208"/>
      <c r="CE559" s="208"/>
      <c r="CF559" s="208"/>
      <c r="CG559" s="208"/>
      <c r="CH559" s="208"/>
      <c r="CI559" s="208"/>
      <c r="CJ559" s="208"/>
      <c r="CK559" s="208"/>
      <c r="CL559" s="208"/>
      <c r="CM559" s="208"/>
      <c r="CN559" s="208"/>
      <c r="CO559" s="208"/>
      <c r="CP559" s="176"/>
      <c r="DO559" s="166"/>
    </row>
    <row r="560" spans="1:119">
      <c r="A560" s="166"/>
      <c r="B560" s="175"/>
      <c r="C560" s="175"/>
      <c r="D560" s="178"/>
      <c r="E560" s="17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70"/>
      <c r="R560" s="170"/>
      <c r="S560" s="170"/>
      <c r="T560" s="170"/>
      <c r="U560" s="170"/>
      <c r="V560" s="170"/>
      <c r="W560" s="207"/>
      <c r="X560" s="207"/>
      <c r="Y560" s="207"/>
      <c r="Z560" s="208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  <c r="BP560" s="208"/>
      <c r="BQ560" s="208"/>
      <c r="BR560" s="208"/>
      <c r="BS560" s="208"/>
      <c r="BT560" s="208"/>
      <c r="BU560" s="208"/>
      <c r="BV560" s="208"/>
      <c r="BW560" s="208"/>
      <c r="BX560" s="208"/>
      <c r="BY560" s="208"/>
      <c r="BZ560" s="208"/>
      <c r="CA560" s="208"/>
      <c r="CB560" s="208"/>
      <c r="CC560" s="208"/>
      <c r="CD560" s="208"/>
      <c r="CE560" s="208"/>
      <c r="CF560" s="208"/>
      <c r="CG560" s="208"/>
      <c r="CH560" s="208"/>
      <c r="CI560" s="208"/>
      <c r="CJ560" s="208"/>
      <c r="CK560" s="208"/>
      <c r="CL560" s="208"/>
      <c r="CM560" s="208"/>
      <c r="CN560" s="208"/>
      <c r="CO560" s="208"/>
      <c r="CP560" s="176"/>
      <c r="DO560" s="166"/>
    </row>
    <row r="561" spans="1:119">
      <c r="A561" s="166"/>
      <c r="B561" s="175"/>
      <c r="C561" s="175"/>
      <c r="D561" s="178"/>
      <c r="E561" s="17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70"/>
      <c r="R561" s="170"/>
      <c r="S561" s="170"/>
      <c r="T561" s="170"/>
      <c r="U561" s="170"/>
      <c r="V561" s="170"/>
      <c r="W561" s="207"/>
      <c r="X561" s="207"/>
      <c r="Y561" s="207"/>
      <c r="Z561" s="208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  <c r="BP561" s="208"/>
      <c r="BQ561" s="208"/>
      <c r="BR561" s="208"/>
      <c r="BS561" s="208"/>
      <c r="BT561" s="208"/>
      <c r="BU561" s="208"/>
      <c r="BV561" s="208"/>
      <c r="BW561" s="208"/>
      <c r="BX561" s="208"/>
      <c r="BY561" s="208"/>
      <c r="BZ561" s="208"/>
      <c r="CA561" s="208"/>
      <c r="CB561" s="208"/>
      <c r="CC561" s="208"/>
      <c r="CD561" s="208"/>
      <c r="CE561" s="208"/>
      <c r="CF561" s="208"/>
      <c r="CG561" s="208"/>
      <c r="CH561" s="208"/>
      <c r="CI561" s="208"/>
      <c r="CJ561" s="208"/>
      <c r="CK561" s="208"/>
      <c r="CL561" s="208"/>
      <c r="CM561" s="208"/>
      <c r="CN561" s="208"/>
      <c r="CO561" s="208"/>
      <c r="CP561" s="176"/>
      <c r="DO561" s="166"/>
    </row>
    <row r="562" spans="1:119">
      <c r="A562" s="166"/>
      <c r="B562" s="175"/>
      <c r="C562" s="175"/>
      <c r="D562" s="178"/>
      <c r="E562" s="17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70"/>
      <c r="R562" s="170"/>
      <c r="S562" s="170"/>
      <c r="T562" s="170"/>
      <c r="U562" s="170"/>
      <c r="V562" s="170"/>
      <c r="W562" s="207"/>
      <c r="X562" s="207"/>
      <c r="Y562" s="207"/>
      <c r="Z562" s="208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  <c r="BP562" s="208"/>
      <c r="BQ562" s="208"/>
      <c r="BR562" s="208"/>
      <c r="BS562" s="208"/>
      <c r="BT562" s="208"/>
      <c r="BU562" s="208"/>
      <c r="BV562" s="208"/>
      <c r="BW562" s="208"/>
      <c r="BX562" s="208"/>
      <c r="BY562" s="208"/>
      <c r="BZ562" s="208"/>
      <c r="CA562" s="208"/>
      <c r="CB562" s="208"/>
      <c r="CC562" s="208"/>
      <c r="CD562" s="208"/>
      <c r="CE562" s="208"/>
      <c r="CF562" s="208"/>
      <c r="CG562" s="208"/>
      <c r="CH562" s="208"/>
      <c r="CI562" s="208"/>
      <c r="CJ562" s="208"/>
      <c r="CK562" s="208"/>
      <c r="CL562" s="208"/>
      <c r="CM562" s="208"/>
      <c r="CN562" s="208"/>
      <c r="CO562" s="208"/>
      <c r="CP562" s="176"/>
      <c r="DO562" s="166"/>
    </row>
    <row r="563" spans="1:119">
      <c r="A563" s="166"/>
      <c r="B563" s="175"/>
      <c r="C563" s="175"/>
      <c r="D563" s="178"/>
      <c r="E563" s="17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70"/>
      <c r="R563" s="170"/>
      <c r="S563" s="170"/>
      <c r="T563" s="170"/>
      <c r="U563" s="170"/>
      <c r="V563" s="170"/>
      <c r="W563" s="207"/>
      <c r="X563" s="207"/>
      <c r="Y563" s="207"/>
      <c r="Z563" s="208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/>
      <c r="BW563" s="208"/>
      <c r="BX563" s="208"/>
      <c r="BY563" s="208"/>
      <c r="BZ563" s="208"/>
      <c r="CA563" s="208"/>
      <c r="CB563" s="208"/>
      <c r="CC563" s="208"/>
      <c r="CD563" s="208"/>
      <c r="CE563" s="208"/>
      <c r="CF563" s="208"/>
      <c r="CG563" s="208"/>
      <c r="CH563" s="208"/>
      <c r="CI563" s="208"/>
      <c r="CJ563" s="208"/>
      <c r="CK563" s="208"/>
      <c r="CL563" s="208"/>
      <c r="CM563" s="208"/>
      <c r="CN563" s="208"/>
      <c r="CO563" s="208"/>
      <c r="CP563" s="176"/>
      <c r="DO563" s="166"/>
    </row>
    <row r="564" spans="1:119">
      <c r="A564" s="166"/>
      <c r="B564" s="175"/>
      <c r="C564" s="175"/>
      <c r="D564" s="178"/>
      <c r="E564" s="17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70"/>
      <c r="R564" s="170"/>
      <c r="S564" s="170"/>
      <c r="T564" s="170"/>
      <c r="U564" s="170"/>
      <c r="V564" s="170"/>
      <c r="W564" s="207"/>
      <c r="X564" s="207"/>
      <c r="Y564" s="207"/>
      <c r="Z564" s="208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8"/>
      <c r="BY564" s="208"/>
      <c r="BZ564" s="208"/>
      <c r="CA564" s="208"/>
      <c r="CB564" s="208"/>
      <c r="CC564" s="208"/>
      <c r="CD564" s="208"/>
      <c r="CE564" s="208"/>
      <c r="CF564" s="208"/>
      <c r="CG564" s="208"/>
      <c r="CH564" s="208"/>
      <c r="CI564" s="208"/>
      <c r="CJ564" s="208"/>
      <c r="CK564" s="208"/>
      <c r="CL564" s="208"/>
      <c r="CM564" s="208"/>
      <c r="CN564" s="208"/>
      <c r="CO564" s="208"/>
      <c r="CP564" s="176"/>
      <c r="DO564" s="166"/>
    </row>
    <row r="565" spans="1:119">
      <c r="A565" s="166"/>
      <c r="B565" s="175"/>
      <c r="C565" s="175"/>
      <c r="D565" s="178"/>
      <c r="E565" s="17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70"/>
      <c r="R565" s="170"/>
      <c r="S565" s="170"/>
      <c r="T565" s="170"/>
      <c r="U565" s="170"/>
      <c r="V565" s="170"/>
      <c r="W565" s="207"/>
      <c r="X565" s="207"/>
      <c r="Y565" s="207"/>
      <c r="Z565" s="208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  <c r="BP565" s="208"/>
      <c r="BQ565" s="208"/>
      <c r="BR565" s="208"/>
      <c r="BS565" s="208"/>
      <c r="BT565" s="208"/>
      <c r="BU565" s="208"/>
      <c r="BV565" s="208"/>
      <c r="BW565" s="208"/>
      <c r="BX565" s="208"/>
      <c r="BY565" s="208"/>
      <c r="BZ565" s="208"/>
      <c r="CA565" s="208"/>
      <c r="CB565" s="208"/>
      <c r="CC565" s="208"/>
      <c r="CD565" s="208"/>
      <c r="CE565" s="208"/>
      <c r="CF565" s="208"/>
      <c r="CG565" s="208"/>
      <c r="CH565" s="208"/>
      <c r="CI565" s="208"/>
      <c r="CJ565" s="208"/>
      <c r="CK565" s="208"/>
      <c r="CL565" s="208"/>
      <c r="CM565" s="208"/>
      <c r="CN565" s="208"/>
      <c r="CO565" s="208"/>
      <c r="CP565" s="176"/>
      <c r="DO565" s="166"/>
    </row>
    <row r="566" spans="1:119">
      <c r="A566" s="166"/>
      <c r="B566" s="175"/>
      <c r="C566" s="175"/>
      <c r="D566" s="178"/>
      <c r="E566" s="17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70"/>
      <c r="R566" s="170"/>
      <c r="S566" s="170"/>
      <c r="T566" s="170"/>
      <c r="U566" s="170"/>
      <c r="V566" s="170"/>
      <c r="W566" s="207"/>
      <c r="X566" s="207"/>
      <c r="Y566" s="207"/>
      <c r="Z566" s="208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  <c r="BP566" s="208"/>
      <c r="BQ566" s="208"/>
      <c r="BR566" s="208"/>
      <c r="BS566" s="208"/>
      <c r="BT566" s="208"/>
      <c r="BU566" s="208"/>
      <c r="BV566" s="208"/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8"/>
      <c r="CG566" s="208"/>
      <c r="CH566" s="208"/>
      <c r="CI566" s="208"/>
      <c r="CJ566" s="208"/>
      <c r="CK566" s="208"/>
      <c r="CL566" s="208"/>
      <c r="CM566" s="208"/>
      <c r="CN566" s="208"/>
      <c r="CO566" s="208"/>
      <c r="CP566" s="176"/>
      <c r="DO566" s="166"/>
    </row>
    <row r="567" spans="1:119">
      <c r="A567" s="166"/>
      <c r="B567" s="175"/>
      <c r="C567" s="175"/>
      <c r="D567" s="178"/>
      <c r="E567" s="17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70"/>
      <c r="R567" s="170"/>
      <c r="S567" s="170"/>
      <c r="T567" s="170"/>
      <c r="U567" s="170"/>
      <c r="V567" s="170"/>
      <c r="W567" s="207"/>
      <c r="X567" s="207"/>
      <c r="Y567" s="207"/>
      <c r="Z567" s="208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  <c r="BP567" s="208"/>
      <c r="BQ567" s="208"/>
      <c r="BR567" s="208"/>
      <c r="BS567" s="208"/>
      <c r="BT567" s="208"/>
      <c r="BU567" s="208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8"/>
      <c r="CG567" s="208"/>
      <c r="CH567" s="208"/>
      <c r="CI567" s="208"/>
      <c r="CJ567" s="208"/>
      <c r="CK567" s="208"/>
      <c r="CL567" s="208"/>
      <c r="CM567" s="208"/>
      <c r="CN567" s="208"/>
      <c r="CO567" s="208"/>
      <c r="CP567" s="176"/>
      <c r="DO567" s="166"/>
    </row>
    <row r="568" spans="1:119">
      <c r="A568" s="166"/>
      <c r="B568" s="175"/>
      <c r="C568" s="175"/>
      <c r="D568" s="178"/>
      <c r="E568" s="17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70"/>
      <c r="R568" s="170"/>
      <c r="S568" s="170"/>
      <c r="T568" s="170"/>
      <c r="U568" s="170"/>
      <c r="V568" s="170"/>
      <c r="W568" s="207"/>
      <c r="X568" s="207"/>
      <c r="Y568" s="207"/>
      <c r="Z568" s="208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  <c r="BP568" s="208"/>
      <c r="BQ568" s="208"/>
      <c r="BR568" s="208"/>
      <c r="BS568" s="208"/>
      <c r="BT568" s="208"/>
      <c r="BU568" s="208"/>
      <c r="BV568" s="208"/>
      <c r="BW568" s="208"/>
      <c r="BX568" s="208"/>
      <c r="BY568" s="208"/>
      <c r="BZ568" s="208"/>
      <c r="CA568" s="208"/>
      <c r="CB568" s="208"/>
      <c r="CC568" s="208"/>
      <c r="CD568" s="208"/>
      <c r="CE568" s="208"/>
      <c r="CF568" s="208"/>
      <c r="CG568" s="208"/>
      <c r="CH568" s="208"/>
      <c r="CI568" s="208"/>
      <c r="CJ568" s="208"/>
      <c r="CK568" s="208"/>
      <c r="CL568" s="208"/>
      <c r="CM568" s="208"/>
      <c r="CN568" s="208"/>
      <c r="CO568" s="208"/>
      <c r="CP568" s="176"/>
      <c r="DO568" s="166"/>
    </row>
    <row r="569" spans="1:119">
      <c r="A569" s="166"/>
      <c r="B569" s="175"/>
      <c r="C569" s="175"/>
      <c r="D569" s="178"/>
      <c r="E569" s="17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70"/>
      <c r="R569" s="170"/>
      <c r="S569" s="170"/>
      <c r="T569" s="170"/>
      <c r="U569" s="170"/>
      <c r="V569" s="170"/>
      <c r="W569" s="207"/>
      <c r="X569" s="207"/>
      <c r="Y569" s="207"/>
      <c r="Z569" s="208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/>
      <c r="BW569" s="208"/>
      <c r="BX569" s="208"/>
      <c r="BY569" s="208"/>
      <c r="BZ569" s="208"/>
      <c r="CA569" s="208"/>
      <c r="CB569" s="208"/>
      <c r="CC569" s="208"/>
      <c r="CD569" s="208"/>
      <c r="CE569" s="208"/>
      <c r="CF569" s="208"/>
      <c r="CG569" s="208"/>
      <c r="CH569" s="208"/>
      <c r="CI569" s="208"/>
      <c r="CJ569" s="208"/>
      <c r="CK569" s="208"/>
      <c r="CL569" s="208"/>
      <c r="CM569" s="208"/>
      <c r="CN569" s="208"/>
      <c r="CO569" s="208"/>
      <c r="CP569" s="176"/>
      <c r="DO569" s="166"/>
    </row>
    <row r="570" spans="1:119">
      <c r="A570" s="166"/>
      <c r="B570" s="175"/>
      <c r="C570" s="175"/>
      <c r="D570" s="178"/>
      <c r="E570" s="17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70"/>
      <c r="R570" s="170"/>
      <c r="S570" s="170"/>
      <c r="T570" s="170"/>
      <c r="U570" s="170"/>
      <c r="V570" s="170"/>
      <c r="W570" s="207"/>
      <c r="X570" s="207"/>
      <c r="Y570" s="207"/>
      <c r="Z570" s="208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8"/>
      <c r="CC570" s="208"/>
      <c r="CD570" s="208"/>
      <c r="CE570" s="208"/>
      <c r="CF570" s="208"/>
      <c r="CG570" s="208"/>
      <c r="CH570" s="208"/>
      <c r="CI570" s="208"/>
      <c r="CJ570" s="208"/>
      <c r="CK570" s="208"/>
      <c r="CL570" s="208"/>
      <c r="CM570" s="208"/>
      <c r="CN570" s="208"/>
      <c r="CO570" s="208"/>
      <c r="CP570" s="176"/>
      <c r="DO570" s="166"/>
    </row>
    <row r="571" spans="1:119">
      <c r="A571" s="166"/>
      <c r="B571" s="175"/>
      <c r="C571" s="175"/>
      <c r="D571" s="178"/>
      <c r="E571" s="17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70"/>
      <c r="R571" s="170"/>
      <c r="S571" s="170"/>
      <c r="T571" s="170"/>
      <c r="U571" s="170"/>
      <c r="V571" s="170"/>
      <c r="W571" s="207"/>
      <c r="X571" s="207"/>
      <c r="Y571" s="207"/>
      <c r="Z571" s="208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  <c r="BI571" s="208"/>
      <c r="BJ571" s="208"/>
      <c r="BK571" s="208"/>
      <c r="BL571" s="208"/>
      <c r="BM571" s="208"/>
      <c r="BN571" s="208"/>
      <c r="BO571" s="208"/>
      <c r="BP571" s="208"/>
      <c r="BQ571" s="208"/>
      <c r="BR571" s="208"/>
      <c r="BS571" s="208"/>
      <c r="BT571" s="208"/>
      <c r="BU571" s="208"/>
      <c r="BV571" s="208"/>
      <c r="BW571" s="208"/>
      <c r="BX571" s="208"/>
      <c r="BY571" s="208"/>
      <c r="BZ571" s="208"/>
      <c r="CA571" s="208"/>
      <c r="CB571" s="208"/>
      <c r="CC571" s="208"/>
      <c r="CD571" s="208"/>
      <c r="CE571" s="208"/>
      <c r="CF571" s="208"/>
      <c r="CG571" s="208"/>
      <c r="CH571" s="208"/>
      <c r="CI571" s="208"/>
      <c r="CJ571" s="208"/>
      <c r="CK571" s="208"/>
      <c r="CL571" s="208"/>
      <c r="CM571" s="208"/>
      <c r="CN571" s="208"/>
      <c r="CO571" s="208"/>
      <c r="CP571" s="176"/>
      <c r="DO571" s="166"/>
    </row>
    <row r="572" spans="1:119">
      <c r="A572" s="166"/>
      <c r="B572" s="175"/>
      <c r="C572" s="175"/>
      <c r="D572" s="178"/>
      <c r="E572" s="17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70"/>
      <c r="R572" s="170"/>
      <c r="S572" s="170"/>
      <c r="T572" s="170"/>
      <c r="U572" s="170"/>
      <c r="V572" s="170"/>
      <c r="W572" s="207"/>
      <c r="X572" s="207"/>
      <c r="Y572" s="207"/>
      <c r="Z572" s="208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  <c r="BI572" s="208"/>
      <c r="BJ572" s="208"/>
      <c r="BK572" s="208"/>
      <c r="BL572" s="208"/>
      <c r="BM572" s="208"/>
      <c r="BN572" s="208"/>
      <c r="BO572" s="208"/>
      <c r="BP572" s="208"/>
      <c r="BQ572" s="208"/>
      <c r="BR572" s="208"/>
      <c r="BS572" s="208"/>
      <c r="BT572" s="208"/>
      <c r="BU572" s="208"/>
      <c r="BV572" s="208"/>
      <c r="BW572" s="208"/>
      <c r="BX572" s="208"/>
      <c r="BY572" s="208"/>
      <c r="BZ572" s="208"/>
      <c r="CA572" s="208"/>
      <c r="CB572" s="208"/>
      <c r="CC572" s="208"/>
      <c r="CD572" s="208"/>
      <c r="CE572" s="208"/>
      <c r="CF572" s="208"/>
      <c r="CG572" s="208"/>
      <c r="CH572" s="208"/>
      <c r="CI572" s="208"/>
      <c r="CJ572" s="208"/>
      <c r="CK572" s="208"/>
      <c r="CL572" s="208"/>
      <c r="CM572" s="208"/>
      <c r="CN572" s="208"/>
      <c r="CO572" s="208"/>
      <c r="CP572" s="176"/>
      <c r="DO572" s="166"/>
    </row>
    <row r="573" spans="1:119">
      <c r="A573" s="166"/>
      <c r="B573" s="175"/>
      <c r="C573" s="175"/>
      <c r="D573" s="178"/>
      <c r="E573" s="17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70"/>
      <c r="R573" s="170"/>
      <c r="S573" s="170"/>
      <c r="T573" s="170"/>
      <c r="U573" s="170"/>
      <c r="V573" s="170"/>
      <c r="W573" s="207"/>
      <c r="X573" s="207"/>
      <c r="Y573" s="207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  <c r="BI573" s="208"/>
      <c r="BJ573" s="208"/>
      <c r="BK573" s="208"/>
      <c r="BL573" s="208"/>
      <c r="BM573" s="208"/>
      <c r="BN573" s="208"/>
      <c r="BO573" s="208"/>
      <c r="BP573" s="208"/>
      <c r="BQ573" s="208"/>
      <c r="BR573" s="208"/>
      <c r="BS573" s="208"/>
      <c r="BT573" s="208"/>
      <c r="BU573" s="208"/>
      <c r="BV573" s="208"/>
      <c r="BW573" s="208"/>
      <c r="BX573" s="208"/>
      <c r="BY573" s="208"/>
      <c r="BZ573" s="208"/>
      <c r="CA573" s="208"/>
      <c r="CB573" s="208"/>
      <c r="CC573" s="208"/>
      <c r="CD573" s="208"/>
      <c r="CE573" s="208"/>
      <c r="CF573" s="208"/>
      <c r="CG573" s="208"/>
      <c r="CH573" s="208"/>
      <c r="CI573" s="208"/>
      <c r="CJ573" s="208"/>
      <c r="CK573" s="208"/>
      <c r="CL573" s="208"/>
      <c r="CM573" s="208"/>
      <c r="CN573" s="208"/>
      <c r="CO573" s="208"/>
      <c r="CP573" s="176"/>
      <c r="DO573" s="166"/>
    </row>
    <row r="574" spans="1:119">
      <c r="A574" s="166"/>
      <c r="B574" s="175"/>
      <c r="C574" s="175"/>
      <c r="D574" s="178"/>
      <c r="E574" s="17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70"/>
      <c r="R574" s="170"/>
      <c r="S574" s="170"/>
      <c r="T574" s="170"/>
      <c r="U574" s="170"/>
      <c r="V574" s="170"/>
      <c r="W574" s="207"/>
      <c r="X574" s="207"/>
      <c r="Y574" s="207"/>
      <c r="Z574" s="208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  <c r="BI574" s="208"/>
      <c r="BJ574" s="208"/>
      <c r="BK574" s="208"/>
      <c r="BL574" s="208"/>
      <c r="BM574" s="208"/>
      <c r="BN574" s="208"/>
      <c r="BO574" s="208"/>
      <c r="BP574" s="208"/>
      <c r="BQ574" s="208"/>
      <c r="BR574" s="208"/>
      <c r="BS574" s="208"/>
      <c r="BT574" s="208"/>
      <c r="BU574" s="208"/>
      <c r="BV574" s="208"/>
      <c r="BW574" s="208"/>
      <c r="BX574" s="208"/>
      <c r="BY574" s="208"/>
      <c r="BZ574" s="208"/>
      <c r="CA574" s="208"/>
      <c r="CB574" s="208"/>
      <c r="CC574" s="208"/>
      <c r="CD574" s="208"/>
      <c r="CE574" s="208"/>
      <c r="CF574" s="208"/>
      <c r="CG574" s="208"/>
      <c r="CH574" s="208"/>
      <c r="CI574" s="208"/>
      <c r="CJ574" s="208"/>
      <c r="CK574" s="208"/>
      <c r="CL574" s="208"/>
      <c r="CM574" s="208"/>
      <c r="CN574" s="208"/>
      <c r="CO574" s="208"/>
      <c r="CP574" s="176"/>
      <c r="DO574" s="166"/>
    </row>
    <row r="575" spans="1:119">
      <c r="A575" s="166"/>
      <c r="B575" s="175"/>
      <c r="C575" s="175"/>
      <c r="D575" s="178"/>
      <c r="E575" s="17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70"/>
      <c r="R575" s="170"/>
      <c r="S575" s="170"/>
      <c r="T575" s="170"/>
      <c r="U575" s="170"/>
      <c r="V575" s="170"/>
      <c r="W575" s="207"/>
      <c r="X575" s="207"/>
      <c r="Y575" s="207"/>
      <c r="Z575" s="208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  <c r="BP575" s="208"/>
      <c r="BQ575" s="208"/>
      <c r="BR575" s="208"/>
      <c r="BS575" s="208"/>
      <c r="BT575" s="208"/>
      <c r="BU575" s="208"/>
      <c r="BV575" s="208"/>
      <c r="BW575" s="208"/>
      <c r="BX575" s="208"/>
      <c r="BY575" s="208"/>
      <c r="BZ575" s="208"/>
      <c r="CA575" s="208"/>
      <c r="CB575" s="208"/>
      <c r="CC575" s="208"/>
      <c r="CD575" s="208"/>
      <c r="CE575" s="208"/>
      <c r="CF575" s="208"/>
      <c r="CG575" s="208"/>
      <c r="CH575" s="208"/>
      <c r="CI575" s="208"/>
      <c r="CJ575" s="208"/>
      <c r="CK575" s="208"/>
      <c r="CL575" s="208"/>
      <c r="CM575" s="208"/>
      <c r="CN575" s="208"/>
      <c r="CO575" s="208"/>
      <c r="CP575" s="176"/>
      <c r="DO575" s="166"/>
    </row>
    <row r="576" spans="1:119">
      <c r="A576" s="166"/>
      <c r="B576" s="175"/>
      <c r="C576" s="175"/>
      <c r="D576" s="178"/>
      <c r="E576" s="17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70"/>
      <c r="R576" s="170"/>
      <c r="S576" s="170"/>
      <c r="T576" s="170"/>
      <c r="U576" s="170"/>
      <c r="V576" s="170"/>
      <c r="W576" s="207"/>
      <c r="X576" s="207"/>
      <c r="Y576" s="207"/>
      <c r="Z576" s="208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  <c r="BP576" s="208"/>
      <c r="BQ576" s="208"/>
      <c r="BR576" s="208"/>
      <c r="BS576" s="208"/>
      <c r="BT576" s="208"/>
      <c r="BU576" s="208"/>
      <c r="BV576" s="208"/>
      <c r="BW576" s="208"/>
      <c r="BX576" s="208"/>
      <c r="BY576" s="208"/>
      <c r="BZ576" s="208"/>
      <c r="CA576" s="208"/>
      <c r="CB576" s="208"/>
      <c r="CC576" s="208"/>
      <c r="CD576" s="208"/>
      <c r="CE576" s="208"/>
      <c r="CF576" s="208"/>
      <c r="CG576" s="208"/>
      <c r="CH576" s="208"/>
      <c r="CI576" s="208"/>
      <c r="CJ576" s="208"/>
      <c r="CK576" s="208"/>
      <c r="CL576" s="208"/>
      <c r="CM576" s="208"/>
      <c r="CN576" s="208"/>
      <c r="CO576" s="208"/>
      <c r="CP576" s="176"/>
      <c r="DO576" s="166"/>
    </row>
    <row r="577" spans="1:119">
      <c r="A577" s="166"/>
      <c r="B577" s="175"/>
      <c r="C577" s="175"/>
      <c r="D577" s="178"/>
      <c r="E577" s="17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70"/>
      <c r="R577" s="170"/>
      <c r="S577" s="170"/>
      <c r="T577" s="170"/>
      <c r="U577" s="170"/>
      <c r="V577" s="170"/>
      <c r="W577" s="207"/>
      <c r="X577" s="207"/>
      <c r="Y577" s="207"/>
      <c r="Z577" s="208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  <c r="BP577" s="208"/>
      <c r="BQ577" s="208"/>
      <c r="BR577" s="208"/>
      <c r="BS577" s="208"/>
      <c r="BT577" s="208"/>
      <c r="BU577" s="208"/>
      <c r="BV577" s="208"/>
      <c r="BW577" s="208"/>
      <c r="BX577" s="208"/>
      <c r="BY577" s="208"/>
      <c r="BZ577" s="208"/>
      <c r="CA577" s="208"/>
      <c r="CB577" s="208"/>
      <c r="CC577" s="208"/>
      <c r="CD577" s="208"/>
      <c r="CE577" s="208"/>
      <c r="CF577" s="208"/>
      <c r="CG577" s="208"/>
      <c r="CH577" s="208"/>
      <c r="CI577" s="208"/>
      <c r="CJ577" s="208"/>
      <c r="CK577" s="208"/>
      <c r="CL577" s="208"/>
      <c r="CM577" s="208"/>
      <c r="CN577" s="208"/>
      <c r="CO577" s="208"/>
      <c r="CP577" s="176"/>
      <c r="DO577" s="166"/>
    </row>
    <row r="578" spans="1:119">
      <c r="A578" s="166"/>
      <c r="B578" s="175"/>
      <c r="C578" s="175"/>
      <c r="D578" s="178"/>
      <c r="E578" s="17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70"/>
      <c r="R578" s="170"/>
      <c r="S578" s="170"/>
      <c r="T578" s="170"/>
      <c r="U578" s="170"/>
      <c r="V578" s="170"/>
      <c r="W578" s="207"/>
      <c r="X578" s="207"/>
      <c r="Y578" s="207"/>
      <c r="Z578" s="208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  <c r="BI578" s="208"/>
      <c r="BJ578" s="208"/>
      <c r="BK578" s="208"/>
      <c r="BL578" s="208"/>
      <c r="BM578" s="208"/>
      <c r="BN578" s="208"/>
      <c r="BO578" s="208"/>
      <c r="BP578" s="208"/>
      <c r="BQ578" s="208"/>
      <c r="BR578" s="208"/>
      <c r="BS578" s="208"/>
      <c r="BT578" s="208"/>
      <c r="BU578" s="208"/>
      <c r="BV578" s="208"/>
      <c r="BW578" s="208"/>
      <c r="BX578" s="208"/>
      <c r="BY578" s="208"/>
      <c r="BZ578" s="208"/>
      <c r="CA578" s="208"/>
      <c r="CB578" s="208"/>
      <c r="CC578" s="208"/>
      <c r="CD578" s="208"/>
      <c r="CE578" s="208"/>
      <c r="CF578" s="208"/>
      <c r="CG578" s="208"/>
      <c r="CH578" s="208"/>
      <c r="CI578" s="208"/>
      <c r="CJ578" s="208"/>
      <c r="CK578" s="208"/>
      <c r="CL578" s="208"/>
      <c r="CM578" s="208"/>
      <c r="CN578" s="208"/>
      <c r="CO578" s="208"/>
      <c r="CP578" s="176"/>
      <c r="DO578" s="166"/>
    </row>
    <row r="579" spans="1:119">
      <c r="A579" s="166"/>
      <c r="B579" s="175"/>
      <c r="C579" s="175"/>
      <c r="D579" s="178"/>
      <c r="E579" s="17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70"/>
      <c r="R579" s="170"/>
      <c r="S579" s="170"/>
      <c r="T579" s="170"/>
      <c r="U579" s="170"/>
      <c r="V579" s="170"/>
      <c r="W579" s="207"/>
      <c r="X579" s="207"/>
      <c r="Y579" s="207"/>
      <c r="Z579" s="208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  <c r="BI579" s="208"/>
      <c r="BJ579" s="208"/>
      <c r="BK579" s="208"/>
      <c r="BL579" s="208"/>
      <c r="BM579" s="208"/>
      <c r="BN579" s="208"/>
      <c r="BO579" s="208"/>
      <c r="BP579" s="208"/>
      <c r="BQ579" s="208"/>
      <c r="BR579" s="208"/>
      <c r="BS579" s="208"/>
      <c r="BT579" s="208"/>
      <c r="BU579" s="208"/>
      <c r="BV579" s="208"/>
      <c r="BW579" s="208"/>
      <c r="BX579" s="208"/>
      <c r="BY579" s="208"/>
      <c r="BZ579" s="208"/>
      <c r="CA579" s="208"/>
      <c r="CB579" s="208"/>
      <c r="CC579" s="208"/>
      <c r="CD579" s="208"/>
      <c r="CE579" s="208"/>
      <c r="CF579" s="208"/>
      <c r="CG579" s="208"/>
      <c r="CH579" s="208"/>
      <c r="CI579" s="208"/>
      <c r="CJ579" s="208"/>
      <c r="CK579" s="208"/>
      <c r="CL579" s="208"/>
      <c r="CM579" s="208"/>
      <c r="CN579" s="208"/>
      <c r="CO579" s="208"/>
      <c r="CP579" s="176"/>
      <c r="DO579" s="166"/>
    </row>
    <row r="580" spans="1:119">
      <c r="A580" s="166"/>
      <c r="B580" s="175"/>
      <c r="C580" s="175"/>
      <c r="D580" s="178"/>
      <c r="E580" s="17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70"/>
      <c r="R580" s="170"/>
      <c r="S580" s="170"/>
      <c r="T580" s="170"/>
      <c r="U580" s="170"/>
      <c r="V580" s="170"/>
      <c r="W580" s="207"/>
      <c r="X580" s="207"/>
      <c r="Y580" s="207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8"/>
      <c r="BY580" s="208"/>
      <c r="BZ580" s="208"/>
      <c r="CA580" s="208"/>
      <c r="CB580" s="208"/>
      <c r="CC580" s="208"/>
      <c r="CD580" s="208"/>
      <c r="CE580" s="208"/>
      <c r="CF580" s="208"/>
      <c r="CG580" s="208"/>
      <c r="CH580" s="208"/>
      <c r="CI580" s="208"/>
      <c r="CJ580" s="208"/>
      <c r="CK580" s="208"/>
      <c r="CL580" s="208"/>
      <c r="CM580" s="208"/>
      <c r="CN580" s="208"/>
      <c r="CO580" s="208"/>
      <c r="CP580" s="176"/>
      <c r="DO580" s="166"/>
    </row>
    <row r="581" spans="1:119">
      <c r="A581" s="166"/>
      <c r="B581" s="175"/>
      <c r="C581" s="175"/>
      <c r="D581" s="178"/>
      <c r="E581" s="17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70"/>
      <c r="R581" s="170"/>
      <c r="S581" s="170"/>
      <c r="T581" s="170"/>
      <c r="U581" s="170"/>
      <c r="V581" s="170"/>
      <c r="W581" s="207"/>
      <c r="X581" s="207"/>
      <c r="Y581" s="207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  <c r="BI581" s="208"/>
      <c r="BJ581" s="208"/>
      <c r="BK581" s="208"/>
      <c r="BL581" s="208"/>
      <c r="BM581" s="208"/>
      <c r="BN581" s="208"/>
      <c r="BO581" s="208"/>
      <c r="BP581" s="208"/>
      <c r="BQ581" s="208"/>
      <c r="BR581" s="208"/>
      <c r="BS581" s="208"/>
      <c r="BT581" s="208"/>
      <c r="BU581" s="208"/>
      <c r="BV581" s="208"/>
      <c r="BW581" s="208"/>
      <c r="BX581" s="208"/>
      <c r="BY581" s="208"/>
      <c r="BZ581" s="208"/>
      <c r="CA581" s="208"/>
      <c r="CB581" s="208"/>
      <c r="CC581" s="208"/>
      <c r="CD581" s="208"/>
      <c r="CE581" s="208"/>
      <c r="CF581" s="208"/>
      <c r="CG581" s="208"/>
      <c r="CH581" s="208"/>
      <c r="CI581" s="208"/>
      <c r="CJ581" s="208"/>
      <c r="CK581" s="208"/>
      <c r="CL581" s="208"/>
      <c r="CM581" s="208"/>
      <c r="CN581" s="208"/>
      <c r="CO581" s="208"/>
      <c r="CP581" s="176"/>
      <c r="DO581" s="166"/>
    </row>
    <row r="582" spans="1:119">
      <c r="A582" s="166"/>
      <c r="B582" s="175"/>
      <c r="C582" s="175"/>
      <c r="D582" s="178"/>
      <c r="E582" s="17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70"/>
      <c r="R582" s="170"/>
      <c r="S582" s="170"/>
      <c r="T582" s="170"/>
      <c r="U582" s="170"/>
      <c r="V582" s="170"/>
      <c r="W582" s="207"/>
      <c r="X582" s="207"/>
      <c r="Y582" s="207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  <c r="BI582" s="208"/>
      <c r="BJ582" s="208"/>
      <c r="BK582" s="208"/>
      <c r="BL582" s="208"/>
      <c r="BM582" s="208"/>
      <c r="BN582" s="208"/>
      <c r="BO582" s="208"/>
      <c r="BP582" s="208"/>
      <c r="BQ582" s="208"/>
      <c r="BR582" s="208"/>
      <c r="BS582" s="208"/>
      <c r="BT582" s="208"/>
      <c r="BU582" s="208"/>
      <c r="BV582" s="208"/>
      <c r="BW582" s="208"/>
      <c r="BX582" s="208"/>
      <c r="BY582" s="208"/>
      <c r="BZ582" s="208"/>
      <c r="CA582" s="208"/>
      <c r="CB582" s="208"/>
      <c r="CC582" s="208"/>
      <c r="CD582" s="208"/>
      <c r="CE582" s="208"/>
      <c r="CF582" s="208"/>
      <c r="CG582" s="208"/>
      <c r="CH582" s="208"/>
      <c r="CI582" s="208"/>
      <c r="CJ582" s="208"/>
      <c r="CK582" s="208"/>
      <c r="CL582" s="208"/>
      <c r="CM582" s="208"/>
      <c r="CN582" s="208"/>
      <c r="CO582" s="208"/>
      <c r="CP582" s="176"/>
      <c r="DO582" s="166"/>
    </row>
    <row r="583" spans="1:119">
      <c r="A583" s="166"/>
      <c r="B583" s="175"/>
      <c r="C583" s="175"/>
      <c r="D583" s="178"/>
      <c r="E583" s="17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70"/>
      <c r="R583" s="170"/>
      <c r="S583" s="170"/>
      <c r="T583" s="170"/>
      <c r="U583" s="170"/>
      <c r="V583" s="170"/>
      <c r="W583" s="207"/>
      <c r="X583" s="207"/>
      <c r="Y583" s="207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  <c r="BI583" s="208"/>
      <c r="BJ583" s="208"/>
      <c r="BK583" s="208"/>
      <c r="BL583" s="208"/>
      <c r="BM583" s="208"/>
      <c r="BN583" s="208"/>
      <c r="BO583" s="208"/>
      <c r="BP583" s="208"/>
      <c r="BQ583" s="208"/>
      <c r="BR583" s="208"/>
      <c r="BS583" s="208"/>
      <c r="BT583" s="208"/>
      <c r="BU583" s="208"/>
      <c r="BV583" s="208"/>
      <c r="BW583" s="208"/>
      <c r="BX583" s="208"/>
      <c r="BY583" s="208"/>
      <c r="BZ583" s="208"/>
      <c r="CA583" s="208"/>
      <c r="CB583" s="208"/>
      <c r="CC583" s="208"/>
      <c r="CD583" s="208"/>
      <c r="CE583" s="208"/>
      <c r="CF583" s="208"/>
      <c r="CG583" s="208"/>
      <c r="CH583" s="208"/>
      <c r="CI583" s="208"/>
      <c r="CJ583" s="208"/>
      <c r="CK583" s="208"/>
      <c r="CL583" s="208"/>
      <c r="CM583" s="208"/>
      <c r="CN583" s="208"/>
      <c r="CO583" s="208"/>
      <c r="CP583" s="176"/>
      <c r="DO583" s="166"/>
    </row>
    <row r="584" spans="1:119">
      <c r="A584" s="166"/>
      <c r="B584" s="175"/>
      <c r="C584" s="175"/>
      <c r="D584" s="178"/>
      <c r="E584" s="17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70"/>
      <c r="R584" s="170"/>
      <c r="S584" s="170"/>
      <c r="T584" s="170"/>
      <c r="U584" s="170"/>
      <c r="V584" s="170"/>
      <c r="W584" s="207"/>
      <c r="X584" s="207"/>
      <c r="Y584" s="207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  <c r="BI584" s="208"/>
      <c r="BJ584" s="208"/>
      <c r="BK584" s="208"/>
      <c r="BL584" s="208"/>
      <c r="BM584" s="208"/>
      <c r="BN584" s="208"/>
      <c r="BO584" s="208"/>
      <c r="BP584" s="208"/>
      <c r="BQ584" s="208"/>
      <c r="BR584" s="208"/>
      <c r="BS584" s="208"/>
      <c r="BT584" s="208"/>
      <c r="BU584" s="208"/>
      <c r="BV584" s="208"/>
      <c r="BW584" s="208"/>
      <c r="BX584" s="208"/>
      <c r="BY584" s="208"/>
      <c r="BZ584" s="208"/>
      <c r="CA584" s="208"/>
      <c r="CB584" s="208"/>
      <c r="CC584" s="208"/>
      <c r="CD584" s="208"/>
      <c r="CE584" s="208"/>
      <c r="CF584" s="208"/>
      <c r="CG584" s="208"/>
      <c r="CH584" s="208"/>
      <c r="CI584" s="208"/>
      <c r="CJ584" s="208"/>
      <c r="CK584" s="208"/>
      <c r="CL584" s="208"/>
      <c r="CM584" s="208"/>
      <c r="CN584" s="208"/>
      <c r="CO584" s="208"/>
      <c r="CP584" s="176"/>
      <c r="DO584" s="166"/>
    </row>
    <row r="585" spans="1:119">
      <c r="A585" s="166"/>
      <c r="B585" s="175"/>
      <c r="C585" s="175"/>
      <c r="D585" s="178"/>
      <c r="E585" s="17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70"/>
      <c r="R585" s="170"/>
      <c r="S585" s="170"/>
      <c r="T585" s="170"/>
      <c r="U585" s="170"/>
      <c r="V585" s="170"/>
      <c r="W585" s="207"/>
      <c r="X585" s="207"/>
      <c r="Y585" s="207"/>
      <c r="Z585" s="208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  <c r="BI585" s="208"/>
      <c r="BJ585" s="208"/>
      <c r="BK585" s="208"/>
      <c r="BL585" s="208"/>
      <c r="BM585" s="208"/>
      <c r="BN585" s="208"/>
      <c r="BO585" s="208"/>
      <c r="BP585" s="208"/>
      <c r="BQ585" s="208"/>
      <c r="BR585" s="208"/>
      <c r="BS585" s="208"/>
      <c r="BT585" s="208"/>
      <c r="BU585" s="208"/>
      <c r="BV585" s="208"/>
      <c r="BW585" s="208"/>
      <c r="BX585" s="208"/>
      <c r="BY585" s="208"/>
      <c r="BZ585" s="208"/>
      <c r="CA585" s="208"/>
      <c r="CB585" s="208"/>
      <c r="CC585" s="208"/>
      <c r="CD585" s="208"/>
      <c r="CE585" s="208"/>
      <c r="CF585" s="208"/>
      <c r="CG585" s="208"/>
      <c r="CH585" s="208"/>
      <c r="CI585" s="208"/>
      <c r="CJ585" s="208"/>
      <c r="CK585" s="208"/>
      <c r="CL585" s="208"/>
      <c r="CM585" s="208"/>
      <c r="CN585" s="208"/>
      <c r="CO585" s="208"/>
      <c r="CP585" s="176"/>
      <c r="DO585" s="166"/>
    </row>
    <row r="586" spans="1:119">
      <c r="A586" s="166"/>
      <c r="B586" s="175"/>
      <c r="C586" s="175"/>
      <c r="D586" s="178"/>
      <c r="E586" s="17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70"/>
      <c r="R586" s="170"/>
      <c r="S586" s="170"/>
      <c r="T586" s="170"/>
      <c r="U586" s="170"/>
      <c r="V586" s="170"/>
      <c r="W586" s="207"/>
      <c r="X586" s="207"/>
      <c r="Y586" s="207"/>
      <c r="Z586" s="208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8"/>
      <c r="BY586" s="208"/>
      <c r="BZ586" s="208"/>
      <c r="CA586" s="208"/>
      <c r="CB586" s="208"/>
      <c r="CC586" s="208"/>
      <c r="CD586" s="208"/>
      <c r="CE586" s="208"/>
      <c r="CF586" s="208"/>
      <c r="CG586" s="208"/>
      <c r="CH586" s="208"/>
      <c r="CI586" s="208"/>
      <c r="CJ586" s="208"/>
      <c r="CK586" s="208"/>
      <c r="CL586" s="208"/>
      <c r="CM586" s="208"/>
      <c r="CN586" s="208"/>
      <c r="CO586" s="208"/>
      <c r="CP586" s="176"/>
      <c r="DO586" s="166"/>
    </row>
    <row r="587" spans="1:119">
      <c r="A587" s="166"/>
      <c r="B587" s="175"/>
      <c r="C587" s="175"/>
      <c r="D587" s="178"/>
      <c r="E587" s="17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70"/>
      <c r="R587" s="170"/>
      <c r="S587" s="170"/>
      <c r="T587" s="170"/>
      <c r="U587" s="170"/>
      <c r="V587" s="170"/>
      <c r="W587" s="207"/>
      <c r="X587" s="207"/>
      <c r="Y587" s="207"/>
      <c r="Z587" s="208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  <c r="BI587" s="208"/>
      <c r="BJ587" s="208"/>
      <c r="BK587" s="208"/>
      <c r="BL587" s="208"/>
      <c r="BM587" s="208"/>
      <c r="BN587" s="208"/>
      <c r="BO587" s="208"/>
      <c r="BP587" s="208"/>
      <c r="BQ587" s="208"/>
      <c r="BR587" s="208"/>
      <c r="BS587" s="208"/>
      <c r="BT587" s="208"/>
      <c r="BU587" s="208"/>
      <c r="BV587" s="208"/>
      <c r="BW587" s="208"/>
      <c r="BX587" s="208"/>
      <c r="BY587" s="208"/>
      <c r="BZ587" s="208"/>
      <c r="CA587" s="208"/>
      <c r="CB587" s="208"/>
      <c r="CC587" s="208"/>
      <c r="CD587" s="208"/>
      <c r="CE587" s="208"/>
      <c r="CF587" s="208"/>
      <c r="CG587" s="208"/>
      <c r="CH587" s="208"/>
      <c r="CI587" s="208"/>
      <c r="CJ587" s="208"/>
      <c r="CK587" s="208"/>
      <c r="CL587" s="208"/>
      <c r="CM587" s="208"/>
      <c r="CN587" s="208"/>
      <c r="CO587" s="208"/>
      <c r="CP587" s="176"/>
      <c r="DO587" s="166"/>
    </row>
    <row r="588" spans="1:119">
      <c r="A588" s="166"/>
      <c r="B588" s="175"/>
      <c r="C588" s="175"/>
      <c r="D588" s="178"/>
      <c r="E588" s="17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70"/>
      <c r="R588" s="170"/>
      <c r="S588" s="170"/>
      <c r="T588" s="170"/>
      <c r="U588" s="170"/>
      <c r="V588" s="170"/>
      <c r="W588" s="207"/>
      <c r="X588" s="207"/>
      <c r="Y588" s="207"/>
      <c r="Z588" s="208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  <c r="BP588" s="208"/>
      <c r="BQ588" s="208"/>
      <c r="BR588" s="208"/>
      <c r="BS588" s="208"/>
      <c r="BT588" s="208"/>
      <c r="BU588" s="208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8"/>
      <c r="CG588" s="208"/>
      <c r="CH588" s="208"/>
      <c r="CI588" s="208"/>
      <c r="CJ588" s="208"/>
      <c r="CK588" s="208"/>
      <c r="CL588" s="208"/>
      <c r="CM588" s="208"/>
      <c r="CN588" s="208"/>
      <c r="CO588" s="208"/>
      <c r="CP588" s="176"/>
      <c r="DO588" s="166"/>
    </row>
    <row r="589" spans="1:119">
      <c r="A589" s="166"/>
      <c r="B589" s="175"/>
      <c r="C589" s="175"/>
      <c r="D589" s="178"/>
      <c r="E589" s="17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70"/>
      <c r="R589" s="170"/>
      <c r="S589" s="170"/>
      <c r="T589" s="170"/>
      <c r="U589" s="170"/>
      <c r="V589" s="170"/>
      <c r="W589" s="207"/>
      <c r="X589" s="207"/>
      <c r="Y589" s="207"/>
      <c r="Z589" s="208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  <c r="BI589" s="208"/>
      <c r="BJ589" s="208"/>
      <c r="BK589" s="208"/>
      <c r="BL589" s="208"/>
      <c r="BM589" s="208"/>
      <c r="BN589" s="208"/>
      <c r="BO589" s="208"/>
      <c r="BP589" s="208"/>
      <c r="BQ589" s="208"/>
      <c r="BR589" s="208"/>
      <c r="BS589" s="208"/>
      <c r="BT589" s="208"/>
      <c r="BU589" s="208"/>
      <c r="BV589" s="208"/>
      <c r="BW589" s="208"/>
      <c r="BX589" s="208"/>
      <c r="BY589" s="208"/>
      <c r="BZ589" s="208"/>
      <c r="CA589" s="208"/>
      <c r="CB589" s="208"/>
      <c r="CC589" s="208"/>
      <c r="CD589" s="208"/>
      <c r="CE589" s="208"/>
      <c r="CF589" s="208"/>
      <c r="CG589" s="208"/>
      <c r="CH589" s="208"/>
      <c r="CI589" s="208"/>
      <c r="CJ589" s="208"/>
      <c r="CK589" s="208"/>
      <c r="CL589" s="208"/>
      <c r="CM589" s="208"/>
      <c r="CN589" s="208"/>
      <c r="CO589" s="208"/>
      <c r="CP589" s="176"/>
      <c r="DO589" s="166"/>
    </row>
    <row r="590" spans="1:119">
      <c r="A590" s="166"/>
      <c r="B590" s="175"/>
      <c r="C590" s="175"/>
      <c r="D590" s="178"/>
      <c r="E590" s="17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70"/>
      <c r="R590" s="170"/>
      <c r="S590" s="170"/>
      <c r="T590" s="170"/>
      <c r="U590" s="170"/>
      <c r="V590" s="170"/>
      <c r="W590" s="207"/>
      <c r="X590" s="207"/>
      <c r="Y590" s="207"/>
      <c r="Z590" s="208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  <c r="BI590" s="208"/>
      <c r="BJ590" s="208"/>
      <c r="BK590" s="208"/>
      <c r="BL590" s="208"/>
      <c r="BM590" s="208"/>
      <c r="BN590" s="208"/>
      <c r="BO590" s="208"/>
      <c r="BP590" s="208"/>
      <c r="BQ590" s="208"/>
      <c r="BR590" s="208"/>
      <c r="BS590" s="208"/>
      <c r="BT590" s="208"/>
      <c r="BU590" s="208"/>
      <c r="BV590" s="208"/>
      <c r="BW590" s="208"/>
      <c r="BX590" s="208"/>
      <c r="BY590" s="208"/>
      <c r="BZ590" s="208"/>
      <c r="CA590" s="208"/>
      <c r="CB590" s="208"/>
      <c r="CC590" s="208"/>
      <c r="CD590" s="208"/>
      <c r="CE590" s="208"/>
      <c r="CF590" s="208"/>
      <c r="CG590" s="208"/>
      <c r="CH590" s="208"/>
      <c r="CI590" s="208"/>
      <c r="CJ590" s="208"/>
      <c r="CK590" s="208"/>
      <c r="CL590" s="208"/>
      <c r="CM590" s="208"/>
      <c r="CN590" s="208"/>
      <c r="CO590" s="208"/>
      <c r="CP590" s="176"/>
      <c r="DO590" s="166"/>
    </row>
    <row r="591" spans="1:119">
      <c r="A591" s="166"/>
      <c r="B591" s="175"/>
      <c r="C591" s="175"/>
      <c r="D591" s="178"/>
      <c r="E591" s="17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70"/>
      <c r="R591" s="170"/>
      <c r="S591" s="170"/>
      <c r="T591" s="170"/>
      <c r="U591" s="170"/>
      <c r="V591" s="170"/>
      <c r="W591" s="207"/>
      <c r="X591" s="207"/>
      <c r="Y591" s="207"/>
      <c r="Z591" s="208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  <c r="BI591" s="208"/>
      <c r="BJ591" s="208"/>
      <c r="BK591" s="208"/>
      <c r="BL591" s="208"/>
      <c r="BM591" s="208"/>
      <c r="BN591" s="208"/>
      <c r="BO591" s="208"/>
      <c r="BP591" s="208"/>
      <c r="BQ591" s="208"/>
      <c r="BR591" s="208"/>
      <c r="BS591" s="208"/>
      <c r="BT591" s="208"/>
      <c r="BU591" s="208"/>
      <c r="BV591" s="208"/>
      <c r="BW591" s="208"/>
      <c r="BX591" s="208"/>
      <c r="BY591" s="208"/>
      <c r="BZ591" s="208"/>
      <c r="CA591" s="208"/>
      <c r="CB591" s="208"/>
      <c r="CC591" s="208"/>
      <c r="CD591" s="208"/>
      <c r="CE591" s="208"/>
      <c r="CF591" s="208"/>
      <c r="CG591" s="208"/>
      <c r="CH591" s="208"/>
      <c r="CI591" s="208"/>
      <c r="CJ591" s="208"/>
      <c r="CK591" s="208"/>
      <c r="CL591" s="208"/>
      <c r="CM591" s="208"/>
      <c r="CN591" s="208"/>
      <c r="CO591" s="208"/>
      <c r="CP591" s="176"/>
      <c r="DO591" s="166"/>
    </row>
    <row r="592" spans="1:119">
      <c r="A592" s="166"/>
      <c r="B592" s="175"/>
      <c r="C592" s="175"/>
      <c r="D592" s="178"/>
      <c r="E592" s="17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70"/>
      <c r="R592" s="170"/>
      <c r="S592" s="170"/>
      <c r="T592" s="170"/>
      <c r="U592" s="170"/>
      <c r="V592" s="170"/>
      <c r="W592" s="207"/>
      <c r="X592" s="207"/>
      <c r="Y592" s="207"/>
      <c r="Z592" s="208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  <c r="BI592" s="208"/>
      <c r="BJ592" s="208"/>
      <c r="BK592" s="208"/>
      <c r="BL592" s="208"/>
      <c r="BM592" s="208"/>
      <c r="BN592" s="208"/>
      <c r="BO592" s="208"/>
      <c r="BP592" s="208"/>
      <c r="BQ592" s="208"/>
      <c r="BR592" s="208"/>
      <c r="BS592" s="208"/>
      <c r="BT592" s="208"/>
      <c r="BU592" s="208"/>
      <c r="BV592" s="208"/>
      <c r="BW592" s="208"/>
      <c r="BX592" s="208"/>
      <c r="BY592" s="208"/>
      <c r="BZ592" s="208"/>
      <c r="CA592" s="208"/>
      <c r="CB592" s="208"/>
      <c r="CC592" s="208"/>
      <c r="CD592" s="208"/>
      <c r="CE592" s="208"/>
      <c r="CF592" s="208"/>
      <c r="CG592" s="208"/>
      <c r="CH592" s="208"/>
      <c r="CI592" s="208"/>
      <c r="CJ592" s="208"/>
      <c r="CK592" s="208"/>
      <c r="CL592" s="208"/>
      <c r="CM592" s="208"/>
      <c r="CN592" s="208"/>
      <c r="CO592" s="208"/>
      <c r="CP592" s="176"/>
      <c r="DO592" s="166"/>
    </row>
    <row r="593" spans="1:119">
      <c r="A593" s="166"/>
      <c r="B593" s="175"/>
      <c r="C593" s="175"/>
      <c r="D593" s="178"/>
      <c r="E593" s="17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70"/>
      <c r="R593" s="170"/>
      <c r="S593" s="170"/>
      <c r="T593" s="170"/>
      <c r="U593" s="170"/>
      <c r="V593" s="170"/>
      <c r="W593" s="207"/>
      <c r="X593" s="207"/>
      <c r="Y593" s="207"/>
      <c r="Z593" s="208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  <c r="BI593" s="208"/>
      <c r="BJ593" s="208"/>
      <c r="BK593" s="208"/>
      <c r="BL593" s="208"/>
      <c r="BM593" s="208"/>
      <c r="BN593" s="208"/>
      <c r="BO593" s="208"/>
      <c r="BP593" s="208"/>
      <c r="BQ593" s="208"/>
      <c r="BR593" s="208"/>
      <c r="BS593" s="208"/>
      <c r="BT593" s="208"/>
      <c r="BU593" s="208"/>
      <c r="BV593" s="208"/>
      <c r="BW593" s="208"/>
      <c r="BX593" s="208"/>
      <c r="BY593" s="208"/>
      <c r="BZ593" s="208"/>
      <c r="CA593" s="208"/>
      <c r="CB593" s="208"/>
      <c r="CC593" s="208"/>
      <c r="CD593" s="208"/>
      <c r="CE593" s="208"/>
      <c r="CF593" s="208"/>
      <c r="CG593" s="208"/>
      <c r="CH593" s="208"/>
      <c r="CI593" s="208"/>
      <c r="CJ593" s="208"/>
      <c r="CK593" s="208"/>
      <c r="CL593" s="208"/>
      <c r="CM593" s="208"/>
      <c r="CN593" s="208"/>
      <c r="CO593" s="208"/>
      <c r="CP593" s="176"/>
      <c r="DO593" s="166"/>
    </row>
    <row r="594" spans="1:119">
      <c r="A594" s="166"/>
      <c r="B594" s="175"/>
      <c r="C594" s="175"/>
      <c r="D594" s="178"/>
      <c r="E594" s="17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70"/>
      <c r="R594" s="170"/>
      <c r="S594" s="170"/>
      <c r="T594" s="170"/>
      <c r="U594" s="170"/>
      <c r="V594" s="170"/>
      <c r="W594" s="207"/>
      <c r="X594" s="207"/>
      <c r="Y594" s="207"/>
      <c r="Z594" s="208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  <c r="BP594" s="208"/>
      <c r="BQ594" s="208"/>
      <c r="BR594" s="208"/>
      <c r="BS594" s="208"/>
      <c r="BT594" s="208"/>
      <c r="BU594" s="208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8"/>
      <c r="CG594" s="208"/>
      <c r="CH594" s="208"/>
      <c r="CI594" s="208"/>
      <c r="CJ594" s="208"/>
      <c r="CK594" s="208"/>
      <c r="CL594" s="208"/>
      <c r="CM594" s="208"/>
      <c r="CN594" s="208"/>
      <c r="CO594" s="208"/>
      <c r="CP594" s="176"/>
      <c r="DO594" s="166"/>
    </row>
    <row r="595" spans="1:119">
      <c r="A595" s="166"/>
      <c r="B595" s="175"/>
      <c r="C595" s="175"/>
      <c r="D595" s="178"/>
      <c r="E595" s="17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70"/>
      <c r="R595" s="170"/>
      <c r="S595" s="170"/>
      <c r="T595" s="170"/>
      <c r="U595" s="170"/>
      <c r="V595" s="170"/>
      <c r="W595" s="207"/>
      <c r="X595" s="207"/>
      <c r="Y595" s="207"/>
      <c r="Z595" s="208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  <c r="BP595" s="208"/>
      <c r="BQ595" s="208"/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08"/>
      <c r="CD595" s="208"/>
      <c r="CE595" s="208"/>
      <c r="CF595" s="208"/>
      <c r="CG595" s="208"/>
      <c r="CH595" s="208"/>
      <c r="CI595" s="208"/>
      <c r="CJ595" s="208"/>
      <c r="CK595" s="208"/>
      <c r="CL595" s="208"/>
      <c r="CM595" s="208"/>
      <c r="CN595" s="208"/>
      <c r="CO595" s="208"/>
      <c r="CP595" s="176"/>
      <c r="DO595" s="166"/>
    </row>
    <row r="596" spans="1:119">
      <c r="A596" s="166"/>
      <c r="B596" s="175"/>
      <c r="C596" s="175"/>
      <c r="D596" s="178"/>
      <c r="E596" s="17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70"/>
      <c r="R596" s="170"/>
      <c r="S596" s="170"/>
      <c r="T596" s="170"/>
      <c r="U596" s="170"/>
      <c r="V596" s="170"/>
      <c r="W596" s="207"/>
      <c r="X596" s="207"/>
      <c r="Y596" s="207"/>
      <c r="Z596" s="208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  <c r="BP596" s="208"/>
      <c r="BQ596" s="208"/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08"/>
      <c r="CD596" s="208"/>
      <c r="CE596" s="208"/>
      <c r="CF596" s="208"/>
      <c r="CG596" s="208"/>
      <c r="CH596" s="208"/>
      <c r="CI596" s="208"/>
      <c r="CJ596" s="208"/>
      <c r="CK596" s="208"/>
      <c r="CL596" s="208"/>
      <c r="CM596" s="208"/>
      <c r="CN596" s="208"/>
      <c r="CO596" s="208"/>
      <c r="CP596" s="176"/>
      <c r="DO596" s="166"/>
    </row>
    <row r="597" spans="1:119">
      <c r="A597" s="166"/>
      <c r="B597" s="175"/>
      <c r="C597" s="175"/>
      <c r="D597" s="178"/>
      <c r="E597" s="17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70"/>
      <c r="R597" s="170"/>
      <c r="S597" s="170"/>
      <c r="T597" s="170"/>
      <c r="U597" s="170"/>
      <c r="V597" s="170"/>
      <c r="W597" s="207"/>
      <c r="X597" s="207"/>
      <c r="Y597" s="207"/>
      <c r="Z597" s="208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08"/>
      <c r="CD597" s="208"/>
      <c r="CE597" s="208"/>
      <c r="CF597" s="208"/>
      <c r="CG597" s="208"/>
      <c r="CH597" s="208"/>
      <c r="CI597" s="208"/>
      <c r="CJ597" s="208"/>
      <c r="CK597" s="208"/>
      <c r="CL597" s="208"/>
      <c r="CM597" s="208"/>
      <c r="CN597" s="208"/>
      <c r="CO597" s="208"/>
      <c r="CP597" s="176"/>
      <c r="DO597" s="166"/>
    </row>
    <row r="598" spans="1:119">
      <c r="A598" s="166"/>
      <c r="B598" s="175"/>
      <c r="C598" s="175"/>
      <c r="D598" s="178"/>
      <c r="E598" s="17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70"/>
      <c r="R598" s="170"/>
      <c r="S598" s="170"/>
      <c r="T598" s="170"/>
      <c r="U598" s="170"/>
      <c r="V598" s="170"/>
      <c r="W598" s="207"/>
      <c r="X598" s="207"/>
      <c r="Y598" s="207"/>
      <c r="Z598" s="208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  <c r="BI598" s="208"/>
      <c r="BJ598" s="208"/>
      <c r="BK598" s="208"/>
      <c r="BL598" s="208"/>
      <c r="BM598" s="208"/>
      <c r="BN598" s="208"/>
      <c r="BO598" s="208"/>
      <c r="BP598" s="208"/>
      <c r="BQ598" s="208"/>
      <c r="BR598" s="208"/>
      <c r="BS598" s="208"/>
      <c r="BT598" s="208"/>
      <c r="BU598" s="208"/>
      <c r="BV598" s="208"/>
      <c r="BW598" s="208"/>
      <c r="BX598" s="208"/>
      <c r="BY598" s="208"/>
      <c r="BZ598" s="208"/>
      <c r="CA598" s="208"/>
      <c r="CB598" s="208"/>
      <c r="CC598" s="208"/>
      <c r="CD598" s="208"/>
      <c r="CE598" s="208"/>
      <c r="CF598" s="208"/>
      <c r="CG598" s="208"/>
      <c r="CH598" s="208"/>
      <c r="CI598" s="208"/>
      <c r="CJ598" s="208"/>
      <c r="CK598" s="208"/>
      <c r="CL598" s="208"/>
      <c r="CM598" s="208"/>
      <c r="CN598" s="208"/>
      <c r="CO598" s="208"/>
      <c r="CP598" s="176"/>
      <c r="DO598" s="166"/>
    </row>
    <row r="599" spans="1:119">
      <c r="A599" s="166"/>
      <c r="B599" s="175"/>
      <c r="C599" s="175"/>
      <c r="D599" s="178"/>
      <c r="E599" s="17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70"/>
      <c r="R599" s="170"/>
      <c r="S599" s="170"/>
      <c r="T599" s="170"/>
      <c r="U599" s="170"/>
      <c r="V599" s="170"/>
      <c r="W599" s="207"/>
      <c r="X599" s="207"/>
      <c r="Y599" s="207"/>
      <c r="Z599" s="208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  <c r="BP599" s="208"/>
      <c r="BQ599" s="208"/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08"/>
      <c r="CD599" s="208"/>
      <c r="CE599" s="208"/>
      <c r="CF599" s="208"/>
      <c r="CG599" s="208"/>
      <c r="CH599" s="208"/>
      <c r="CI599" s="208"/>
      <c r="CJ599" s="208"/>
      <c r="CK599" s="208"/>
      <c r="CL599" s="208"/>
      <c r="CM599" s="208"/>
      <c r="CN599" s="208"/>
      <c r="CO599" s="208"/>
      <c r="CP599" s="176"/>
      <c r="DO599" s="166"/>
    </row>
    <row r="600" spans="1:119">
      <c r="A600" s="166"/>
      <c r="B600" s="175"/>
      <c r="C600" s="175"/>
      <c r="D600" s="178"/>
      <c r="E600" s="17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70"/>
      <c r="R600" s="170"/>
      <c r="S600" s="170"/>
      <c r="T600" s="170"/>
      <c r="U600" s="170"/>
      <c r="V600" s="170"/>
      <c r="W600" s="207"/>
      <c r="X600" s="207"/>
      <c r="Y600" s="207"/>
      <c r="Z600" s="208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8"/>
      <c r="BL600" s="208"/>
      <c r="BM600" s="208"/>
      <c r="BN600" s="208"/>
      <c r="BO600" s="208"/>
      <c r="BP600" s="208"/>
      <c r="BQ600" s="208"/>
      <c r="BR600" s="208"/>
      <c r="BS600" s="208"/>
      <c r="BT600" s="208"/>
      <c r="BU600" s="208"/>
      <c r="BV600" s="208"/>
      <c r="BW600" s="208"/>
      <c r="BX600" s="208"/>
      <c r="BY600" s="208"/>
      <c r="BZ600" s="208"/>
      <c r="CA600" s="208"/>
      <c r="CB600" s="208"/>
      <c r="CC600" s="208"/>
      <c r="CD600" s="208"/>
      <c r="CE600" s="208"/>
      <c r="CF600" s="208"/>
      <c r="CG600" s="208"/>
      <c r="CH600" s="208"/>
      <c r="CI600" s="208"/>
      <c r="CJ600" s="208"/>
      <c r="CK600" s="208"/>
      <c r="CL600" s="208"/>
      <c r="CM600" s="208"/>
      <c r="CN600" s="208"/>
      <c r="CO600" s="208"/>
      <c r="CP600" s="176"/>
      <c r="DO600" s="166"/>
    </row>
    <row r="601" spans="1:119">
      <c r="A601" s="166"/>
      <c r="B601" s="175"/>
      <c r="C601" s="175"/>
      <c r="D601" s="178"/>
      <c r="E601" s="17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70"/>
      <c r="R601" s="170"/>
      <c r="S601" s="170"/>
      <c r="T601" s="170"/>
      <c r="U601" s="170"/>
      <c r="V601" s="170"/>
      <c r="W601" s="207"/>
      <c r="X601" s="207"/>
      <c r="Y601" s="207"/>
      <c r="Z601" s="208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8"/>
      <c r="BL601" s="208"/>
      <c r="BM601" s="208"/>
      <c r="BN601" s="208"/>
      <c r="BO601" s="208"/>
      <c r="BP601" s="208"/>
      <c r="BQ601" s="208"/>
      <c r="BR601" s="208"/>
      <c r="BS601" s="208"/>
      <c r="BT601" s="208"/>
      <c r="BU601" s="208"/>
      <c r="BV601" s="208"/>
      <c r="BW601" s="208"/>
      <c r="BX601" s="208"/>
      <c r="BY601" s="208"/>
      <c r="BZ601" s="208"/>
      <c r="CA601" s="208"/>
      <c r="CB601" s="208"/>
      <c r="CC601" s="208"/>
      <c r="CD601" s="208"/>
      <c r="CE601" s="208"/>
      <c r="CF601" s="208"/>
      <c r="CG601" s="208"/>
      <c r="CH601" s="208"/>
      <c r="CI601" s="208"/>
      <c r="CJ601" s="208"/>
      <c r="CK601" s="208"/>
      <c r="CL601" s="208"/>
      <c r="CM601" s="208"/>
      <c r="CN601" s="208"/>
      <c r="CO601" s="208"/>
      <c r="CP601" s="176"/>
      <c r="DO601" s="166"/>
    </row>
    <row r="602" spans="1:119">
      <c r="A602" s="166"/>
      <c r="B602" s="175"/>
      <c r="C602" s="175"/>
      <c r="D602" s="178"/>
      <c r="E602" s="17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70"/>
      <c r="R602" s="170"/>
      <c r="S602" s="170"/>
      <c r="T602" s="170"/>
      <c r="U602" s="170"/>
      <c r="V602" s="170"/>
      <c r="W602" s="207"/>
      <c r="X602" s="207"/>
      <c r="Y602" s="207"/>
      <c r="Z602" s="208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  <c r="BI602" s="208"/>
      <c r="BJ602" s="208"/>
      <c r="BK602" s="208"/>
      <c r="BL602" s="208"/>
      <c r="BM602" s="208"/>
      <c r="BN602" s="208"/>
      <c r="BO602" s="208"/>
      <c r="BP602" s="208"/>
      <c r="BQ602" s="208"/>
      <c r="BR602" s="208"/>
      <c r="BS602" s="208"/>
      <c r="BT602" s="208"/>
      <c r="BU602" s="208"/>
      <c r="BV602" s="208"/>
      <c r="BW602" s="208"/>
      <c r="BX602" s="208"/>
      <c r="BY602" s="208"/>
      <c r="BZ602" s="208"/>
      <c r="CA602" s="208"/>
      <c r="CB602" s="208"/>
      <c r="CC602" s="208"/>
      <c r="CD602" s="208"/>
      <c r="CE602" s="208"/>
      <c r="CF602" s="208"/>
      <c r="CG602" s="208"/>
      <c r="CH602" s="208"/>
      <c r="CI602" s="208"/>
      <c r="CJ602" s="208"/>
      <c r="CK602" s="208"/>
      <c r="CL602" s="208"/>
      <c r="CM602" s="208"/>
      <c r="CN602" s="208"/>
      <c r="CO602" s="208"/>
      <c r="CP602" s="176"/>
      <c r="DO602" s="166"/>
    </row>
    <row r="603" spans="1:119">
      <c r="A603" s="166"/>
      <c r="B603" s="175"/>
      <c r="C603" s="175"/>
      <c r="D603" s="178"/>
      <c r="E603" s="17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70"/>
      <c r="R603" s="170"/>
      <c r="S603" s="170"/>
      <c r="T603" s="170"/>
      <c r="U603" s="170"/>
      <c r="V603" s="170"/>
      <c r="W603" s="207"/>
      <c r="X603" s="207"/>
      <c r="Y603" s="207"/>
      <c r="Z603" s="208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208"/>
      <c r="BN603" s="208"/>
      <c r="BO603" s="208"/>
      <c r="BP603" s="208"/>
      <c r="BQ603" s="208"/>
      <c r="BR603" s="208"/>
      <c r="BS603" s="208"/>
      <c r="BT603" s="208"/>
      <c r="BU603" s="208"/>
      <c r="BV603" s="208"/>
      <c r="BW603" s="208"/>
      <c r="BX603" s="208"/>
      <c r="BY603" s="208"/>
      <c r="BZ603" s="208"/>
      <c r="CA603" s="208"/>
      <c r="CB603" s="208"/>
      <c r="CC603" s="208"/>
      <c r="CD603" s="208"/>
      <c r="CE603" s="208"/>
      <c r="CF603" s="208"/>
      <c r="CG603" s="208"/>
      <c r="CH603" s="208"/>
      <c r="CI603" s="208"/>
      <c r="CJ603" s="208"/>
      <c r="CK603" s="208"/>
      <c r="CL603" s="208"/>
      <c r="CM603" s="208"/>
      <c r="CN603" s="208"/>
      <c r="CO603" s="208"/>
      <c r="CP603" s="176"/>
      <c r="DO603" s="166"/>
    </row>
    <row r="604" spans="1:119">
      <c r="A604" s="166"/>
      <c r="B604" s="175"/>
      <c r="C604" s="175"/>
      <c r="D604" s="178"/>
      <c r="E604" s="17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70"/>
      <c r="R604" s="170"/>
      <c r="S604" s="170"/>
      <c r="T604" s="170"/>
      <c r="U604" s="170"/>
      <c r="V604" s="170"/>
      <c r="W604" s="207"/>
      <c r="X604" s="207"/>
      <c r="Y604" s="207"/>
      <c r="Z604" s="208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  <c r="BI604" s="208"/>
      <c r="BJ604" s="208"/>
      <c r="BK604" s="208"/>
      <c r="BL604" s="208"/>
      <c r="BM604" s="208"/>
      <c r="BN604" s="208"/>
      <c r="BO604" s="208"/>
      <c r="BP604" s="208"/>
      <c r="BQ604" s="208"/>
      <c r="BR604" s="208"/>
      <c r="BS604" s="208"/>
      <c r="BT604" s="208"/>
      <c r="BU604" s="208"/>
      <c r="BV604" s="208"/>
      <c r="BW604" s="208"/>
      <c r="BX604" s="208"/>
      <c r="BY604" s="208"/>
      <c r="BZ604" s="208"/>
      <c r="CA604" s="208"/>
      <c r="CB604" s="208"/>
      <c r="CC604" s="208"/>
      <c r="CD604" s="208"/>
      <c r="CE604" s="208"/>
      <c r="CF604" s="208"/>
      <c r="CG604" s="208"/>
      <c r="CH604" s="208"/>
      <c r="CI604" s="208"/>
      <c r="CJ604" s="208"/>
      <c r="CK604" s="208"/>
      <c r="CL604" s="208"/>
      <c r="CM604" s="208"/>
      <c r="CN604" s="208"/>
      <c r="CO604" s="208"/>
      <c r="CP604" s="176"/>
      <c r="DO604" s="166"/>
    </row>
    <row r="605" spans="1:119">
      <c r="A605" s="166"/>
      <c r="B605" s="175"/>
      <c r="C605" s="175"/>
      <c r="D605" s="178"/>
      <c r="E605" s="17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70"/>
      <c r="R605" s="170"/>
      <c r="S605" s="170"/>
      <c r="T605" s="170"/>
      <c r="U605" s="170"/>
      <c r="V605" s="170"/>
      <c r="W605" s="207"/>
      <c r="X605" s="207"/>
      <c r="Y605" s="207"/>
      <c r="Z605" s="208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  <c r="BP605" s="208"/>
      <c r="BQ605" s="208"/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08"/>
      <c r="CD605" s="208"/>
      <c r="CE605" s="208"/>
      <c r="CF605" s="208"/>
      <c r="CG605" s="208"/>
      <c r="CH605" s="208"/>
      <c r="CI605" s="208"/>
      <c r="CJ605" s="208"/>
      <c r="CK605" s="208"/>
      <c r="CL605" s="208"/>
      <c r="CM605" s="208"/>
      <c r="CN605" s="208"/>
      <c r="CO605" s="208"/>
      <c r="CP605" s="176"/>
      <c r="DO605" s="166"/>
    </row>
    <row r="606" spans="1:119">
      <c r="A606" s="166"/>
      <c r="B606" s="175"/>
      <c r="C606" s="175"/>
      <c r="D606" s="178"/>
      <c r="E606" s="17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70"/>
      <c r="R606" s="170"/>
      <c r="S606" s="170"/>
      <c r="T606" s="170"/>
      <c r="U606" s="170"/>
      <c r="V606" s="170"/>
      <c r="W606" s="207"/>
      <c r="X606" s="207"/>
      <c r="Y606" s="207"/>
      <c r="Z606" s="208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  <c r="BP606" s="208"/>
      <c r="BQ606" s="208"/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08"/>
      <c r="CD606" s="208"/>
      <c r="CE606" s="208"/>
      <c r="CF606" s="208"/>
      <c r="CG606" s="208"/>
      <c r="CH606" s="208"/>
      <c r="CI606" s="208"/>
      <c r="CJ606" s="208"/>
      <c r="CK606" s="208"/>
      <c r="CL606" s="208"/>
      <c r="CM606" s="208"/>
      <c r="CN606" s="208"/>
      <c r="CO606" s="208"/>
      <c r="CP606" s="176"/>
      <c r="DO606" s="166"/>
    </row>
    <row r="607" spans="1:119">
      <c r="A607" s="166"/>
      <c r="B607" s="175"/>
      <c r="C607" s="175"/>
      <c r="D607" s="178"/>
      <c r="E607" s="17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70"/>
      <c r="R607" s="170"/>
      <c r="S607" s="170"/>
      <c r="T607" s="170"/>
      <c r="U607" s="170"/>
      <c r="V607" s="170"/>
      <c r="W607" s="207"/>
      <c r="X607" s="207"/>
      <c r="Y607" s="207"/>
      <c r="Z607" s="208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  <c r="BI607" s="208"/>
      <c r="BJ607" s="208"/>
      <c r="BK607" s="208"/>
      <c r="BL607" s="208"/>
      <c r="BM607" s="208"/>
      <c r="BN607" s="208"/>
      <c r="BO607" s="208"/>
      <c r="BP607" s="208"/>
      <c r="BQ607" s="208"/>
      <c r="BR607" s="208"/>
      <c r="BS607" s="208"/>
      <c r="BT607" s="208"/>
      <c r="BU607" s="208"/>
      <c r="BV607" s="208"/>
      <c r="BW607" s="208"/>
      <c r="BX607" s="208"/>
      <c r="BY607" s="208"/>
      <c r="BZ607" s="208"/>
      <c r="CA607" s="208"/>
      <c r="CB607" s="208"/>
      <c r="CC607" s="208"/>
      <c r="CD607" s="208"/>
      <c r="CE607" s="208"/>
      <c r="CF607" s="208"/>
      <c r="CG607" s="208"/>
      <c r="CH607" s="208"/>
      <c r="CI607" s="208"/>
      <c r="CJ607" s="208"/>
      <c r="CK607" s="208"/>
      <c r="CL607" s="208"/>
      <c r="CM607" s="208"/>
      <c r="CN607" s="208"/>
      <c r="CO607" s="208"/>
      <c r="CP607" s="176"/>
      <c r="DO607" s="166"/>
    </row>
    <row r="608" spans="1:119">
      <c r="A608" s="166"/>
      <c r="B608" s="175"/>
      <c r="C608" s="175"/>
      <c r="D608" s="178"/>
      <c r="E608" s="17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70"/>
      <c r="R608" s="170"/>
      <c r="S608" s="170"/>
      <c r="T608" s="170"/>
      <c r="U608" s="170"/>
      <c r="V608" s="170"/>
      <c r="W608" s="207"/>
      <c r="X608" s="207"/>
      <c r="Y608" s="207"/>
      <c r="Z608" s="208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  <c r="BP608" s="208"/>
      <c r="BQ608" s="208"/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08"/>
      <c r="CD608" s="208"/>
      <c r="CE608" s="208"/>
      <c r="CF608" s="208"/>
      <c r="CG608" s="208"/>
      <c r="CH608" s="208"/>
      <c r="CI608" s="208"/>
      <c r="CJ608" s="208"/>
      <c r="CK608" s="208"/>
      <c r="CL608" s="208"/>
      <c r="CM608" s="208"/>
      <c r="CN608" s="208"/>
      <c r="CO608" s="208"/>
      <c r="CP608" s="176"/>
      <c r="DO608" s="166"/>
    </row>
    <row r="609" spans="1:119">
      <c r="A609" s="166"/>
      <c r="B609" s="175"/>
      <c r="C609" s="175"/>
      <c r="D609" s="178"/>
      <c r="E609" s="17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70"/>
      <c r="R609" s="170"/>
      <c r="S609" s="170"/>
      <c r="T609" s="170"/>
      <c r="U609" s="170"/>
      <c r="V609" s="170"/>
      <c r="W609" s="207"/>
      <c r="X609" s="207"/>
      <c r="Y609" s="207"/>
      <c r="Z609" s="208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  <c r="BP609" s="208"/>
      <c r="BQ609" s="208"/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08"/>
      <c r="CD609" s="208"/>
      <c r="CE609" s="208"/>
      <c r="CF609" s="208"/>
      <c r="CG609" s="208"/>
      <c r="CH609" s="208"/>
      <c r="CI609" s="208"/>
      <c r="CJ609" s="208"/>
      <c r="CK609" s="208"/>
      <c r="CL609" s="208"/>
      <c r="CM609" s="208"/>
      <c r="CN609" s="208"/>
      <c r="CO609" s="208"/>
      <c r="CP609" s="176"/>
      <c r="DO609" s="166"/>
    </row>
    <row r="610" spans="1:119">
      <c r="A610" s="166"/>
      <c r="B610" s="175"/>
      <c r="C610" s="175"/>
      <c r="D610" s="178"/>
      <c r="E610" s="17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70"/>
      <c r="R610" s="170"/>
      <c r="S610" s="170"/>
      <c r="T610" s="170"/>
      <c r="U610" s="170"/>
      <c r="V610" s="170"/>
      <c r="W610" s="207"/>
      <c r="X610" s="207"/>
      <c r="Y610" s="207"/>
      <c r="Z610" s="208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  <c r="BP610" s="208"/>
      <c r="BQ610" s="208"/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08"/>
      <c r="CD610" s="208"/>
      <c r="CE610" s="208"/>
      <c r="CF610" s="208"/>
      <c r="CG610" s="208"/>
      <c r="CH610" s="208"/>
      <c r="CI610" s="208"/>
      <c r="CJ610" s="208"/>
      <c r="CK610" s="208"/>
      <c r="CL610" s="208"/>
      <c r="CM610" s="208"/>
      <c r="CN610" s="208"/>
      <c r="CO610" s="208"/>
      <c r="CP610" s="176"/>
      <c r="DO610" s="166"/>
    </row>
    <row r="611" spans="1:119">
      <c r="A611" s="166"/>
      <c r="B611" s="175"/>
      <c r="C611" s="175"/>
      <c r="D611" s="178"/>
      <c r="E611" s="17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70"/>
      <c r="R611" s="170"/>
      <c r="S611" s="170"/>
      <c r="T611" s="170"/>
      <c r="U611" s="170"/>
      <c r="V611" s="170"/>
      <c r="W611" s="207"/>
      <c r="X611" s="207"/>
      <c r="Y611" s="207"/>
      <c r="Z611" s="208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  <c r="CM611" s="208"/>
      <c r="CN611" s="208"/>
      <c r="CO611" s="208"/>
      <c r="CP611" s="176"/>
      <c r="DO611" s="166"/>
    </row>
    <row r="612" spans="1:119">
      <c r="A612" s="166"/>
      <c r="B612" s="175"/>
      <c r="C612" s="175"/>
      <c r="D612" s="178"/>
      <c r="E612" s="17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70"/>
      <c r="R612" s="170"/>
      <c r="S612" s="170"/>
      <c r="T612" s="170"/>
      <c r="U612" s="170"/>
      <c r="V612" s="170"/>
      <c r="W612" s="207"/>
      <c r="X612" s="207"/>
      <c r="Y612" s="207"/>
      <c r="Z612" s="208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  <c r="BP612" s="208"/>
      <c r="BQ612" s="208"/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08"/>
      <c r="CD612" s="208"/>
      <c r="CE612" s="208"/>
      <c r="CF612" s="208"/>
      <c r="CG612" s="208"/>
      <c r="CH612" s="208"/>
      <c r="CI612" s="208"/>
      <c r="CJ612" s="208"/>
      <c r="CK612" s="208"/>
      <c r="CL612" s="208"/>
      <c r="CM612" s="208"/>
      <c r="CN612" s="208"/>
      <c r="CO612" s="208"/>
      <c r="CP612" s="176"/>
      <c r="DO612" s="166"/>
    </row>
    <row r="613" spans="1:119">
      <c r="A613" s="166"/>
      <c r="B613" s="175"/>
      <c r="C613" s="175"/>
      <c r="D613" s="178"/>
      <c r="E613" s="17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70"/>
      <c r="R613" s="170"/>
      <c r="S613" s="170"/>
      <c r="T613" s="170"/>
      <c r="U613" s="170"/>
      <c r="V613" s="170"/>
      <c r="W613" s="207"/>
      <c r="X613" s="207"/>
      <c r="Y613" s="207"/>
      <c r="Z613" s="208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  <c r="BP613" s="208"/>
      <c r="BQ613" s="208"/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08"/>
      <c r="CD613" s="208"/>
      <c r="CE613" s="208"/>
      <c r="CF613" s="208"/>
      <c r="CG613" s="208"/>
      <c r="CH613" s="208"/>
      <c r="CI613" s="208"/>
      <c r="CJ613" s="208"/>
      <c r="CK613" s="208"/>
      <c r="CL613" s="208"/>
      <c r="CM613" s="208"/>
      <c r="CN613" s="208"/>
      <c r="CO613" s="208"/>
      <c r="CP613" s="176"/>
      <c r="DO613" s="166"/>
    </row>
    <row r="614" spans="1:119">
      <c r="A614" s="166"/>
      <c r="B614" s="175"/>
      <c r="C614" s="175"/>
      <c r="D614" s="178"/>
      <c r="E614" s="17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70"/>
      <c r="R614" s="170"/>
      <c r="S614" s="170"/>
      <c r="T614" s="170"/>
      <c r="U614" s="170"/>
      <c r="V614" s="170"/>
      <c r="W614" s="207"/>
      <c r="X614" s="207"/>
      <c r="Y614" s="207"/>
      <c r="Z614" s="208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  <c r="BP614" s="208"/>
      <c r="BQ614" s="208"/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08"/>
      <c r="CD614" s="208"/>
      <c r="CE614" s="208"/>
      <c r="CF614" s="208"/>
      <c r="CG614" s="208"/>
      <c r="CH614" s="208"/>
      <c r="CI614" s="208"/>
      <c r="CJ614" s="208"/>
      <c r="CK614" s="208"/>
      <c r="CL614" s="208"/>
      <c r="CM614" s="208"/>
      <c r="CN614" s="208"/>
      <c r="CO614" s="208"/>
      <c r="CP614" s="176"/>
      <c r="DO614" s="166"/>
    </row>
    <row r="615" spans="1:119">
      <c r="A615" s="166"/>
      <c r="B615" s="175"/>
      <c r="C615" s="175"/>
      <c r="D615" s="178"/>
      <c r="E615" s="17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70"/>
      <c r="R615" s="170"/>
      <c r="S615" s="170"/>
      <c r="T615" s="170"/>
      <c r="U615" s="170"/>
      <c r="V615" s="170"/>
      <c r="W615" s="207"/>
      <c r="X615" s="207"/>
      <c r="Y615" s="207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  <c r="BI615" s="208"/>
      <c r="BJ615" s="208"/>
      <c r="BK615" s="208"/>
      <c r="BL615" s="208"/>
      <c r="BM615" s="208"/>
      <c r="BN615" s="208"/>
      <c r="BO615" s="208"/>
      <c r="BP615" s="208"/>
      <c r="BQ615" s="208"/>
      <c r="BR615" s="208"/>
      <c r="BS615" s="208"/>
      <c r="BT615" s="208"/>
      <c r="BU615" s="208"/>
      <c r="BV615" s="208"/>
      <c r="BW615" s="208"/>
      <c r="BX615" s="208"/>
      <c r="BY615" s="208"/>
      <c r="BZ615" s="208"/>
      <c r="CA615" s="208"/>
      <c r="CB615" s="208"/>
      <c r="CC615" s="208"/>
      <c r="CD615" s="208"/>
      <c r="CE615" s="208"/>
      <c r="CF615" s="208"/>
      <c r="CG615" s="208"/>
      <c r="CH615" s="208"/>
      <c r="CI615" s="208"/>
      <c r="CJ615" s="208"/>
      <c r="CK615" s="208"/>
      <c r="CL615" s="208"/>
      <c r="CM615" s="208"/>
      <c r="CN615" s="208"/>
      <c r="CO615" s="208"/>
      <c r="CP615" s="176"/>
      <c r="DO615" s="166"/>
    </row>
    <row r="616" spans="1:119">
      <c r="A616" s="166"/>
      <c r="B616" s="175"/>
      <c r="C616" s="175"/>
      <c r="D616" s="178"/>
      <c r="E616" s="17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70"/>
      <c r="R616" s="170"/>
      <c r="S616" s="170"/>
      <c r="T616" s="170"/>
      <c r="U616" s="170"/>
      <c r="V616" s="170"/>
      <c r="W616" s="207"/>
      <c r="X616" s="207"/>
      <c r="Y616" s="207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  <c r="BP616" s="208"/>
      <c r="BQ616" s="208"/>
      <c r="BR616" s="208"/>
      <c r="BS616" s="208"/>
      <c r="BT616" s="208"/>
      <c r="BU616" s="208"/>
      <c r="BV616" s="208"/>
      <c r="BW616" s="208"/>
      <c r="BX616" s="208"/>
      <c r="BY616" s="208"/>
      <c r="BZ616" s="208"/>
      <c r="CA616" s="208"/>
      <c r="CB616" s="208"/>
      <c r="CC616" s="208"/>
      <c r="CD616" s="208"/>
      <c r="CE616" s="208"/>
      <c r="CF616" s="208"/>
      <c r="CG616" s="208"/>
      <c r="CH616" s="208"/>
      <c r="CI616" s="208"/>
      <c r="CJ616" s="208"/>
      <c r="CK616" s="208"/>
      <c r="CL616" s="208"/>
      <c r="CM616" s="208"/>
      <c r="CN616" s="208"/>
      <c r="CO616" s="208"/>
      <c r="CP616" s="176"/>
      <c r="DO616" s="166"/>
    </row>
    <row r="617" spans="1:119">
      <c r="A617" s="166"/>
      <c r="B617" s="175"/>
      <c r="C617" s="175"/>
      <c r="D617" s="178"/>
      <c r="E617" s="17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70"/>
      <c r="R617" s="170"/>
      <c r="S617" s="170"/>
      <c r="T617" s="170"/>
      <c r="U617" s="170"/>
      <c r="V617" s="170"/>
      <c r="W617" s="207"/>
      <c r="X617" s="207"/>
      <c r="Y617" s="207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  <c r="BP617" s="208"/>
      <c r="BQ617" s="208"/>
      <c r="BR617" s="208"/>
      <c r="BS617" s="208"/>
      <c r="BT617" s="208"/>
      <c r="BU617" s="208"/>
      <c r="BV617" s="208"/>
      <c r="BW617" s="208"/>
      <c r="BX617" s="208"/>
      <c r="BY617" s="208"/>
      <c r="BZ617" s="208"/>
      <c r="CA617" s="208"/>
      <c r="CB617" s="208"/>
      <c r="CC617" s="208"/>
      <c r="CD617" s="208"/>
      <c r="CE617" s="208"/>
      <c r="CF617" s="208"/>
      <c r="CG617" s="208"/>
      <c r="CH617" s="208"/>
      <c r="CI617" s="208"/>
      <c r="CJ617" s="208"/>
      <c r="CK617" s="208"/>
      <c r="CL617" s="208"/>
      <c r="CM617" s="208"/>
      <c r="CN617" s="208"/>
      <c r="CO617" s="208"/>
      <c r="CP617" s="176"/>
      <c r="DO617" s="166"/>
    </row>
    <row r="618" spans="1:119">
      <c r="A618" s="166"/>
      <c r="B618" s="175"/>
      <c r="C618" s="175"/>
      <c r="D618" s="178"/>
      <c r="E618" s="17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70"/>
      <c r="R618" s="170"/>
      <c r="S618" s="170"/>
      <c r="T618" s="170"/>
      <c r="U618" s="170"/>
      <c r="V618" s="170"/>
      <c r="W618" s="207"/>
      <c r="X618" s="207"/>
      <c r="Y618" s="207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  <c r="BP618" s="208"/>
      <c r="BQ618" s="208"/>
      <c r="BR618" s="208"/>
      <c r="BS618" s="208"/>
      <c r="BT618" s="208"/>
      <c r="BU618" s="208"/>
      <c r="BV618" s="208"/>
      <c r="BW618" s="208"/>
      <c r="BX618" s="208"/>
      <c r="BY618" s="208"/>
      <c r="BZ618" s="208"/>
      <c r="CA618" s="208"/>
      <c r="CB618" s="208"/>
      <c r="CC618" s="208"/>
      <c r="CD618" s="208"/>
      <c r="CE618" s="208"/>
      <c r="CF618" s="208"/>
      <c r="CG618" s="208"/>
      <c r="CH618" s="208"/>
      <c r="CI618" s="208"/>
      <c r="CJ618" s="208"/>
      <c r="CK618" s="208"/>
      <c r="CL618" s="208"/>
      <c r="CM618" s="208"/>
      <c r="CN618" s="208"/>
      <c r="CO618" s="208"/>
      <c r="CP618" s="176"/>
      <c r="DO618" s="166"/>
    </row>
    <row r="619" spans="1:119">
      <c r="A619" s="166"/>
      <c r="B619" s="175"/>
      <c r="C619" s="175"/>
      <c r="D619" s="178"/>
      <c r="E619" s="17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70"/>
      <c r="R619" s="170"/>
      <c r="S619" s="170"/>
      <c r="T619" s="170"/>
      <c r="U619" s="170"/>
      <c r="V619" s="170"/>
      <c r="W619" s="207"/>
      <c r="X619" s="207"/>
      <c r="Y619" s="207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  <c r="BI619" s="208"/>
      <c r="BJ619" s="208"/>
      <c r="BK619" s="208"/>
      <c r="BL619" s="208"/>
      <c r="BM619" s="208"/>
      <c r="BN619" s="208"/>
      <c r="BO619" s="208"/>
      <c r="BP619" s="208"/>
      <c r="BQ619" s="208"/>
      <c r="BR619" s="208"/>
      <c r="BS619" s="208"/>
      <c r="BT619" s="208"/>
      <c r="BU619" s="208"/>
      <c r="BV619" s="208"/>
      <c r="BW619" s="208"/>
      <c r="BX619" s="208"/>
      <c r="BY619" s="208"/>
      <c r="BZ619" s="208"/>
      <c r="CA619" s="208"/>
      <c r="CB619" s="208"/>
      <c r="CC619" s="208"/>
      <c r="CD619" s="208"/>
      <c r="CE619" s="208"/>
      <c r="CF619" s="208"/>
      <c r="CG619" s="208"/>
      <c r="CH619" s="208"/>
      <c r="CI619" s="208"/>
      <c r="CJ619" s="208"/>
      <c r="CK619" s="208"/>
      <c r="CL619" s="208"/>
      <c r="CM619" s="208"/>
      <c r="CN619" s="208"/>
      <c r="CO619" s="208"/>
      <c r="CP619" s="176"/>
      <c r="DO619" s="166"/>
    </row>
    <row r="620" spans="1:119">
      <c r="A620" s="166"/>
      <c r="B620" s="175"/>
      <c r="C620" s="175"/>
      <c r="D620" s="178"/>
      <c r="E620" s="17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70"/>
      <c r="R620" s="170"/>
      <c r="S620" s="170"/>
      <c r="T620" s="170"/>
      <c r="U620" s="170"/>
      <c r="V620" s="170"/>
      <c r="W620" s="207"/>
      <c r="X620" s="207"/>
      <c r="Y620" s="207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8"/>
      <c r="BY620" s="208"/>
      <c r="BZ620" s="208"/>
      <c r="CA620" s="208"/>
      <c r="CB620" s="208"/>
      <c r="CC620" s="208"/>
      <c r="CD620" s="208"/>
      <c r="CE620" s="208"/>
      <c r="CF620" s="208"/>
      <c r="CG620" s="208"/>
      <c r="CH620" s="208"/>
      <c r="CI620" s="208"/>
      <c r="CJ620" s="208"/>
      <c r="CK620" s="208"/>
      <c r="CL620" s="208"/>
      <c r="CM620" s="208"/>
      <c r="CN620" s="208"/>
      <c r="CO620" s="208"/>
      <c r="CP620" s="176"/>
      <c r="DO620" s="166"/>
    </row>
    <row r="621" spans="1:119">
      <c r="A621" s="166"/>
      <c r="B621" s="175"/>
      <c r="C621" s="175"/>
      <c r="D621" s="178"/>
      <c r="E621" s="17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70"/>
      <c r="R621" s="170"/>
      <c r="S621" s="170"/>
      <c r="T621" s="170"/>
      <c r="U621" s="170"/>
      <c r="V621" s="170"/>
      <c r="W621" s="207"/>
      <c r="X621" s="207"/>
      <c r="Y621" s="207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/>
      <c r="BW621" s="208"/>
      <c r="BX621" s="208"/>
      <c r="BY621" s="208"/>
      <c r="BZ621" s="208"/>
      <c r="CA621" s="208"/>
      <c r="CB621" s="208"/>
      <c r="CC621" s="208"/>
      <c r="CD621" s="208"/>
      <c r="CE621" s="208"/>
      <c r="CF621" s="208"/>
      <c r="CG621" s="208"/>
      <c r="CH621" s="208"/>
      <c r="CI621" s="208"/>
      <c r="CJ621" s="208"/>
      <c r="CK621" s="208"/>
      <c r="CL621" s="208"/>
      <c r="CM621" s="208"/>
      <c r="CN621" s="208"/>
      <c r="CO621" s="208"/>
      <c r="CP621" s="176"/>
      <c r="DO621" s="166"/>
    </row>
    <row r="622" spans="1:119">
      <c r="A622" s="166"/>
      <c r="B622" s="175"/>
      <c r="C622" s="175"/>
      <c r="D622" s="178"/>
      <c r="E622" s="17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70"/>
      <c r="R622" s="170"/>
      <c r="S622" s="170"/>
      <c r="T622" s="170"/>
      <c r="U622" s="170"/>
      <c r="V622" s="170"/>
      <c r="W622" s="207"/>
      <c r="X622" s="207"/>
      <c r="Y622" s="207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8"/>
      <c r="CG622" s="208"/>
      <c r="CH622" s="208"/>
      <c r="CI622" s="208"/>
      <c r="CJ622" s="208"/>
      <c r="CK622" s="208"/>
      <c r="CL622" s="208"/>
      <c r="CM622" s="208"/>
      <c r="CN622" s="208"/>
      <c r="CO622" s="208"/>
      <c r="CP622" s="176"/>
      <c r="DO622" s="166"/>
    </row>
    <row r="623" spans="1:119">
      <c r="A623" s="166"/>
      <c r="B623" s="175"/>
      <c r="C623" s="175"/>
      <c r="D623" s="178"/>
      <c r="E623" s="17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70"/>
      <c r="R623" s="170"/>
      <c r="S623" s="170"/>
      <c r="T623" s="170"/>
      <c r="U623" s="170"/>
      <c r="V623" s="170"/>
      <c r="W623" s="207"/>
      <c r="X623" s="207"/>
      <c r="Y623" s="207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208"/>
      <c r="BN623" s="208"/>
      <c r="BO623" s="208"/>
      <c r="BP623" s="208"/>
      <c r="BQ623" s="208"/>
      <c r="BR623" s="208"/>
      <c r="BS623" s="208"/>
      <c r="BT623" s="208"/>
      <c r="BU623" s="208"/>
      <c r="BV623" s="208"/>
      <c r="BW623" s="208"/>
      <c r="BX623" s="208"/>
      <c r="BY623" s="208"/>
      <c r="BZ623" s="208"/>
      <c r="CA623" s="208"/>
      <c r="CB623" s="208"/>
      <c r="CC623" s="208"/>
      <c r="CD623" s="208"/>
      <c r="CE623" s="208"/>
      <c r="CF623" s="208"/>
      <c r="CG623" s="208"/>
      <c r="CH623" s="208"/>
      <c r="CI623" s="208"/>
      <c r="CJ623" s="208"/>
      <c r="CK623" s="208"/>
      <c r="CL623" s="208"/>
      <c r="CM623" s="208"/>
      <c r="CN623" s="208"/>
      <c r="CO623" s="208"/>
      <c r="CP623" s="176"/>
      <c r="DO623" s="166"/>
    </row>
    <row r="624" spans="1:119">
      <c r="A624" s="166"/>
      <c r="B624" s="175"/>
      <c r="C624" s="175"/>
      <c r="D624" s="178"/>
      <c r="E624" s="17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70"/>
      <c r="R624" s="170"/>
      <c r="S624" s="170"/>
      <c r="T624" s="170"/>
      <c r="U624" s="170"/>
      <c r="V624" s="170"/>
      <c r="W624" s="207"/>
      <c r="X624" s="207"/>
      <c r="Y624" s="207"/>
      <c r="Z624" s="208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8"/>
      <c r="BN624" s="208"/>
      <c r="BO624" s="208"/>
      <c r="BP624" s="208"/>
      <c r="BQ624" s="208"/>
      <c r="BR624" s="208"/>
      <c r="BS624" s="208"/>
      <c r="BT624" s="208"/>
      <c r="BU624" s="208"/>
      <c r="BV624" s="208"/>
      <c r="BW624" s="208"/>
      <c r="BX624" s="208"/>
      <c r="BY624" s="208"/>
      <c r="BZ624" s="208"/>
      <c r="CA624" s="208"/>
      <c r="CB624" s="208"/>
      <c r="CC624" s="208"/>
      <c r="CD624" s="208"/>
      <c r="CE624" s="208"/>
      <c r="CF624" s="208"/>
      <c r="CG624" s="208"/>
      <c r="CH624" s="208"/>
      <c r="CI624" s="208"/>
      <c r="CJ624" s="208"/>
      <c r="CK624" s="208"/>
      <c r="CL624" s="208"/>
      <c r="CM624" s="208"/>
      <c r="CN624" s="208"/>
      <c r="CO624" s="208"/>
      <c r="CP624" s="176"/>
      <c r="DO624" s="166"/>
    </row>
    <row r="625" spans="1:119">
      <c r="A625" s="166"/>
      <c r="B625" s="175"/>
      <c r="C625" s="175"/>
      <c r="D625" s="178"/>
      <c r="E625" s="17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70"/>
      <c r="R625" s="170"/>
      <c r="S625" s="170"/>
      <c r="T625" s="170"/>
      <c r="U625" s="170"/>
      <c r="V625" s="170"/>
      <c r="W625" s="207"/>
      <c r="X625" s="207"/>
      <c r="Y625" s="207"/>
      <c r="Z625" s="208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8"/>
      <c r="CG625" s="208"/>
      <c r="CH625" s="208"/>
      <c r="CI625" s="208"/>
      <c r="CJ625" s="208"/>
      <c r="CK625" s="208"/>
      <c r="CL625" s="208"/>
      <c r="CM625" s="208"/>
      <c r="CN625" s="208"/>
      <c r="CO625" s="208"/>
      <c r="CP625" s="176"/>
      <c r="DO625" s="166"/>
    </row>
    <row r="626" spans="1:119">
      <c r="A626" s="166"/>
      <c r="B626" s="175"/>
      <c r="C626" s="175"/>
      <c r="D626" s="178"/>
      <c r="E626" s="17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70"/>
      <c r="R626" s="170"/>
      <c r="S626" s="170"/>
      <c r="T626" s="170"/>
      <c r="U626" s="170"/>
      <c r="V626" s="170"/>
      <c r="W626" s="207"/>
      <c r="X626" s="207"/>
      <c r="Y626" s="207"/>
      <c r="Z626" s="208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08"/>
      <c r="CD626" s="208"/>
      <c r="CE626" s="208"/>
      <c r="CF626" s="208"/>
      <c r="CG626" s="208"/>
      <c r="CH626" s="208"/>
      <c r="CI626" s="208"/>
      <c r="CJ626" s="208"/>
      <c r="CK626" s="208"/>
      <c r="CL626" s="208"/>
      <c r="CM626" s="208"/>
      <c r="CN626" s="208"/>
      <c r="CO626" s="208"/>
      <c r="CP626" s="176"/>
      <c r="DO626" s="166"/>
    </row>
    <row r="627" spans="1:119">
      <c r="A627" s="166"/>
      <c r="B627" s="175"/>
      <c r="C627" s="175"/>
      <c r="D627" s="178"/>
      <c r="E627" s="17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70"/>
      <c r="R627" s="170"/>
      <c r="S627" s="170"/>
      <c r="T627" s="170"/>
      <c r="U627" s="170"/>
      <c r="V627" s="170"/>
      <c r="W627" s="207"/>
      <c r="X627" s="207"/>
      <c r="Y627" s="207"/>
      <c r="Z627" s="208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  <c r="BI627" s="208"/>
      <c r="BJ627" s="208"/>
      <c r="BK627" s="208"/>
      <c r="BL627" s="208"/>
      <c r="BM627" s="208"/>
      <c r="BN627" s="208"/>
      <c r="BO627" s="208"/>
      <c r="BP627" s="208"/>
      <c r="BQ627" s="208"/>
      <c r="BR627" s="208"/>
      <c r="BS627" s="208"/>
      <c r="BT627" s="208"/>
      <c r="BU627" s="208"/>
      <c r="BV627" s="208"/>
      <c r="BW627" s="208"/>
      <c r="BX627" s="208"/>
      <c r="BY627" s="208"/>
      <c r="BZ627" s="208"/>
      <c r="CA627" s="208"/>
      <c r="CB627" s="208"/>
      <c r="CC627" s="208"/>
      <c r="CD627" s="208"/>
      <c r="CE627" s="208"/>
      <c r="CF627" s="208"/>
      <c r="CG627" s="208"/>
      <c r="CH627" s="208"/>
      <c r="CI627" s="208"/>
      <c r="CJ627" s="208"/>
      <c r="CK627" s="208"/>
      <c r="CL627" s="208"/>
      <c r="CM627" s="208"/>
      <c r="CN627" s="208"/>
      <c r="CO627" s="208"/>
      <c r="CP627" s="176"/>
      <c r="DO627" s="166"/>
    </row>
    <row r="628" spans="1:119">
      <c r="A628" s="166"/>
      <c r="B628" s="175"/>
      <c r="C628" s="175"/>
      <c r="D628" s="178"/>
      <c r="E628" s="17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70"/>
      <c r="R628" s="170"/>
      <c r="S628" s="170"/>
      <c r="T628" s="170"/>
      <c r="U628" s="170"/>
      <c r="V628" s="170"/>
      <c r="W628" s="207"/>
      <c r="X628" s="207"/>
      <c r="Y628" s="207"/>
      <c r="Z628" s="208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8"/>
      <c r="BL628" s="208"/>
      <c r="BM628" s="208"/>
      <c r="BN628" s="208"/>
      <c r="BO628" s="208"/>
      <c r="BP628" s="208"/>
      <c r="BQ628" s="208"/>
      <c r="BR628" s="208"/>
      <c r="BS628" s="208"/>
      <c r="BT628" s="208"/>
      <c r="BU628" s="208"/>
      <c r="BV628" s="208"/>
      <c r="BW628" s="208"/>
      <c r="BX628" s="208"/>
      <c r="BY628" s="208"/>
      <c r="BZ628" s="208"/>
      <c r="CA628" s="208"/>
      <c r="CB628" s="208"/>
      <c r="CC628" s="208"/>
      <c r="CD628" s="208"/>
      <c r="CE628" s="208"/>
      <c r="CF628" s="208"/>
      <c r="CG628" s="208"/>
      <c r="CH628" s="208"/>
      <c r="CI628" s="208"/>
      <c r="CJ628" s="208"/>
      <c r="CK628" s="208"/>
      <c r="CL628" s="208"/>
      <c r="CM628" s="208"/>
      <c r="CN628" s="208"/>
      <c r="CO628" s="208"/>
      <c r="CP628" s="176"/>
      <c r="DO628" s="166"/>
    </row>
    <row r="629" spans="1:119">
      <c r="A629" s="166"/>
      <c r="B629" s="175"/>
      <c r="C629" s="175"/>
      <c r="D629" s="178"/>
      <c r="E629" s="17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70"/>
      <c r="R629" s="170"/>
      <c r="S629" s="170"/>
      <c r="T629" s="170"/>
      <c r="U629" s="170"/>
      <c r="V629" s="170"/>
      <c r="W629" s="207"/>
      <c r="X629" s="207"/>
      <c r="Y629" s="207"/>
      <c r="Z629" s="208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  <c r="BI629" s="208"/>
      <c r="BJ629" s="208"/>
      <c r="BK629" s="208"/>
      <c r="BL629" s="208"/>
      <c r="BM629" s="208"/>
      <c r="BN629" s="208"/>
      <c r="BO629" s="208"/>
      <c r="BP629" s="208"/>
      <c r="BQ629" s="208"/>
      <c r="BR629" s="208"/>
      <c r="BS629" s="208"/>
      <c r="BT629" s="208"/>
      <c r="BU629" s="208"/>
      <c r="BV629" s="208"/>
      <c r="BW629" s="208"/>
      <c r="BX629" s="208"/>
      <c r="BY629" s="208"/>
      <c r="BZ629" s="208"/>
      <c r="CA629" s="208"/>
      <c r="CB629" s="208"/>
      <c r="CC629" s="208"/>
      <c r="CD629" s="208"/>
      <c r="CE629" s="208"/>
      <c r="CF629" s="208"/>
      <c r="CG629" s="208"/>
      <c r="CH629" s="208"/>
      <c r="CI629" s="208"/>
      <c r="CJ629" s="208"/>
      <c r="CK629" s="208"/>
      <c r="CL629" s="208"/>
      <c r="CM629" s="208"/>
      <c r="CN629" s="208"/>
      <c r="CO629" s="208"/>
      <c r="CP629" s="176"/>
      <c r="DO629" s="166"/>
    </row>
    <row r="630" spans="1:119">
      <c r="A630" s="166"/>
      <c r="B630" s="175"/>
      <c r="C630" s="175"/>
      <c r="D630" s="178"/>
      <c r="E630" s="17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70"/>
      <c r="R630" s="170"/>
      <c r="S630" s="170"/>
      <c r="T630" s="170"/>
      <c r="U630" s="170"/>
      <c r="V630" s="170"/>
      <c r="W630" s="207"/>
      <c r="X630" s="207"/>
      <c r="Y630" s="207"/>
      <c r="Z630" s="208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  <c r="BI630" s="208"/>
      <c r="BJ630" s="208"/>
      <c r="BK630" s="208"/>
      <c r="BL630" s="208"/>
      <c r="BM630" s="208"/>
      <c r="BN630" s="208"/>
      <c r="BO630" s="208"/>
      <c r="BP630" s="208"/>
      <c r="BQ630" s="208"/>
      <c r="BR630" s="208"/>
      <c r="BS630" s="208"/>
      <c r="BT630" s="208"/>
      <c r="BU630" s="208"/>
      <c r="BV630" s="208"/>
      <c r="BW630" s="208"/>
      <c r="BX630" s="208"/>
      <c r="BY630" s="208"/>
      <c r="BZ630" s="208"/>
      <c r="CA630" s="208"/>
      <c r="CB630" s="208"/>
      <c r="CC630" s="208"/>
      <c r="CD630" s="208"/>
      <c r="CE630" s="208"/>
      <c r="CF630" s="208"/>
      <c r="CG630" s="208"/>
      <c r="CH630" s="208"/>
      <c r="CI630" s="208"/>
      <c r="CJ630" s="208"/>
      <c r="CK630" s="208"/>
      <c r="CL630" s="208"/>
      <c r="CM630" s="208"/>
      <c r="CN630" s="208"/>
      <c r="CO630" s="208"/>
      <c r="CP630" s="176"/>
      <c r="DO630" s="166"/>
    </row>
    <row r="631" spans="1:119">
      <c r="A631" s="166"/>
      <c r="B631" s="175"/>
      <c r="C631" s="175"/>
      <c r="D631" s="178"/>
      <c r="E631" s="17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70"/>
      <c r="R631" s="170"/>
      <c r="S631" s="170"/>
      <c r="T631" s="170"/>
      <c r="U631" s="170"/>
      <c r="V631" s="170"/>
      <c r="W631" s="207"/>
      <c r="X631" s="207"/>
      <c r="Y631" s="207"/>
      <c r="Z631" s="208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  <c r="BI631" s="208"/>
      <c r="BJ631" s="208"/>
      <c r="BK631" s="208"/>
      <c r="BL631" s="208"/>
      <c r="BM631" s="208"/>
      <c r="BN631" s="208"/>
      <c r="BO631" s="208"/>
      <c r="BP631" s="208"/>
      <c r="BQ631" s="208"/>
      <c r="BR631" s="208"/>
      <c r="BS631" s="208"/>
      <c r="BT631" s="208"/>
      <c r="BU631" s="208"/>
      <c r="BV631" s="208"/>
      <c r="BW631" s="208"/>
      <c r="BX631" s="208"/>
      <c r="BY631" s="208"/>
      <c r="BZ631" s="208"/>
      <c r="CA631" s="208"/>
      <c r="CB631" s="208"/>
      <c r="CC631" s="208"/>
      <c r="CD631" s="208"/>
      <c r="CE631" s="208"/>
      <c r="CF631" s="208"/>
      <c r="CG631" s="208"/>
      <c r="CH631" s="208"/>
      <c r="CI631" s="208"/>
      <c r="CJ631" s="208"/>
      <c r="CK631" s="208"/>
      <c r="CL631" s="208"/>
      <c r="CM631" s="208"/>
      <c r="CN631" s="208"/>
      <c r="CO631" s="208"/>
      <c r="CP631" s="176"/>
      <c r="DO631" s="166"/>
    </row>
    <row r="632" spans="1:119">
      <c r="A632" s="166"/>
      <c r="B632" s="175"/>
      <c r="C632" s="175"/>
      <c r="D632" s="178"/>
      <c r="E632" s="17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70"/>
      <c r="R632" s="170"/>
      <c r="S632" s="170"/>
      <c r="T632" s="170"/>
      <c r="U632" s="170"/>
      <c r="V632" s="170"/>
      <c r="W632" s="207"/>
      <c r="X632" s="207"/>
      <c r="Y632" s="207"/>
      <c r="Z632" s="208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  <c r="BI632" s="208"/>
      <c r="BJ632" s="208"/>
      <c r="BK632" s="208"/>
      <c r="BL632" s="208"/>
      <c r="BM632" s="208"/>
      <c r="BN632" s="208"/>
      <c r="BO632" s="208"/>
      <c r="BP632" s="208"/>
      <c r="BQ632" s="208"/>
      <c r="BR632" s="208"/>
      <c r="BS632" s="208"/>
      <c r="BT632" s="208"/>
      <c r="BU632" s="208"/>
      <c r="BV632" s="208"/>
      <c r="BW632" s="208"/>
      <c r="BX632" s="208"/>
      <c r="BY632" s="208"/>
      <c r="BZ632" s="208"/>
      <c r="CA632" s="208"/>
      <c r="CB632" s="208"/>
      <c r="CC632" s="208"/>
      <c r="CD632" s="208"/>
      <c r="CE632" s="208"/>
      <c r="CF632" s="208"/>
      <c r="CG632" s="208"/>
      <c r="CH632" s="208"/>
      <c r="CI632" s="208"/>
      <c r="CJ632" s="208"/>
      <c r="CK632" s="208"/>
      <c r="CL632" s="208"/>
      <c r="CM632" s="208"/>
      <c r="CN632" s="208"/>
      <c r="CO632" s="208"/>
      <c r="CP632" s="176"/>
      <c r="DO632" s="166"/>
    </row>
    <row r="633" spans="1:119">
      <c r="A633" s="166"/>
      <c r="B633" s="175"/>
      <c r="C633" s="175"/>
      <c r="D633" s="178"/>
      <c r="E633" s="17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70"/>
      <c r="R633" s="170"/>
      <c r="S633" s="170"/>
      <c r="T633" s="170"/>
      <c r="U633" s="170"/>
      <c r="V633" s="170"/>
      <c r="W633" s="207"/>
      <c r="X633" s="207"/>
      <c r="Y633" s="207"/>
      <c r="Z633" s="208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  <c r="BI633" s="208"/>
      <c r="BJ633" s="208"/>
      <c r="BK633" s="208"/>
      <c r="BL633" s="208"/>
      <c r="BM633" s="208"/>
      <c r="BN633" s="208"/>
      <c r="BO633" s="208"/>
      <c r="BP633" s="208"/>
      <c r="BQ633" s="208"/>
      <c r="BR633" s="208"/>
      <c r="BS633" s="208"/>
      <c r="BT633" s="208"/>
      <c r="BU633" s="208"/>
      <c r="BV633" s="208"/>
      <c r="BW633" s="208"/>
      <c r="BX633" s="208"/>
      <c r="BY633" s="208"/>
      <c r="BZ633" s="208"/>
      <c r="CA633" s="208"/>
      <c r="CB633" s="208"/>
      <c r="CC633" s="208"/>
      <c r="CD633" s="208"/>
      <c r="CE633" s="208"/>
      <c r="CF633" s="208"/>
      <c r="CG633" s="208"/>
      <c r="CH633" s="208"/>
      <c r="CI633" s="208"/>
      <c r="CJ633" s="208"/>
      <c r="CK633" s="208"/>
      <c r="CL633" s="208"/>
      <c r="CM633" s="208"/>
      <c r="CN633" s="208"/>
      <c r="CO633" s="208"/>
      <c r="CP633" s="176"/>
      <c r="DO633" s="166"/>
    </row>
    <row r="634" spans="1:119">
      <c r="A634" s="166"/>
      <c r="B634" s="175"/>
      <c r="C634" s="175"/>
      <c r="D634" s="178"/>
      <c r="E634" s="17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70"/>
      <c r="R634" s="170"/>
      <c r="S634" s="170"/>
      <c r="T634" s="170"/>
      <c r="U634" s="170"/>
      <c r="V634" s="170"/>
      <c r="W634" s="207"/>
      <c r="X634" s="207"/>
      <c r="Y634" s="207"/>
      <c r="Z634" s="208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  <c r="BI634" s="208"/>
      <c r="BJ634" s="208"/>
      <c r="BK634" s="208"/>
      <c r="BL634" s="208"/>
      <c r="BM634" s="208"/>
      <c r="BN634" s="208"/>
      <c r="BO634" s="208"/>
      <c r="BP634" s="208"/>
      <c r="BQ634" s="208"/>
      <c r="BR634" s="208"/>
      <c r="BS634" s="208"/>
      <c r="BT634" s="208"/>
      <c r="BU634" s="208"/>
      <c r="BV634" s="208"/>
      <c r="BW634" s="208"/>
      <c r="BX634" s="208"/>
      <c r="BY634" s="208"/>
      <c r="BZ634" s="208"/>
      <c r="CA634" s="208"/>
      <c r="CB634" s="208"/>
      <c r="CC634" s="208"/>
      <c r="CD634" s="208"/>
      <c r="CE634" s="208"/>
      <c r="CF634" s="208"/>
      <c r="CG634" s="208"/>
      <c r="CH634" s="208"/>
      <c r="CI634" s="208"/>
      <c r="CJ634" s="208"/>
      <c r="CK634" s="208"/>
      <c r="CL634" s="208"/>
      <c r="CM634" s="208"/>
      <c r="CN634" s="208"/>
      <c r="CO634" s="208"/>
      <c r="CP634" s="176"/>
      <c r="DO634" s="166"/>
    </row>
    <row r="635" spans="1:119">
      <c r="A635" s="166"/>
      <c r="B635" s="175"/>
      <c r="C635" s="175"/>
      <c r="D635" s="178"/>
      <c r="E635" s="17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70"/>
      <c r="R635" s="170"/>
      <c r="S635" s="170"/>
      <c r="T635" s="170"/>
      <c r="U635" s="170"/>
      <c r="V635" s="170"/>
      <c r="W635" s="207"/>
      <c r="X635" s="207"/>
      <c r="Y635" s="207"/>
      <c r="Z635" s="208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  <c r="BI635" s="208"/>
      <c r="BJ635" s="208"/>
      <c r="BK635" s="208"/>
      <c r="BL635" s="208"/>
      <c r="BM635" s="208"/>
      <c r="BN635" s="208"/>
      <c r="BO635" s="208"/>
      <c r="BP635" s="208"/>
      <c r="BQ635" s="208"/>
      <c r="BR635" s="208"/>
      <c r="BS635" s="208"/>
      <c r="BT635" s="208"/>
      <c r="BU635" s="208"/>
      <c r="BV635" s="208"/>
      <c r="BW635" s="208"/>
      <c r="BX635" s="208"/>
      <c r="BY635" s="208"/>
      <c r="BZ635" s="208"/>
      <c r="CA635" s="208"/>
      <c r="CB635" s="208"/>
      <c r="CC635" s="208"/>
      <c r="CD635" s="208"/>
      <c r="CE635" s="208"/>
      <c r="CF635" s="208"/>
      <c r="CG635" s="208"/>
      <c r="CH635" s="208"/>
      <c r="CI635" s="208"/>
      <c r="CJ635" s="208"/>
      <c r="CK635" s="208"/>
      <c r="CL635" s="208"/>
      <c r="CM635" s="208"/>
      <c r="CN635" s="208"/>
      <c r="CO635" s="208"/>
      <c r="CP635" s="176"/>
      <c r="DO635" s="166"/>
    </row>
    <row r="636" spans="1:119">
      <c r="A636" s="166"/>
      <c r="B636" s="175"/>
      <c r="C636" s="175"/>
      <c r="D636" s="178"/>
      <c r="E636" s="17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70"/>
      <c r="R636" s="170"/>
      <c r="S636" s="170"/>
      <c r="T636" s="170"/>
      <c r="U636" s="170"/>
      <c r="V636" s="170"/>
      <c r="W636" s="207"/>
      <c r="X636" s="207"/>
      <c r="Y636" s="207"/>
      <c r="Z636" s="208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  <c r="BI636" s="208"/>
      <c r="BJ636" s="208"/>
      <c r="BK636" s="208"/>
      <c r="BL636" s="208"/>
      <c r="BM636" s="208"/>
      <c r="BN636" s="208"/>
      <c r="BO636" s="208"/>
      <c r="BP636" s="208"/>
      <c r="BQ636" s="208"/>
      <c r="BR636" s="208"/>
      <c r="BS636" s="208"/>
      <c r="BT636" s="208"/>
      <c r="BU636" s="208"/>
      <c r="BV636" s="208"/>
      <c r="BW636" s="208"/>
      <c r="BX636" s="208"/>
      <c r="BY636" s="208"/>
      <c r="BZ636" s="208"/>
      <c r="CA636" s="208"/>
      <c r="CB636" s="208"/>
      <c r="CC636" s="208"/>
      <c r="CD636" s="208"/>
      <c r="CE636" s="208"/>
      <c r="CF636" s="208"/>
      <c r="CG636" s="208"/>
      <c r="CH636" s="208"/>
      <c r="CI636" s="208"/>
      <c r="CJ636" s="208"/>
      <c r="CK636" s="208"/>
      <c r="CL636" s="208"/>
      <c r="CM636" s="208"/>
      <c r="CN636" s="208"/>
      <c r="CO636" s="208"/>
      <c r="CP636" s="176"/>
      <c r="DO636" s="166"/>
    </row>
    <row r="637" spans="1:119">
      <c r="A637" s="166"/>
      <c r="B637" s="175"/>
      <c r="C637" s="175"/>
      <c r="D637" s="178"/>
      <c r="E637" s="17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70"/>
      <c r="R637" s="170"/>
      <c r="S637" s="170"/>
      <c r="T637" s="170"/>
      <c r="U637" s="170"/>
      <c r="V637" s="170"/>
      <c r="W637" s="207"/>
      <c r="X637" s="207"/>
      <c r="Y637" s="207"/>
      <c r="Z637" s="208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  <c r="BI637" s="208"/>
      <c r="BJ637" s="208"/>
      <c r="BK637" s="208"/>
      <c r="BL637" s="208"/>
      <c r="BM637" s="208"/>
      <c r="BN637" s="208"/>
      <c r="BO637" s="208"/>
      <c r="BP637" s="208"/>
      <c r="BQ637" s="208"/>
      <c r="BR637" s="208"/>
      <c r="BS637" s="208"/>
      <c r="BT637" s="208"/>
      <c r="BU637" s="208"/>
      <c r="BV637" s="208"/>
      <c r="BW637" s="208"/>
      <c r="BX637" s="208"/>
      <c r="BY637" s="208"/>
      <c r="BZ637" s="208"/>
      <c r="CA637" s="208"/>
      <c r="CB637" s="208"/>
      <c r="CC637" s="208"/>
      <c r="CD637" s="208"/>
      <c r="CE637" s="208"/>
      <c r="CF637" s="208"/>
      <c r="CG637" s="208"/>
      <c r="CH637" s="208"/>
      <c r="CI637" s="208"/>
      <c r="CJ637" s="208"/>
      <c r="CK637" s="208"/>
      <c r="CL637" s="208"/>
      <c r="CM637" s="208"/>
      <c r="CN637" s="208"/>
      <c r="CO637" s="208"/>
      <c r="CP637" s="176"/>
      <c r="DO637" s="166"/>
    </row>
    <row r="638" spans="1:119">
      <c r="A638" s="166"/>
      <c r="B638" s="175"/>
      <c r="C638" s="175"/>
      <c r="D638" s="178"/>
      <c r="E638" s="17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70"/>
      <c r="R638" s="170"/>
      <c r="S638" s="170"/>
      <c r="T638" s="170"/>
      <c r="U638" s="170"/>
      <c r="V638" s="170"/>
      <c r="W638" s="207"/>
      <c r="X638" s="207"/>
      <c r="Y638" s="207"/>
      <c r="Z638" s="208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  <c r="BI638" s="208"/>
      <c r="BJ638" s="208"/>
      <c r="BK638" s="208"/>
      <c r="BL638" s="208"/>
      <c r="BM638" s="208"/>
      <c r="BN638" s="208"/>
      <c r="BO638" s="208"/>
      <c r="BP638" s="208"/>
      <c r="BQ638" s="208"/>
      <c r="BR638" s="208"/>
      <c r="BS638" s="208"/>
      <c r="BT638" s="208"/>
      <c r="BU638" s="208"/>
      <c r="BV638" s="208"/>
      <c r="BW638" s="208"/>
      <c r="BX638" s="208"/>
      <c r="BY638" s="208"/>
      <c r="BZ638" s="208"/>
      <c r="CA638" s="208"/>
      <c r="CB638" s="208"/>
      <c r="CC638" s="208"/>
      <c r="CD638" s="208"/>
      <c r="CE638" s="208"/>
      <c r="CF638" s="208"/>
      <c r="CG638" s="208"/>
      <c r="CH638" s="208"/>
      <c r="CI638" s="208"/>
      <c r="CJ638" s="208"/>
      <c r="CK638" s="208"/>
      <c r="CL638" s="208"/>
      <c r="CM638" s="208"/>
      <c r="CN638" s="208"/>
      <c r="CO638" s="208"/>
      <c r="CP638" s="176"/>
      <c r="DO638" s="166"/>
    </row>
    <row r="639" spans="1:119">
      <c r="A639" s="166"/>
      <c r="B639" s="175"/>
      <c r="C639" s="175"/>
      <c r="D639" s="178"/>
      <c r="E639" s="17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70"/>
      <c r="R639" s="170"/>
      <c r="S639" s="170"/>
      <c r="T639" s="170"/>
      <c r="U639" s="170"/>
      <c r="V639" s="170"/>
      <c r="W639" s="207"/>
      <c r="X639" s="207"/>
      <c r="Y639" s="207"/>
      <c r="Z639" s="208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  <c r="BI639" s="208"/>
      <c r="BJ639" s="208"/>
      <c r="BK639" s="208"/>
      <c r="BL639" s="208"/>
      <c r="BM639" s="208"/>
      <c r="BN639" s="208"/>
      <c r="BO639" s="208"/>
      <c r="BP639" s="208"/>
      <c r="BQ639" s="208"/>
      <c r="BR639" s="208"/>
      <c r="BS639" s="208"/>
      <c r="BT639" s="208"/>
      <c r="BU639" s="208"/>
      <c r="BV639" s="208"/>
      <c r="BW639" s="208"/>
      <c r="BX639" s="208"/>
      <c r="BY639" s="208"/>
      <c r="BZ639" s="208"/>
      <c r="CA639" s="208"/>
      <c r="CB639" s="208"/>
      <c r="CC639" s="208"/>
      <c r="CD639" s="208"/>
      <c r="CE639" s="208"/>
      <c r="CF639" s="208"/>
      <c r="CG639" s="208"/>
      <c r="CH639" s="208"/>
      <c r="CI639" s="208"/>
      <c r="CJ639" s="208"/>
      <c r="CK639" s="208"/>
      <c r="CL639" s="208"/>
      <c r="CM639" s="208"/>
      <c r="CN639" s="208"/>
      <c r="CO639" s="208"/>
      <c r="CP639" s="176"/>
      <c r="DO639" s="166"/>
    </row>
    <row r="640" spans="1:119">
      <c r="A640" s="166"/>
      <c r="B640" s="175"/>
      <c r="C640" s="175"/>
      <c r="D640" s="178"/>
      <c r="E640" s="17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70"/>
      <c r="R640" s="170"/>
      <c r="S640" s="170"/>
      <c r="T640" s="170"/>
      <c r="U640" s="170"/>
      <c r="V640" s="170"/>
      <c r="W640" s="207"/>
      <c r="X640" s="207"/>
      <c r="Y640" s="207"/>
      <c r="Z640" s="208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  <c r="BI640" s="208"/>
      <c r="BJ640" s="208"/>
      <c r="BK640" s="208"/>
      <c r="BL640" s="208"/>
      <c r="BM640" s="208"/>
      <c r="BN640" s="208"/>
      <c r="BO640" s="208"/>
      <c r="BP640" s="208"/>
      <c r="BQ640" s="208"/>
      <c r="BR640" s="208"/>
      <c r="BS640" s="208"/>
      <c r="BT640" s="208"/>
      <c r="BU640" s="208"/>
      <c r="BV640" s="208"/>
      <c r="BW640" s="208"/>
      <c r="BX640" s="208"/>
      <c r="BY640" s="208"/>
      <c r="BZ640" s="208"/>
      <c r="CA640" s="208"/>
      <c r="CB640" s="208"/>
      <c r="CC640" s="208"/>
      <c r="CD640" s="208"/>
      <c r="CE640" s="208"/>
      <c r="CF640" s="208"/>
      <c r="CG640" s="208"/>
      <c r="CH640" s="208"/>
      <c r="CI640" s="208"/>
      <c r="CJ640" s="208"/>
      <c r="CK640" s="208"/>
      <c r="CL640" s="208"/>
      <c r="CM640" s="208"/>
      <c r="CN640" s="208"/>
      <c r="CO640" s="208"/>
      <c r="CP640" s="176"/>
      <c r="DO640" s="166"/>
    </row>
    <row r="641" spans="1:119">
      <c r="A641" s="166"/>
      <c r="B641" s="175"/>
      <c r="C641" s="175"/>
      <c r="D641" s="178"/>
      <c r="E641" s="17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70"/>
      <c r="R641" s="170"/>
      <c r="S641" s="170"/>
      <c r="T641" s="170"/>
      <c r="U641" s="170"/>
      <c r="V641" s="170"/>
      <c r="W641" s="207"/>
      <c r="X641" s="207"/>
      <c r="Y641" s="207"/>
      <c r="Z641" s="208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  <c r="BI641" s="208"/>
      <c r="BJ641" s="208"/>
      <c r="BK641" s="208"/>
      <c r="BL641" s="208"/>
      <c r="BM641" s="208"/>
      <c r="BN641" s="208"/>
      <c r="BO641" s="208"/>
      <c r="BP641" s="208"/>
      <c r="BQ641" s="208"/>
      <c r="BR641" s="208"/>
      <c r="BS641" s="208"/>
      <c r="BT641" s="208"/>
      <c r="BU641" s="208"/>
      <c r="BV641" s="208"/>
      <c r="BW641" s="208"/>
      <c r="BX641" s="208"/>
      <c r="BY641" s="208"/>
      <c r="BZ641" s="208"/>
      <c r="CA641" s="208"/>
      <c r="CB641" s="208"/>
      <c r="CC641" s="208"/>
      <c r="CD641" s="208"/>
      <c r="CE641" s="208"/>
      <c r="CF641" s="208"/>
      <c r="CG641" s="208"/>
      <c r="CH641" s="208"/>
      <c r="CI641" s="208"/>
      <c r="CJ641" s="208"/>
      <c r="CK641" s="208"/>
      <c r="CL641" s="208"/>
      <c r="CM641" s="208"/>
      <c r="CN641" s="208"/>
      <c r="CO641" s="208"/>
      <c r="CP641" s="176"/>
      <c r="DO641" s="166"/>
    </row>
    <row r="642" spans="1:119">
      <c r="A642" s="166"/>
      <c r="B642" s="175"/>
      <c r="C642" s="175"/>
      <c r="D642" s="178"/>
      <c r="E642" s="17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70"/>
      <c r="R642" s="170"/>
      <c r="S642" s="170"/>
      <c r="T642" s="170"/>
      <c r="U642" s="170"/>
      <c r="V642" s="170"/>
      <c r="W642" s="207"/>
      <c r="X642" s="207"/>
      <c r="Y642" s="207"/>
      <c r="Z642" s="208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  <c r="BI642" s="208"/>
      <c r="BJ642" s="208"/>
      <c r="BK642" s="208"/>
      <c r="BL642" s="208"/>
      <c r="BM642" s="208"/>
      <c r="BN642" s="208"/>
      <c r="BO642" s="208"/>
      <c r="BP642" s="208"/>
      <c r="BQ642" s="208"/>
      <c r="BR642" s="208"/>
      <c r="BS642" s="208"/>
      <c r="BT642" s="208"/>
      <c r="BU642" s="208"/>
      <c r="BV642" s="208"/>
      <c r="BW642" s="208"/>
      <c r="BX642" s="208"/>
      <c r="BY642" s="208"/>
      <c r="BZ642" s="208"/>
      <c r="CA642" s="208"/>
      <c r="CB642" s="208"/>
      <c r="CC642" s="208"/>
      <c r="CD642" s="208"/>
      <c r="CE642" s="208"/>
      <c r="CF642" s="208"/>
      <c r="CG642" s="208"/>
      <c r="CH642" s="208"/>
      <c r="CI642" s="208"/>
      <c r="CJ642" s="208"/>
      <c r="CK642" s="208"/>
      <c r="CL642" s="208"/>
      <c r="CM642" s="208"/>
      <c r="CN642" s="208"/>
      <c r="CO642" s="208"/>
      <c r="CP642" s="176"/>
      <c r="DO642" s="166"/>
    </row>
    <row r="643" spans="1:119">
      <c r="A643" s="166"/>
      <c r="B643" s="175"/>
      <c r="C643" s="175"/>
      <c r="D643" s="178"/>
      <c r="E643" s="17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70"/>
      <c r="R643" s="170"/>
      <c r="S643" s="170"/>
      <c r="T643" s="170"/>
      <c r="U643" s="170"/>
      <c r="V643" s="170"/>
      <c r="W643" s="207"/>
      <c r="X643" s="207"/>
      <c r="Y643" s="207"/>
      <c r="Z643" s="208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  <c r="BI643" s="208"/>
      <c r="BJ643" s="208"/>
      <c r="BK643" s="208"/>
      <c r="BL643" s="208"/>
      <c r="BM643" s="208"/>
      <c r="BN643" s="208"/>
      <c r="BO643" s="208"/>
      <c r="BP643" s="208"/>
      <c r="BQ643" s="208"/>
      <c r="BR643" s="208"/>
      <c r="BS643" s="208"/>
      <c r="BT643" s="208"/>
      <c r="BU643" s="208"/>
      <c r="BV643" s="208"/>
      <c r="BW643" s="208"/>
      <c r="BX643" s="208"/>
      <c r="BY643" s="208"/>
      <c r="BZ643" s="208"/>
      <c r="CA643" s="208"/>
      <c r="CB643" s="208"/>
      <c r="CC643" s="208"/>
      <c r="CD643" s="208"/>
      <c r="CE643" s="208"/>
      <c r="CF643" s="208"/>
      <c r="CG643" s="208"/>
      <c r="CH643" s="208"/>
      <c r="CI643" s="208"/>
      <c r="CJ643" s="208"/>
      <c r="CK643" s="208"/>
      <c r="CL643" s="208"/>
      <c r="CM643" s="208"/>
      <c r="CN643" s="208"/>
      <c r="CO643" s="208"/>
      <c r="CP643" s="176"/>
      <c r="DO643" s="166"/>
    </row>
    <row r="644" spans="1:119">
      <c r="A644" s="166"/>
      <c r="B644" s="175"/>
      <c r="C644" s="175"/>
      <c r="D644" s="178"/>
      <c r="E644" s="17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70"/>
      <c r="R644" s="170"/>
      <c r="S644" s="170"/>
      <c r="T644" s="170"/>
      <c r="U644" s="170"/>
      <c r="V644" s="170"/>
      <c r="W644" s="207"/>
      <c r="X644" s="207"/>
      <c r="Y644" s="207"/>
      <c r="Z644" s="208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  <c r="BI644" s="208"/>
      <c r="BJ644" s="208"/>
      <c r="BK644" s="208"/>
      <c r="BL644" s="208"/>
      <c r="BM644" s="208"/>
      <c r="BN644" s="208"/>
      <c r="BO644" s="208"/>
      <c r="BP644" s="208"/>
      <c r="BQ644" s="208"/>
      <c r="BR644" s="208"/>
      <c r="BS644" s="208"/>
      <c r="BT644" s="208"/>
      <c r="BU644" s="208"/>
      <c r="BV644" s="208"/>
      <c r="BW644" s="208"/>
      <c r="BX644" s="208"/>
      <c r="BY644" s="208"/>
      <c r="BZ644" s="208"/>
      <c r="CA644" s="208"/>
      <c r="CB644" s="208"/>
      <c r="CC644" s="208"/>
      <c r="CD644" s="208"/>
      <c r="CE644" s="208"/>
      <c r="CF644" s="208"/>
      <c r="CG644" s="208"/>
      <c r="CH644" s="208"/>
      <c r="CI644" s="208"/>
      <c r="CJ644" s="208"/>
      <c r="CK644" s="208"/>
      <c r="CL644" s="208"/>
      <c r="CM644" s="208"/>
      <c r="CN644" s="208"/>
      <c r="CO644" s="208"/>
      <c r="CP644" s="176"/>
      <c r="DO644" s="166"/>
    </row>
    <row r="645" spans="1:119">
      <c r="A645" s="166"/>
      <c r="B645" s="175"/>
      <c r="C645" s="175"/>
      <c r="D645" s="178"/>
      <c r="E645" s="17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70"/>
      <c r="R645" s="170"/>
      <c r="S645" s="170"/>
      <c r="T645" s="170"/>
      <c r="U645" s="170"/>
      <c r="V645" s="170"/>
      <c r="W645" s="207"/>
      <c r="X645" s="207"/>
      <c r="Y645" s="207"/>
      <c r="Z645" s="208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  <c r="BI645" s="208"/>
      <c r="BJ645" s="208"/>
      <c r="BK645" s="208"/>
      <c r="BL645" s="208"/>
      <c r="BM645" s="208"/>
      <c r="BN645" s="208"/>
      <c r="BO645" s="208"/>
      <c r="BP645" s="208"/>
      <c r="BQ645" s="208"/>
      <c r="BR645" s="208"/>
      <c r="BS645" s="208"/>
      <c r="BT645" s="208"/>
      <c r="BU645" s="208"/>
      <c r="BV645" s="208"/>
      <c r="BW645" s="208"/>
      <c r="BX645" s="208"/>
      <c r="BY645" s="208"/>
      <c r="BZ645" s="208"/>
      <c r="CA645" s="208"/>
      <c r="CB645" s="208"/>
      <c r="CC645" s="208"/>
      <c r="CD645" s="208"/>
      <c r="CE645" s="208"/>
      <c r="CF645" s="208"/>
      <c r="CG645" s="208"/>
      <c r="CH645" s="208"/>
      <c r="CI645" s="208"/>
      <c r="CJ645" s="208"/>
      <c r="CK645" s="208"/>
      <c r="CL645" s="208"/>
      <c r="CM645" s="208"/>
      <c r="CN645" s="208"/>
      <c r="CO645" s="208"/>
      <c r="CP645" s="176"/>
      <c r="DO645" s="166"/>
    </row>
    <row r="646" spans="1:119">
      <c r="A646" s="166"/>
      <c r="B646" s="175"/>
      <c r="C646" s="175"/>
      <c r="D646" s="178"/>
      <c r="E646" s="17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70"/>
      <c r="R646" s="170"/>
      <c r="S646" s="170"/>
      <c r="T646" s="170"/>
      <c r="U646" s="170"/>
      <c r="V646" s="170"/>
      <c r="W646" s="207"/>
      <c r="X646" s="207"/>
      <c r="Y646" s="207"/>
      <c r="Z646" s="208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  <c r="BI646" s="208"/>
      <c r="BJ646" s="208"/>
      <c r="BK646" s="208"/>
      <c r="BL646" s="208"/>
      <c r="BM646" s="208"/>
      <c r="BN646" s="208"/>
      <c r="BO646" s="208"/>
      <c r="BP646" s="208"/>
      <c r="BQ646" s="208"/>
      <c r="BR646" s="208"/>
      <c r="BS646" s="208"/>
      <c r="BT646" s="208"/>
      <c r="BU646" s="208"/>
      <c r="BV646" s="208"/>
      <c r="BW646" s="208"/>
      <c r="BX646" s="208"/>
      <c r="BY646" s="208"/>
      <c r="BZ646" s="208"/>
      <c r="CA646" s="208"/>
      <c r="CB646" s="208"/>
      <c r="CC646" s="208"/>
      <c r="CD646" s="208"/>
      <c r="CE646" s="208"/>
      <c r="CF646" s="208"/>
      <c r="CG646" s="208"/>
      <c r="CH646" s="208"/>
      <c r="CI646" s="208"/>
      <c r="CJ646" s="208"/>
      <c r="CK646" s="208"/>
      <c r="CL646" s="208"/>
      <c r="CM646" s="208"/>
      <c r="CN646" s="208"/>
      <c r="CO646" s="208"/>
      <c r="CP646" s="176"/>
      <c r="DO646" s="166"/>
    </row>
    <row r="647" spans="1:119">
      <c r="A647" s="166"/>
      <c r="B647" s="175"/>
      <c r="C647" s="175"/>
      <c r="D647" s="178"/>
      <c r="E647" s="17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70"/>
      <c r="R647" s="170"/>
      <c r="S647" s="170"/>
      <c r="T647" s="170"/>
      <c r="U647" s="170"/>
      <c r="V647" s="170"/>
      <c r="W647" s="207"/>
      <c r="X647" s="207"/>
      <c r="Y647" s="207"/>
      <c r="Z647" s="208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  <c r="BI647" s="208"/>
      <c r="BJ647" s="208"/>
      <c r="BK647" s="208"/>
      <c r="BL647" s="208"/>
      <c r="BM647" s="208"/>
      <c r="BN647" s="208"/>
      <c r="BO647" s="208"/>
      <c r="BP647" s="208"/>
      <c r="BQ647" s="208"/>
      <c r="BR647" s="208"/>
      <c r="BS647" s="208"/>
      <c r="BT647" s="208"/>
      <c r="BU647" s="208"/>
      <c r="BV647" s="208"/>
      <c r="BW647" s="208"/>
      <c r="BX647" s="208"/>
      <c r="BY647" s="208"/>
      <c r="BZ647" s="208"/>
      <c r="CA647" s="208"/>
      <c r="CB647" s="208"/>
      <c r="CC647" s="208"/>
      <c r="CD647" s="208"/>
      <c r="CE647" s="208"/>
      <c r="CF647" s="208"/>
      <c r="CG647" s="208"/>
      <c r="CH647" s="208"/>
      <c r="CI647" s="208"/>
      <c r="CJ647" s="208"/>
      <c r="CK647" s="208"/>
      <c r="CL647" s="208"/>
      <c r="CM647" s="208"/>
      <c r="CN647" s="208"/>
      <c r="CO647" s="208"/>
      <c r="CP647" s="176"/>
      <c r="DO647" s="166"/>
    </row>
    <row r="648" spans="1:119">
      <c r="A648" s="166"/>
      <c r="B648" s="175"/>
      <c r="C648" s="175"/>
      <c r="D648" s="178"/>
      <c r="E648" s="17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70"/>
      <c r="R648" s="170"/>
      <c r="S648" s="170"/>
      <c r="T648" s="170"/>
      <c r="U648" s="170"/>
      <c r="V648" s="170"/>
      <c r="W648" s="207"/>
      <c r="X648" s="207"/>
      <c r="Y648" s="207"/>
      <c r="Z648" s="208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  <c r="BI648" s="208"/>
      <c r="BJ648" s="208"/>
      <c r="BK648" s="208"/>
      <c r="BL648" s="208"/>
      <c r="BM648" s="208"/>
      <c r="BN648" s="208"/>
      <c r="BO648" s="208"/>
      <c r="BP648" s="208"/>
      <c r="BQ648" s="208"/>
      <c r="BR648" s="208"/>
      <c r="BS648" s="208"/>
      <c r="BT648" s="208"/>
      <c r="BU648" s="208"/>
      <c r="BV648" s="208"/>
      <c r="BW648" s="208"/>
      <c r="BX648" s="208"/>
      <c r="BY648" s="208"/>
      <c r="BZ648" s="208"/>
      <c r="CA648" s="208"/>
      <c r="CB648" s="208"/>
      <c r="CC648" s="208"/>
      <c r="CD648" s="208"/>
      <c r="CE648" s="208"/>
      <c r="CF648" s="208"/>
      <c r="CG648" s="208"/>
      <c r="CH648" s="208"/>
      <c r="CI648" s="208"/>
      <c r="CJ648" s="208"/>
      <c r="CK648" s="208"/>
      <c r="CL648" s="208"/>
      <c r="CM648" s="208"/>
      <c r="CN648" s="208"/>
      <c r="CO648" s="208"/>
      <c r="CP648" s="176"/>
      <c r="DO648" s="166"/>
    </row>
    <row r="649" spans="1:119">
      <c r="A649" s="166"/>
      <c r="B649" s="175"/>
      <c r="C649" s="175"/>
      <c r="D649" s="178"/>
      <c r="E649" s="17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70"/>
      <c r="R649" s="170"/>
      <c r="S649" s="170"/>
      <c r="T649" s="170"/>
      <c r="U649" s="170"/>
      <c r="V649" s="170"/>
      <c r="W649" s="207"/>
      <c r="X649" s="207"/>
      <c r="Y649" s="207"/>
      <c r="Z649" s="208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  <c r="BI649" s="208"/>
      <c r="BJ649" s="208"/>
      <c r="BK649" s="208"/>
      <c r="BL649" s="208"/>
      <c r="BM649" s="208"/>
      <c r="BN649" s="208"/>
      <c r="BO649" s="208"/>
      <c r="BP649" s="208"/>
      <c r="BQ649" s="208"/>
      <c r="BR649" s="208"/>
      <c r="BS649" s="208"/>
      <c r="BT649" s="208"/>
      <c r="BU649" s="208"/>
      <c r="BV649" s="208"/>
      <c r="BW649" s="208"/>
      <c r="BX649" s="208"/>
      <c r="BY649" s="208"/>
      <c r="BZ649" s="208"/>
      <c r="CA649" s="208"/>
      <c r="CB649" s="208"/>
      <c r="CC649" s="208"/>
      <c r="CD649" s="208"/>
      <c r="CE649" s="208"/>
      <c r="CF649" s="208"/>
      <c r="CG649" s="208"/>
      <c r="CH649" s="208"/>
      <c r="CI649" s="208"/>
      <c r="CJ649" s="208"/>
      <c r="CK649" s="208"/>
      <c r="CL649" s="208"/>
      <c r="CM649" s="208"/>
      <c r="CN649" s="208"/>
      <c r="CO649" s="208"/>
      <c r="CP649" s="176"/>
      <c r="DO649" s="166"/>
    </row>
    <row r="650" spans="1:119">
      <c r="A650" s="166"/>
      <c r="B650" s="175"/>
      <c r="C650" s="175"/>
      <c r="D650" s="178"/>
      <c r="E650" s="17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70"/>
      <c r="R650" s="170"/>
      <c r="S650" s="170"/>
      <c r="T650" s="170"/>
      <c r="U650" s="170"/>
      <c r="V650" s="170"/>
      <c r="W650" s="207"/>
      <c r="X650" s="207"/>
      <c r="Y650" s="207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08"/>
      <c r="BN650" s="208"/>
      <c r="BO650" s="208"/>
      <c r="BP650" s="208"/>
      <c r="BQ650" s="208"/>
      <c r="BR650" s="208"/>
      <c r="BS650" s="208"/>
      <c r="BT650" s="208"/>
      <c r="BU650" s="208"/>
      <c r="BV650" s="208"/>
      <c r="BW650" s="208"/>
      <c r="BX650" s="208"/>
      <c r="BY650" s="208"/>
      <c r="BZ650" s="208"/>
      <c r="CA650" s="208"/>
      <c r="CB650" s="208"/>
      <c r="CC650" s="208"/>
      <c r="CD650" s="208"/>
      <c r="CE650" s="208"/>
      <c r="CF650" s="208"/>
      <c r="CG650" s="208"/>
      <c r="CH650" s="208"/>
      <c r="CI650" s="208"/>
      <c r="CJ650" s="208"/>
      <c r="CK650" s="208"/>
      <c r="CL650" s="208"/>
      <c r="CM650" s="208"/>
      <c r="CN650" s="208"/>
      <c r="CO650" s="208"/>
      <c r="CP650" s="176"/>
      <c r="DO650" s="166"/>
    </row>
    <row r="651" spans="1:119">
      <c r="A651" s="166"/>
      <c r="B651" s="175"/>
      <c r="C651" s="175"/>
      <c r="D651" s="178"/>
      <c r="E651" s="17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70"/>
      <c r="R651" s="170"/>
      <c r="S651" s="170"/>
      <c r="T651" s="170"/>
      <c r="U651" s="170"/>
      <c r="V651" s="170"/>
      <c r="W651" s="207"/>
      <c r="X651" s="207"/>
      <c r="Y651" s="207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  <c r="BI651" s="208"/>
      <c r="BJ651" s="208"/>
      <c r="BK651" s="208"/>
      <c r="BL651" s="208"/>
      <c r="BM651" s="208"/>
      <c r="BN651" s="208"/>
      <c r="BO651" s="208"/>
      <c r="BP651" s="208"/>
      <c r="BQ651" s="208"/>
      <c r="BR651" s="208"/>
      <c r="BS651" s="208"/>
      <c r="BT651" s="208"/>
      <c r="BU651" s="208"/>
      <c r="BV651" s="208"/>
      <c r="BW651" s="208"/>
      <c r="BX651" s="208"/>
      <c r="BY651" s="208"/>
      <c r="BZ651" s="208"/>
      <c r="CA651" s="208"/>
      <c r="CB651" s="208"/>
      <c r="CC651" s="208"/>
      <c r="CD651" s="208"/>
      <c r="CE651" s="208"/>
      <c r="CF651" s="208"/>
      <c r="CG651" s="208"/>
      <c r="CH651" s="208"/>
      <c r="CI651" s="208"/>
      <c r="CJ651" s="208"/>
      <c r="CK651" s="208"/>
      <c r="CL651" s="208"/>
      <c r="CM651" s="208"/>
      <c r="CN651" s="208"/>
      <c r="CO651" s="208"/>
      <c r="CP651" s="176"/>
      <c r="DO651" s="166"/>
    </row>
    <row r="652" spans="1:119">
      <c r="A652" s="166"/>
      <c r="B652" s="175"/>
      <c r="C652" s="175"/>
      <c r="D652" s="178"/>
      <c r="E652" s="17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70"/>
      <c r="R652" s="170"/>
      <c r="S652" s="170"/>
      <c r="T652" s="170"/>
      <c r="U652" s="170"/>
      <c r="V652" s="170"/>
      <c r="W652" s="207"/>
      <c r="X652" s="207"/>
      <c r="Y652" s="207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  <c r="BI652" s="208"/>
      <c r="BJ652" s="208"/>
      <c r="BK652" s="208"/>
      <c r="BL652" s="208"/>
      <c r="BM652" s="208"/>
      <c r="BN652" s="208"/>
      <c r="BO652" s="208"/>
      <c r="BP652" s="208"/>
      <c r="BQ652" s="208"/>
      <c r="BR652" s="208"/>
      <c r="BS652" s="208"/>
      <c r="BT652" s="208"/>
      <c r="BU652" s="208"/>
      <c r="BV652" s="208"/>
      <c r="BW652" s="208"/>
      <c r="BX652" s="208"/>
      <c r="BY652" s="208"/>
      <c r="BZ652" s="208"/>
      <c r="CA652" s="208"/>
      <c r="CB652" s="208"/>
      <c r="CC652" s="208"/>
      <c r="CD652" s="208"/>
      <c r="CE652" s="208"/>
      <c r="CF652" s="208"/>
      <c r="CG652" s="208"/>
      <c r="CH652" s="208"/>
      <c r="CI652" s="208"/>
      <c r="CJ652" s="208"/>
      <c r="CK652" s="208"/>
      <c r="CL652" s="208"/>
      <c r="CM652" s="208"/>
      <c r="CN652" s="208"/>
      <c r="CO652" s="208"/>
      <c r="CP652" s="176"/>
      <c r="DO652" s="166"/>
    </row>
    <row r="653" spans="1:119">
      <c r="A653" s="166"/>
      <c r="B653" s="175"/>
      <c r="C653" s="175"/>
      <c r="D653" s="178"/>
      <c r="E653" s="17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70"/>
      <c r="R653" s="170"/>
      <c r="S653" s="170"/>
      <c r="T653" s="170"/>
      <c r="U653" s="170"/>
      <c r="V653" s="170"/>
      <c r="W653" s="207"/>
      <c r="X653" s="207"/>
      <c r="Y653" s="207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  <c r="BI653" s="208"/>
      <c r="BJ653" s="208"/>
      <c r="BK653" s="208"/>
      <c r="BL653" s="208"/>
      <c r="BM653" s="208"/>
      <c r="BN653" s="208"/>
      <c r="BO653" s="208"/>
      <c r="BP653" s="208"/>
      <c r="BQ653" s="208"/>
      <c r="BR653" s="208"/>
      <c r="BS653" s="208"/>
      <c r="BT653" s="208"/>
      <c r="BU653" s="208"/>
      <c r="BV653" s="208"/>
      <c r="BW653" s="208"/>
      <c r="BX653" s="208"/>
      <c r="BY653" s="208"/>
      <c r="BZ653" s="208"/>
      <c r="CA653" s="208"/>
      <c r="CB653" s="208"/>
      <c r="CC653" s="208"/>
      <c r="CD653" s="208"/>
      <c r="CE653" s="208"/>
      <c r="CF653" s="208"/>
      <c r="CG653" s="208"/>
      <c r="CH653" s="208"/>
      <c r="CI653" s="208"/>
      <c r="CJ653" s="208"/>
      <c r="CK653" s="208"/>
      <c r="CL653" s="208"/>
      <c r="CM653" s="208"/>
      <c r="CN653" s="208"/>
      <c r="CO653" s="208"/>
      <c r="CP653" s="176"/>
      <c r="DO653" s="166"/>
    </row>
    <row r="654" spans="1:119">
      <c r="A654" s="166"/>
      <c r="B654" s="175"/>
      <c r="C654" s="175"/>
      <c r="D654" s="178"/>
      <c r="E654" s="17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70"/>
      <c r="R654" s="170"/>
      <c r="S654" s="170"/>
      <c r="T654" s="170"/>
      <c r="U654" s="170"/>
      <c r="V654" s="170"/>
      <c r="W654" s="207"/>
      <c r="X654" s="207"/>
      <c r="Y654" s="207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  <c r="BI654" s="208"/>
      <c r="BJ654" s="208"/>
      <c r="BK654" s="208"/>
      <c r="BL654" s="208"/>
      <c r="BM654" s="208"/>
      <c r="BN654" s="208"/>
      <c r="BO654" s="208"/>
      <c r="BP654" s="208"/>
      <c r="BQ654" s="208"/>
      <c r="BR654" s="208"/>
      <c r="BS654" s="208"/>
      <c r="BT654" s="208"/>
      <c r="BU654" s="208"/>
      <c r="BV654" s="208"/>
      <c r="BW654" s="208"/>
      <c r="BX654" s="208"/>
      <c r="BY654" s="208"/>
      <c r="BZ654" s="208"/>
      <c r="CA654" s="208"/>
      <c r="CB654" s="208"/>
      <c r="CC654" s="208"/>
      <c r="CD654" s="208"/>
      <c r="CE654" s="208"/>
      <c r="CF654" s="208"/>
      <c r="CG654" s="208"/>
      <c r="CH654" s="208"/>
      <c r="CI654" s="208"/>
      <c r="CJ654" s="208"/>
      <c r="CK654" s="208"/>
      <c r="CL654" s="208"/>
      <c r="CM654" s="208"/>
      <c r="CN654" s="208"/>
      <c r="CO654" s="208"/>
      <c r="CP654" s="176"/>
      <c r="DO654" s="166"/>
    </row>
    <row r="655" spans="1:119">
      <c r="A655" s="166"/>
      <c r="B655" s="175"/>
      <c r="C655" s="175"/>
      <c r="D655" s="178"/>
      <c r="E655" s="17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70"/>
      <c r="R655" s="170"/>
      <c r="S655" s="170"/>
      <c r="T655" s="170"/>
      <c r="U655" s="170"/>
      <c r="V655" s="170"/>
      <c r="W655" s="207"/>
      <c r="X655" s="207"/>
      <c r="Y655" s="207"/>
      <c r="Z655" s="208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  <c r="BI655" s="208"/>
      <c r="BJ655" s="208"/>
      <c r="BK655" s="208"/>
      <c r="BL655" s="208"/>
      <c r="BM655" s="208"/>
      <c r="BN655" s="208"/>
      <c r="BO655" s="208"/>
      <c r="BP655" s="208"/>
      <c r="BQ655" s="208"/>
      <c r="BR655" s="208"/>
      <c r="BS655" s="208"/>
      <c r="BT655" s="208"/>
      <c r="BU655" s="208"/>
      <c r="BV655" s="208"/>
      <c r="BW655" s="208"/>
      <c r="BX655" s="208"/>
      <c r="BY655" s="208"/>
      <c r="BZ655" s="208"/>
      <c r="CA655" s="208"/>
      <c r="CB655" s="208"/>
      <c r="CC655" s="208"/>
      <c r="CD655" s="208"/>
      <c r="CE655" s="208"/>
      <c r="CF655" s="208"/>
      <c r="CG655" s="208"/>
      <c r="CH655" s="208"/>
      <c r="CI655" s="208"/>
      <c r="CJ655" s="208"/>
      <c r="CK655" s="208"/>
      <c r="CL655" s="208"/>
      <c r="CM655" s="208"/>
      <c r="CN655" s="208"/>
      <c r="CO655" s="208"/>
      <c r="CP655" s="176"/>
      <c r="DO655" s="166"/>
    </row>
    <row r="656" spans="1:119">
      <c r="A656" s="166"/>
      <c r="B656" s="175"/>
      <c r="C656" s="175"/>
      <c r="D656" s="178"/>
      <c r="E656" s="17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70"/>
      <c r="R656" s="170"/>
      <c r="S656" s="170"/>
      <c r="T656" s="170"/>
      <c r="U656" s="170"/>
      <c r="V656" s="170"/>
      <c r="W656" s="207"/>
      <c r="X656" s="207"/>
      <c r="Y656" s="207"/>
      <c r="Z656" s="208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  <c r="BI656" s="208"/>
      <c r="BJ656" s="208"/>
      <c r="BK656" s="208"/>
      <c r="BL656" s="208"/>
      <c r="BM656" s="208"/>
      <c r="BN656" s="208"/>
      <c r="BO656" s="208"/>
      <c r="BP656" s="208"/>
      <c r="BQ656" s="208"/>
      <c r="BR656" s="208"/>
      <c r="BS656" s="208"/>
      <c r="BT656" s="208"/>
      <c r="BU656" s="208"/>
      <c r="BV656" s="208"/>
      <c r="BW656" s="208"/>
      <c r="BX656" s="208"/>
      <c r="BY656" s="208"/>
      <c r="BZ656" s="208"/>
      <c r="CA656" s="208"/>
      <c r="CB656" s="208"/>
      <c r="CC656" s="208"/>
      <c r="CD656" s="208"/>
      <c r="CE656" s="208"/>
      <c r="CF656" s="208"/>
      <c r="CG656" s="208"/>
      <c r="CH656" s="208"/>
      <c r="CI656" s="208"/>
      <c r="CJ656" s="208"/>
      <c r="CK656" s="208"/>
      <c r="CL656" s="208"/>
      <c r="CM656" s="208"/>
      <c r="CN656" s="208"/>
      <c r="CO656" s="208"/>
      <c r="CP656" s="176"/>
      <c r="DO656" s="166"/>
    </row>
    <row r="657" spans="1:119">
      <c r="A657" s="166"/>
      <c r="B657" s="175"/>
      <c r="C657" s="175"/>
      <c r="D657" s="178"/>
      <c r="E657" s="17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70"/>
      <c r="R657" s="170"/>
      <c r="S657" s="170"/>
      <c r="T657" s="170"/>
      <c r="U657" s="170"/>
      <c r="V657" s="170"/>
      <c r="W657" s="207"/>
      <c r="X657" s="207"/>
      <c r="Y657" s="207"/>
      <c r="Z657" s="208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  <c r="BI657" s="208"/>
      <c r="BJ657" s="208"/>
      <c r="BK657" s="208"/>
      <c r="BL657" s="208"/>
      <c r="BM657" s="208"/>
      <c r="BN657" s="208"/>
      <c r="BO657" s="208"/>
      <c r="BP657" s="208"/>
      <c r="BQ657" s="208"/>
      <c r="BR657" s="208"/>
      <c r="BS657" s="208"/>
      <c r="BT657" s="208"/>
      <c r="BU657" s="208"/>
      <c r="BV657" s="208"/>
      <c r="BW657" s="208"/>
      <c r="BX657" s="208"/>
      <c r="BY657" s="208"/>
      <c r="BZ657" s="208"/>
      <c r="CA657" s="208"/>
      <c r="CB657" s="208"/>
      <c r="CC657" s="208"/>
      <c r="CD657" s="208"/>
      <c r="CE657" s="208"/>
      <c r="CF657" s="208"/>
      <c r="CG657" s="208"/>
      <c r="CH657" s="208"/>
      <c r="CI657" s="208"/>
      <c r="CJ657" s="208"/>
      <c r="CK657" s="208"/>
      <c r="CL657" s="208"/>
      <c r="CM657" s="208"/>
      <c r="CN657" s="208"/>
      <c r="CO657" s="208"/>
      <c r="CP657" s="176"/>
      <c r="DO657" s="166"/>
    </row>
    <row r="658" spans="1:119">
      <c r="A658" s="166"/>
      <c r="B658" s="175"/>
      <c r="C658" s="175"/>
      <c r="D658" s="178"/>
      <c r="E658" s="17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70"/>
      <c r="R658" s="170"/>
      <c r="S658" s="170"/>
      <c r="T658" s="170"/>
      <c r="U658" s="170"/>
      <c r="V658" s="170"/>
      <c r="W658" s="207"/>
      <c r="X658" s="207"/>
      <c r="Y658" s="207"/>
      <c r="Z658" s="208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  <c r="BI658" s="208"/>
      <c r="BJ658" s="208"/>
      <c r="BK658" s="208"/>
      <c r="BL658" s="208"/>
      <c r="BM658" s="208"/>
      <c r="BN658" s="208"/>
      <c r="BO658" s="208"/>
      <c r="BP658" s="208"/>
      <c r="BQ658" s="208"/>
      <c r="BR658" s="208"/>
      <c r="BS658" s="208"/>
      <c r="BT658" s="208"/>
      <c r="BU658" s="208"/>
      <c r="BV658" s="208"/>
      <c r="BW658" s="208"/>
      <c r="BX658" s="208"/>
      <c r="BY658" s="208"/>
      <c r="BZ658" s="208"/>
      <c r="CA658" s="208"/>
      <c r="CB658" s="208"/>
      <c r="CC658" s="208"/>
      <c r="CD658" s="208"/>
      <c r="CE658" s="208"/>
      <c r="CF658" s="208"/>
      <c r="CG658" s="208"/>
      <c r="CH658" s="208"/>
      <c r="CI658" s="208"/>
      <c r="CJ658" s="208"/>
      <c r="CK658" s="208"/>
      <c r="CL658" s="208"/>
      <c r="CM658" s="208"/>
      <c r="CN658" s="208"/>
      <c r="CO658" s="208"/>
      <c r="CP658" s="176"/>
      <c r="DO658" s="166"/>
    </row>
    <row r="659" spans="1:119">
      <c r="A659" s="166"/>
      <c r="B659" s="175"/>
      <c r="C659" s="175"/>
      <c r="D659" s="178"/>
      <c r="E659" s="17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70"/>
      <c r="R659" s="170"/>
      <c r="S659" s="170"/>
      <c r="T659" s="170"/>
      <c r="U659" s="170"/>
      <c r="V659" s="170"/>
      <c r="W659" s="207"/>
      <c r="X659" s="207"/>
      <c r="Y659" s="207"/>
      <c r="Z659" s="208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  <c r="BI659" s="208"/>
      <c r="BJ659" s="208"/>
      <c r="BK659" s="208"/>
      <c r="BL659" s="208"/>
      <c r="BM659" s="208"/>
      <c r="BN659" s="208"/>
      <c r="BO659" s="208"/>
      <c r="BP659" s="208"/>
      <c r="BQ659" s="208"/>
      <c r="BR659" s="208"/>
      <c r="BS659" s="208"/>
      <c r="BT659" s="208"/>
      <c r="BU659" s="208"/>
      <c r="BV659" s="208"/>
      <c r="BW659" s="208"/>
      <c r="BX659" s="208"/>
      <c r="BY659" s="208"/>
      <c r="BZ659" s="208"/>
      <c r="CA659" s="208"/>
      <c r="CB659" s="208"/>
      <c r="CC659" s="208"/>
      <c r="CD659" s="208"/>
      <c r="CE659" s="208"/>
      <c r="CF659" s="208"/>
      <c r="CG659" s="208"/>
      <c r="CH659" s="208"/>
      <c r="CI659" s="208"/>
      <c r="CJ659" s="208"/>
      <c r="CK659" s="208"/>
      <c r="CL659" s="208"/>
      <c r="CM659" s="208"/>
      <c r="CN659" s="208"/>
      <c r="CO659" s="208"/>
      <c r="CP659" s="176"/>
      <c r="DO659" s="166"/>
    </row>
    <row r="660" spans="1:119">
      <c r="A660" s="166"/>
      <c r="B660" s="175"/>
      <c r="C660" s="175"/>
      <c r="D660" s="178"/>
      <c r="E660" s="17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70"/>
      <c r="R660" s="170"/>
      <c r="S660" s="170"/>
      <c r="T660" s="170"/>
      <c r="U660" s="170"/>
      <c r="V660" s="170"/>
      <c r="W660" s="207"/>
      <c r="X660" s="207"/>
      <c r="Y660" s="207"/>
      <c r="Z660" s="208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8"/>
      <c r="BY660" s="208"/>
      <c r="BZ660" s="208"/>
      <c r="CA660" s="208"/>
      <c r="CB660" s="208"/>
      <c r="CC660" s="208"/>
      <c r="CD660" s="208"/>
      <c r="CE660" s="208"/>
      <c r="CF660" s="208"/>
      <c r="CG660" s="208"/>
      <c r="CH660" s="208"/>
      <c r="CI660" s="208"/>
      <c r="CJ660" s="208"/>
      <c r="CK660" s="208"/>
      <c r="CL660" s="208"/>
      <c r="CM660" s="208"/>
      <c r="CN660" s="208"/>
      <c r="CO660" s="208"/>
      <c r="CP660" s="176"/>
      <c r="DO660" s="166"/>
    </row>
    <row r="661" spans="1:119">
      <c r="A661" s="166"/>
      <c r="B661" s="175"/>
      <c r="C661" s="175"/>
      <c r="D661" s="178"/>
      <c r="E661" s="17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70"/>
      <c r="R661" s="170"/>
      <c r="S661" s="170"/>
      <c r="T661" s="170"/>
      <c r="U661" s="170"/>
      <c r="V661" s="170"/>
      <c r="W661" s="207"/>
      <c r="X661" s="207"/>
      <c r="Y661" s="207"/>
      <c r="Z661" s="208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  <c r="BP661" s="208"/>
      <c r="BQ661" s="208"/>
      <c r="BR661" s="208"/>
      <c r="BS661" s="208"/>
      <c r="BT661" s="208"/>
      <c r="BU661" s="208"/>
      <c r="BV661" s="208"/>
      <c r="BW661" s="208"/>
      <c r="BX661" s="208"/>
      <c r="BY661" s="208"/>
      <c r="BZ661" s="208"/>
      <c r="CA661" s="208"/>
      <c r="CB661" s="208"/>
      <c r="CC661" s="208"/>
      <c r="CD661" s="208"/>
      <c r="CE661" s="208"/>
      <c r="CF661" s="208"/>
      <c r="CG661" s="208"/>
      <c r="CH661" s="208"/>
      <c r="CI661" s="208"/>
      <c r="CJ661" s="208"/>
      <c r="CK661" s="208"/>
      <c r="CL661" s="208"/>
      <c r="CM661" s="208"/>
      <c r="CN661" s="208"/>
      <c r="CO661" s="208"/>
      <c r="CP661" s="176"/>
      <c r="DO661" s="166"/>
    </row>
    <row r="662" spans="1:119">
      <c r="A662" s="166"/>
      <c r="B662" s="175"/>
      <c r="C662" s="175"/>
      <c r="D662" s="178"/>
      <c r="E662" s="17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70"/>
      <c r="R662" s="170"/>
      <c r="S662" s="170"/>
      <c r="T662" s="170"/>
      <c r="U662" s="170"/>
      <c r="V662" s="170"/>
      <c r="W662" s="207"/>
      <c r="X662" s="207"/>
      <c r="Y662" s="207"/>
      <c r="Z662" s="208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  <c r="BP662" s="208"/>
      <c r="BQ662" s="208"/>
      <c r="BR662" s="208"/>
      <c r="BS662" s="208"/>
      <c r="BT662" s="208"/>
      <c r="BU662" s="208"/>
      <c r="BV662" s="208"/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8"/>
      <c r="CG662" s="208"/>
      <c r="CH662" s="208"/>
      <c r="CI662" s="208"/>
      <c r="CJ662" s="208"/>
      <c r="CK662" s="208"/>
      <c r="CL662" s="208"/>
      <c r="CM662" s="208"/>
      <c r="CN662" s="208"/>
      <c r="CO662" s="208"/>
      <c r="CP662" s="176"/>
      <c r="DO662" s="166"/>
    </row>
    <row r="663" spans="1:119">
      <c r="A663" s="166"/>
      <c r="B663" s="175"/>
      <c r="C663" s="175"/>
      <c r="D663" s="178"/>
      <c r="E663" s="17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70"/>
      <c r="R663" s="170"/>
      <c r="S663" s="170"/>
      <c r="T663" s="170"/>
      <c r="U663" s="170"/>
      <c r="V663" s="170"/>
      <c r="W663" s="207"/>
      <c r="X663" s="207"/>
      <c r="Y663" s="207"/>
      <c r="Z663" s="208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  <c r="BP663" s="208"/>
      <c r="BQ663" s="208"/>
      <c r="BR663" s="208"/>
      <c r="BS663" s="208"/>
      <c r="BT663" s="208"/>
      <c r="BU663" s="208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8"/>
      <c r="CG663" s="208"/>
      <c r="CH663" s="208"/>
      <c r="CI663" s="208"/>
      <c r="CJ663" s="208"/>
      <c r="CK663" s="208"/>
      <c r="CL663" s="208"/>
      <c r="CM663" s="208"/>
      <c r="CN663" s="208"/>
      <c r="CO663" s="208"/>
      <c r="CP663" s="176"/>
      <c r="DO663" s="166"/>
    </row>
    <row r="664" spans="1:119">
      <c r="A664" s="166"/>
      <c r="B664" s="175"/>
      <c r="C664" s="175"/>
      <c r="D664" s="178"/>
      <c r="E664" s="17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70"/>
      <c r="R664" s="170"/>
      <c r="S664" s="170"/>
      <c r="T664" s="170"/>
      <c r="U664" s="170"/>
      <c r="V664" s="170"/>
      <c r="W664" s="207"/>
      <c r="X664" s="207"/>
      <c r="Y664" s="207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  <c r="BI664" s="208"/>
      <c r="BJ664" s="208"/>
      <c r="BK664" s="208"/>
      <c r="BL664" s="208"/>
      <c r="BM664" s="208"/>
      <c r="BN664" s="208"/>
      <c r="BO664" s="208"/>
      <c r="BP664" s="208"/>
      <c r="BQ664" s="208"/>
      <c r="BR664" s="208"/>
      <c r="BS664" s="208"/>
      <c r="BT664" s="208"/>
      <c r="BU664" s="208"/>
      <c r="BV664" s="208"/>
      <c r="BW664" s="208"/>
      <c r="BX664" s="208"/>
      <c r="BY664" s="208"/>
      <c r="BZ664" s="208"/>
      <c r="CA664" s="208"/>
      <c r="CB664" s="208"/>
      <c r="CC664" s="208"/>
      <c r="CD664" s="208"/>
      <c r="CE664" s="208"/>
      <c r="CF664" s="208"/>
      <c r="CG664" s="208"/>
      <c r="CH664" s="208"/>
      <c r="CI664" s="208"/>
      <c r="CJ664" s="208"/>
      <c r="CK664" s="208"/>
      <c r="CL664" s="208"/>
      <c r="CM664" s="208"/>
      <c r="CN664" s="208"/>
      <c r="CO664" s="208"/>
      <c r="CP664" s="176"/>
      <c r="DO664" s="166"/>
    </row>
    <row r="665" spans="1:119">
      <c r="A665" s="166"/>
      <c r="B665" s="175"/>
      <c r="C665" s="175"/>
      <c r="D665" s="178"/>
      <c r="E665" s="17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70"/>
      <c r="R665" s="170"/>
      <c r="S665" s="170"/>
      <c r="T665" s="170"/>
      <c r="U665" s="170"/>
      <c r="V665" s="170"/>
      <c r="W665" s="207"/>
      <c r="X665" s="207"/>
      <c r="Y665" s="207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  <c r="BI665" s="208"/>
      <c r="BJ665" s="208"/>
      <c r="BK665" s="208"/>
      <c r="BL665" s="208"/>
      <c r="BM665" s="208"/>
      <c r="BN665" s="208"/>
      <c r="BO665" s="208"/>
      <c r="BP665" s="208"/>
      <c r="BQ665" s="208"/>
      <c r="BR665" s="208"/>
      <c r="BS665" s="208"/>
      <c r="BT665" s="208"/>
      <c r="BU665" s="208"/>
      <c r="BV665" s="208"/>
      <c r="BW665" s="208"/>
      <c r="BX665" s="208"/>
      <c r="BY665" s="208"/>
      <c r="BZ665" s="208"/>
      <c r="CA665" s="208"/>
      <c r="CB665" s="208"/>
      <c r="CC665" s="208"/>
      <c r="CD665" s="208"/>
      <c r="CE665" s="208"/>
      <c r="CF665" s="208"/>
      <c r="CG665" s="208"/>
      <c r="CH665" s="208"/>
      <c r="CI665" s="208"/>
      <c r="CJ665" s="208"/>
      <c r="CK665" s="208"/>
      <c r="CL665" s="208"/>
      <c r="CM665" s="208"/>
      <c r="CN665" s="208"/>
      <c r="CO665" s="208"/>
      <c r="CP665" s="176"/>
      <c r="DO665" s="166"/>
    </row>
    <row r="666" spans="1:119">
      <c r="A666" s="166"/>
      <c r="B666" s="175"/>
      <c r="C666" s="175"/>
      <c r="D666" s="178"/>
      <c r="E666" s="17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70"/>
      <c r="R666" s="170"/>
      <c r="S666" s="170"/>
      <c r="T666" s="170"/>
      <c r="U666" s="170"/>
      <c r="V666" s="170"/>
      <c r="W666" s="207"/>
      <c r="X666" s="207"/>
      <c r="Y666" s="207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  <c r="BI666" s="208"/>
      <c r="BJ666" s="208"/>
      <c r="BK666" s="208"/>
      <c r="BL666" s="208"/>
      <c r="BM666" s="208"/>
      <c r="BN666" s="208"/>
      <c r="BO666" s="208"/>
      <c r="BP666" s="208"/>
      <c r="BQ666" s="208"/>
      <c r="BR666" s="208"/>
      <c r="BS666" s="208"/>
      <c r="BT666" s="208"/>
      <c r="BU666" s="208"/>
      <c r="BV666" s="208"/>
      <c r="BW666" s="208"/>
      <c r="BX666" s="208"/>
      <c r="BY666" s="208"/>
      <c r="BZ666" s="208"/>
      <c r="CA666" s="208"/>
      <c r="CB666" s="208"/>
      <c r="CC666" s="208"/>
      <c r="CD666" s="208"/>
      <c r="CE666" s="208"/>
      <c r="CF666" s="208"/>
      <c r="CG666" s="208"/>
      <c r="CH666" s="208"/>
      <c r="CI666" s="208"/>
      <c r="CJ666" s="208"/>
      <c r="CK666" s="208"/>
      <c r="CL666" s="208"/>
      <c r="CM666" s="208"/>
      <c r="CN666" s="208"/>
      <c r="CO666" s="208"/>
      <c r="CP666" s="176"/>
      <c r="DO666" s="166"/>
    </row>
    <row r="667" spans="1:119">
      <c r="A667" s="166"/>
      <c r="B667" s="175"/>
      <c r="C667" s="175"/>
      <c r="D667" s="178"/>
      <c r="E667" s="17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70"/>
      <c r="R667" s="170"/>
      <c r="S667" s="170"/>
      <c r="T667" s="170"/>
      <c r="U667" s="170"/>
      <c r="V667" s="170"/>
      <c r="W667" s="207"/>
      <c r="X667" s="207"/>
      <c r="Y667" s="207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8"/>
      <c r="BN667" s="208"/>
      <c r="BO667" s="208"/>
      <c r="BP667" s="208"/>
      <c r="BQ667" s="208"/>
      <c r="BR667" s="208"/>
      <c r="BS667" s="208"/>
      <c r="BT667" s="208"/>
      <c r="BU667" s="208"/>
      <c r="BV667" s="208"/>
      <c r="BW667" s="208"/>
      <c r="BX667" s="208"/>
      <c r="BY667" s="208"/>
      <c r="BZ667" s="208"/>
      <c r="CA667" s="208"/>
      <c r="CB667" s="208"/>
      <c r="CC667" s="208"/>
      <c r="CD667" s="208"/>
      <c r="CE667" s="208"/>
      <c r="CF667" s="208"/>
      <c r="CG667" s="208"/>
      <c r="CH667" s="208"/>
      <c r="CI667" s="208"/>
      <c r="CJ667" s="208"/>
      <c r="CK667" s="208"/>
      <c r="CL667" s="208"/>
      <c r="CM667" s="208"/>
      <c r="CN667" s="208"/>
      <c r="CO667" s="208"/>
      <c r="CP667" s="176"/>
      <c r="DO667" s="166"/>
    </row>
    <row r="668" spans="1:119">
      <c r="A668" s="166"/>
      <c r="B668" s="175"/>
      <c r="C668" s="175"/>
      <c r="D668" s="178"/>
      <c r="E668" s="17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70"/>
      <c r="R668" s="170"/>
      <c r="S668" s="170"/>
      <c r="T668" s="170"/>
      <c r="U668" s="170"/>
      <c r="V668" s="170"/>
      <c r="W668" s="207"/>
      <c r="X668" s="207"/>
      <c r="Y668" s="207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8"/>
      <c r="BN668" s="208"/>
      <c r="BO668" s="208"/>
      <c r="BP668" s="208"/>
      <c r="BQ668" s="208"/>
      <c r="BR668" s="208"/>
      <c r="BS668" s="208"/>
      <c r="BT668" s="208"/>
      <c r="BU668" s="208"/>
      <c r="BV668" s="208"/>
      <c r="BW668" s="208"/>
      <c r="BX668" s="208"/>
      <c r="BY668" s="208"/>
      <c r="BZ668" s="208"/>
      <c r="CA668" s="208"/>
      <c r="CB668" s="208"/>
      <c r="CC668" s="208"/>
      <c r="CD668" s="208"/>
      <c r="CE668" s="208"/>
      <c r="CF668" s="208"/>
      <c r="CG668" s="208"/>
      <c r="CH668" s="208"/>
      <c r="CI668" s="208"/>
      <c r="CJ668" s="208"/>
      <c r="CK668" s="208"/>
      <c r="CL668" s="208"/>
      <c r="CM668" s="208"/>
      <c r="CN668" s="208"/>
      <c r="CO668" s="208"/>
      <c r="CP668" s="176"/>
      <c r="DO668" s="166"/>
    </row>
    <row r="669" spans="1:119">
      <c r="A669" s="166"/>
      <c r="B669" s="175"/>
      <c r="C669" s="175"/>
      <c r="D669" s="178"/>
      <c r="E669" s="17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70"/>
      <c r="R669" s="170"/>
      <c r="S669" s="170"/>
      <c r="T669" s="170"/>
      <c r="U669" s="170"/>
      <c r="V669" s="170"/>
      <c r="W669" s="207"/>
      <c r="X669" s="207"/>
      <c r="Y669" s="207"/>
      <c r="Z669" s="208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  <c r="BP669" s="208"/>
      <c r="BQ669" s="208"/>
      <c r="BR669" s="208"/>
      <c r="BS669" s="208"/>
      <c r="BT669" s="208"/>
      <c r="BU669" s="208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8"/>
      <c r="CG669" s="208"/>
      <c r="CH669" s="208"/>
      <c r="CI669" s="208"/>
      <c r="CJ669" s="208"/>
      <c r="CK669" s="208"/>
      <c r="CL669" s="208"/>
      <c r="CM669" s="208"/>
      <c r="CN669" s="208"/>
      <c r="CO669" s="208"/>
      <c r="CP669" s="176"/>
      <c r="DO669" s="166"/>
    </row>
    <row r="670" spans="1:119">
      <c r="A670" s="166"/>
      <c r="B670" s="175"/>
      <c r="C670" s="175"/>
      <c r="D670" s="178"/>
      <c r="E670" s="17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70"/>
      <c r="R670" s="170"/>
      <c r="S670" s="170"/>
      <c r="T670" s="170"/>
      <c r="U670" s="170"/>
      <c r="V670" s="170"/>
      <c r="W670" s="207"/>
      <c r="X670" s="207"/>
      <c r="Y670" s="207"/>
      <c r="Z670" s="208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/>
      <c r="BW670" s="208"/>
      <c r="BX670" s="208"/>
      <c r="BY670" s="208"/>
      <c r="BZ670" s="208"/>
      <c r="CA670" s="208"/>
      <c r="CB670" s="208"/>
      <c r="CC670" s="208"/>
      <c r="CD670" s="208"/>
      <c r="CE670" s="208"/>
      <c r="CF670" s="208"/>
      <c r="CG670" s="208"/>
      <c r="CH670" s="208"/>
      <c r="CI670" s="208"/>
      <c r="CJ670" s="208"/>
      <c r="CK670" s="208"/>
      <c r="CL670" s="208"/>
      <c r="CM670" s="208"/>
      <c r="CN670" s="208"/>
      <c r="CO670" s="208"/>
      <c r="CP670" s="176"/>
      <c r="DO670" s="166"/>
    </row>
    <row r="671" spans="1:119">
      <c r="A671" s="166"/>
      <c r="B671" s="175"/>
      <c r="C671" s="175"/>
      <c r="D671" s="178"/>
      <c r="E671" s="17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70"/>
      <c r="R671" s="170"/>
      <c r="S671" s="170"/>
      <c r="T671" s="170"/>
      <c r="U671" s="170"/>
      <c r="V671" s="170"/>
      <c r="W671" s="207"/>
      <c r="X671" s="207"/>
      <c r="Y671" s="207"/>
      <c r="Z671" s="208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8"/>
      <c r="BY671" s="208"/>
      <c r="BZ671" s="208"/>
      <c r="CA671" s="208"/>
      <c r="CB671" s="208"/>
      <c r="CC671" s="208"/>
      <c r="CD671" s="208"/>
      <c r="CE671" s="208"/>
      <c r="CF671" s="208"/>
      <c r="CG671" s="208"/>
      <c r="CH671" s="208"/>
      <c r="CI671" s="208"/>
      <c r="CJ671" s="208"/>
      <c r="CK671" s="208"/>
      <c r="CL671" s="208"/>
      <c r="CM671" s="208"/>
      <c r="CN671" s="208"/>
      <c r="CO671" s="208"/>
      <c r="CP671" s="176"/>
      <c r="DO671" s="166"/>
    </row>
    <row r="672" spans="1:119">
      <c r="A672" s="166"/>
      <c r="B672" s="175"/>
      <c r="C672" s="175"/>
      <c r="D672" s="178"/>
      <c r="E672" s="17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70"/>
      <c r="R672" s="170"/>
      <c r="S672" s="170"/>
      <c r="T672" s="170"/>
      <c r="U672" s="170"/>
      <c r="V672" s="170"/>
      <c r="W672" s="207"/>
      <c r="X672" s="207"/>
      <c r="Y672" s="207"/>
      <c r="Z672" s="208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8"/>
      <c r="BY672" s="208"/>
      <c r="BZ672" s="208"/>
      <c r="CA672" s="208"/>
      <c r="CB672" s="208"/>
      <c r="CC672" s="208"/>
      <c r="CD672" s="208"/>
      <c r="CE672" s="208"/>
      <c r="CF672" s="208"/>
      <c r="CG672" s="208"/>
      <c r="CH672" s="208"/>
      <c r="CI672" s="208"/>
      <c r="CJ672" s="208"/>
      <c r="CK672" s="208"/>
      <c r="CL672" s="208"/>
      <c r="CM672" s="208"/>
      <c r="CN672" s="208"/>
      <c r="CO672" s="208"/>
      <c r="CP672" s="176"/>
      <c r="DO672" s="166"/>
    </row>
    <row r="673" spans="1:119">
      <c r="A673" s="166"/>
      <c r="B673" s="175"/>
      <c r="C673" s="175"/>
      <c r="D673" s="178"/>
      <c r="E673" s="17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70"/>
      <c r="R673" s="170"/>
      <c r="S673" s="170"/>
      <c r="T673" s="170"/>
      <c r="U673" s="170"/>
      <c r="V673" s="170"/>
      <c r="W673" s="207"/>
      <c r="X673" s="207"/>
      <c r="Y673" s="207"/>
      <c r="Z673" s="208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  <c r="BP673" s="208"/>
      <c r="BQ673" s="208"/>
      <c r="BR673" s="208"/>
      <c r="BS673" s="208"/>
      <c r="BT673" s="208"/>
      <c r="BU673" s="208"/>
      <c r="BV673" s="208"/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8"/>
      <c r="CG673" s="208"/>
      <c r="CH673" s="208"/>
      <c r="CI673" s="208"/>
      <c r="CJ673" s="208"/>
      <c r="CK673" s="208"/>
      <c r="CL673" s="208"/>
      <c r="CM673" s="208"/>
      <c r="CN673" s="208"/>
      <c r="CO673" s="208"/>
      <c r="CP673" s="176"/>
      <c r="DO673" s="166"/>
    </row>
    <row r="674" spans="1:119">
      <c r="A674" s="166"/>
      <c r="B674" s="175"/>
      <c r="C674" s="175"/>
      <c r="D674" s="178"/>
      <c r="E674" s="17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70"/>
      <c r="R674" s="170"/>
      <c r="S674" s="170"/>
      <c r="T674" s="170"/>
      <c r="U674" s="170"/>
      <c r="V674" s="170"/>
      <c r="W674" s="207"/>
      <c r="X674" s="207"/>
      <c r="Y674" s="207"/>
      <c r="Z674" s="208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  <c r="BP674" s="208"/>
      <c r="BQ674" s="208"/>
      <c r="BR674" s="208"/>
      <c r="BS674" s="208"/>
      <c r="BT674" s="208"/>
      <c r="BU674" s="208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8"/>
      <c r="CG674" s="208"/>
      <c r="CH674" s="208"/>
      <c r="CI674" s="208"/>
      <c r="CJ674" s="208"/>
      <c r="CK674" s="208"/>
      <c r="CL674" s="208"/>
      <c r="CM674" s="208"/>
      <c r="CN674" s="208"/>
      <c r="CO674" s="208"/>
      <c r="CP674" s="176"/>
      <c r="DO674" s="166"/>
    </row>
    <row r="675" spans="1:119">
      <c r="A675" s="166"/>
      <c r="B675" s="175"/>
      <c r="C675" s="175"/>
      <c r="D675" s="178"/>
      <c r="E675" s="17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70"/>
      <c r="R675" s="170"/>
      <c r="S675" s="170"/>
      <c r="T675" s="170"/>
      <c r="U675" s="170"/>
      <c r="V675" s="170"/>
      <c r="W675" s="207"/>
      <c r="X675" s="207"/>
      <c r="Y675" s="207"/>
      <c r="Z675" s="208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  <c r="BP675" s="208"/>
      <c r="BQ675" s="208"/>
      <c r="BR675" s="208"/>
      <c r="BS675" s="208"/>
      <c r="BT675" s="208"/>
      <c r="BU675" s="208"/>
      <c r="BV675" s="208"/>
      <c r="BW675" s="208"/>
      <c r="BX675" s="208"/>
      <c r="BY675" s="208"/>
      <c r="BZ675" s="208"/>
      <c r="CA675" s="208"/>
      <c r="CB675" s="208"/>
      <c r="CC675" s="208"/>
      <c r="CD675" s="208"/>
      <c r="CE675" s="208"/>
      <c r="CF675" s="208"/>
      <c r="CG675" s="208"/>
      <c r="CH675" s="208"/>
      <c r="CI675" s="208"/>
      <c r="CJ675" s="208"/>
      <c r="CK675" s="208"/>
      <c r="CL675" s="208"/>
      <c r="CM675" s="208"/>
      <c r="CN675" s="208"/>
      <c r="CO675" s="208"/>
      <c r="CP675" s="176"/>
      <c r="DO675" s="166"/>
    </row>
    <row r="676" spans="1:119">
      <c r="A676" s="166"/>
      <c r="B676" s="175"/>
      <c r="C676" s="175"/>
      <c r="D676" s="178"/>
      <c r="E676" s="17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70"/>
      <c r="R676" s="170"/>
      <c r="S676" s="170"/>
      <c r="T676" s="170"/>
      <c r="U676" s="170"/>
      <c r="V676" s="170"/>
      <c r="W676" s="207"/>
      <c r="X676" s="207"/>
      <c r="Y676" s="207"/>
      <c r="Z676" s="208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  <c r="BP676" s="208"/>
      <c r="BQ676" s="208"/>
      <c r="BR676" s="208"/>
      <c r="BS676" s="208"/>
      <c r="BT676" s="208"/>
      <c r="BU676" s="208"/>
      <c r="BV676" s="208"/>
      <c r="BW676" s="208"/>
      <c r="BX676" s="208"/>
      <c r="BY676" s="208"/>
      <c r="BZ676" s="208"/>
      <c r="CA676" s="208"/>
      <c r="CB676" s="208"/>
      <c r="CC676" s="208"/>
      <c r="CD676" s="208"/>
      <c r="CE676" s="208"/>
      <c r="CF676" s="208"/>
      <c r="CG676" s="208"/>
      <c r="CH676" s="208"/>
      <c r="CI676" s="208"/>
      <c r="CJ676" s="208"/>
      <c r="CK676" s="208"/>
      <c r="CL676" s="208"/>
      <c r="CM676" s="208"/>
      <c r="CN676" s="208"/>
      <c r="CO676" s="208"/>
      <c r="CP676" s="176"/>
      <c r="DO676" s="166"/>
    </row>
    <row r="677" spans="1:119">
      <c r="A677" s="166"/>
      <c r="B677" s="175"/>
      <c r="C677" s="175"/>
      <c r="D677" s="178"/>
      <c r="E677" s="17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70"/>
      <c r="R677" s="170"/>
      <c r="S677" s="170"/>
      <c r="T677" s="170"/>
      <c r="U677" s="170"/>
      <c r="V677" s="170"/>
      <c r="W677" s="207"/>
      <c r="X677" s="207"/>
      <c r="Y677" s="207"/>
      <c r="Z677" s="208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  <c r="BI677" s="208"/>
      <c r="BJ677" s="208"/>
      <c r="BK677" s="208"/>
      <c r="BL677" s="208"/>
      <c r="BM677" s="208"/>
      <c r="BN677" s="208"/>
      <c r="BO677" s="208"/>
      <c r="BP677" s="208"/>
      <c r="BQ677" s="208"/>
      <c r="BR677" s="208"/>
      <c r="BS677" s="208"/>
      <c r="BT677" s="208"/>
      <c r="BU677" s="208"/>
      <c r="BV677" s="208"/>
      <c r="BW677" s="208"/>
      <c r="BX677" s="208"/>
      <c r="BY677" s="208"/>
      <c r="BZ677" s="208"/>
      <c r="CA677" s="208"/>
      <c r="CB677" s="208"/>
      <c r="CC677" s="208"/>
      <c r="CD677" s="208"/>
      <c r="CE677" s="208"/>
      <c r="CF677" s="208"/>
      <c r="CG677" s="208"/>
      <c r="CH677" s="208"/>
      <c r="CI677" s="208"/>
      <c r="CJ677" s="208"/>
      <c r="CK677" s="208"/>
      <c r="CL677" s="208"/>
      <c r="CM677" s="208"/>
      <c r="CN677" s="208"/>
      <c r="CO677" s="208"/>
      <c r="CP677" s="176"/>
      <c r="DO677" s="166"/>
    </row>
    <row r="678" spans="1:119">
      <c r="A678" s="166"/>
      <c r="B678" s="175"/>
      <c r="C678" s="175"/>
      <c r="D678" s="178"/>
      <c r="E678" s="17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70"/>
      <c r="R678" s="170"/>
      <c r="S678" s="170"/>
      <c r="T678" s="170"/>
      <c r="U678" s="170"/>
      <c r="V678" s="170"/>
      <c r="W678" s="207"/>
      <c r="X678" s="207"/>
      <c r="Y678" s="207"/>
      <c r="Z678" s="208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  <c r="BI678" s="208"/>
      <c r="BJ678" s="208"/>
      <c r="BK678" s="208"/>
      <c r="BL678" s="208"/>
      <c r="BM678" s="208"/>
      <c r="BN678" s="208"/>
      <c r="BO678" s="208"/>
      <c r="BP678" s="208"/>
      <c r="BQ678" s="208"/>
      <c r="BR678" s="208"/>
      <c r="BS678" s="208"/>
      <c r="BT678" s="208"/>
      <c r="BU678" s="208"/>
      <c r="BV678" s="208"/>
      <c r="BW678" s="208"/>
      <c r="BX678" s="208"/>
      <c r="BY678" s="208"/>
      <c r="BZ678" s="208"/>
      <c r="CA678" s="208"/>
      <c r="CB678" s="208"/>
      <c r="CC678" s="208"/>
      <c r="CD678" s="208"/>
      <c r="CE678" s="208"/>
      <c r="CF678" s="208"/>
      <c r="CG678" s="208"/>
      <c r="CH678" s="208"/>
      <c r="CI678" s="208"/>
      <c r="CJ678" s="208"/>
      <c r="CK678" s="208"/>
      <c r="CL678" s="208"/>
      <c r="CM678" s="208"/>
      <c r="CN678" s="208"/>
      <c r="CO678" s="208"/>
      <c r="CP678" s="176"/>
      <c r="DO678" s="166"/>
    </row>
    <row r="679" spans="1:119">
      <c r="A679" s="166"/>
      <c r="B679" s="175"/>
      <c r="C679" s="175"/>
      <c r="D679" s="178"/>
      <c r="E679" s="17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70"/>
      <c r="R679" s="170"/>
      <c r="S679" s="170"/>
      <c r="T679" s="170"/>
      <c r="U679" s="170"/>
      <c r="V679" s="170"/>
      <c r="W679" s="207"/>
      <c r="X679" s="207"/>
      <c r="Y679" s="207"/>
      <c r="Z679" s="208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  <c r="BI679" s="208"/>
      <c r="BJ679" s="208"/>
      <c r="BK679" s="208"/>
      <c r="BL679" s="208"/>
      <c r="BM679" s="208"/>
      <c r="BN679" s="208"/>
      <c r="BO679" s="208"/>
      <c r="BP679" s="208"/>
      <c r="BQ679" s="208"/>
      <c r="BR679" s="208"/>
      <c r="BS679" s="208"/>
      <c r="BT679" s="208"/>
      <c r="BU679" s="208"/>
      <c r="BV679" s="208"/>
      <c r="BW679" s="208"/>
      <c r="BX679" s="208"/>
      <c r="BY679" s="208"/>
      <c r="BZ679" s="208"/>
      <c r="CA679" s="208"/>
      <c r="CB679" s="208"/>
      <c r="CC679" s="208"/>
      <c r="CD679" s="208"/>
      <c r="CE679" s="208"/>
      <c r="CF679" s="208"/>
      <c r="CG679" s="208"/>
      <c r="CH679" s="208"/>
      <c r="CI679" s="208"/>
      <c r="CJ679" s="208"/>
      <c r="CK679" s="208"/>
      <c r="CL679" s="208"/>
      <c r="CM679" s="208"/>
      <c r="CN679" s="208"/>
      <c r="CO679" s="208"/>
      <c r="CP679" s="176"/>
      <c r="DO679" s="166"/>
    </row>
    <row r="680" spans="1:119">
      <c r="A680" s="166"/>
      <c r="B680" s="175"/>
      <c r="C680" s="175"/>
      <c r="D680" s="178"/>
      <c r="E680" s="17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70"/>
      <c r="R680" s="170"/>
      <c r="S680" s="170"/>
      <c r="T680" s="170"/>
      <c r="U680" s="170"/>
      <c r="V680" s="170"/>
      <c r="W680" s="207"/>
      <c r="X680" s="207"/>
      <c r="Y680" s="207"/>
      <c r="Z680" s="208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  <c r="BI680" s="208"/>
      <c r="BJ680" s="208"/>
      <c r="BK680" s="208"/>
      <c r="BL680" s="208"/>
      <c r="BM680" s="208"/>
      <c r="BN680" s="208"/>
      <c r="BO680" s="208"/>
      <c r="BP680" s="208"/>
      <c r="BQ680" s="208"/>
      <c r="BR680" s="208"/>
      <c r="BS680" s="208"/>
      <c r="BT680" s="208"/>
      <c r="BU680" s="208"/>
      <c r="BV680" s="208"/>
      <c r="BW680" s="208"/>
      <c r="BX680" s="208"/>
      <c r="BY680" s="208"/>
      <c r="BZ680" s="208"/>
      <c r="CA680" s="208"/>
      <c r="CB680" s="208"/>
      <c r="CC680" s="208"/>
      <c r="CD680" s="208"/>
      <c r="CE680" s="208"/>
      <c r="CF680" s="208"/>
      <c r="CG680" s="208"/>
      <c r="CH680" s="208"/>
      <c r="CI680" s="208"/>
      <c r="CJ680" s="208"/>
      <c r="CK680" s="208"/>
      <c r="CL680" s="208"/>
      <c r="CM680" s="208"/>
      <c r="CN680" s="208"/>
      <c r="CO680" s="208"/>
      <c r="CP680" s="176"/>
      <c r="DO680" s="166"/>
    </row>
    <row r="681" spans="1:119">
      <c r="A681" s="166"/>
      <c r="B681" s="175"/>
      <c r="C681" s="175"/>
      <c r="D681" s="178"/>
      <c r="E681" s="17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70"/>
      <c r="R681" s="170"/>
      <c r="S681" s="170"/>
      <c r="T681" s="170"/>
      <c r="U681" s="170"/>
      <c r="V681" s="170"/>
      <c r="W681" s="207"/>
      <c r="X681" s="207"/>
      <c r="Y681" s="207"/>
      <c r="Z681" s="208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  <c r="BB681" s="208"/>
      <c r="BC681" s="208"/>
      <c r="BD681" s="208"/>
      <c r="BE681" s="208"/>
      <c r="BF681" s="208"/>
      <c r="BG681" s="208"/>
      <c r="BH681" s="208"/>
      <c r="BI681" s="208"/>
      <c r="BJ681" s="208"/>
      <c r="BK681" s="208"/>
      <c r="BL681" s="208"/>
      <c r="BM681" s="208"/>
      <c r="BN681" s="208"/>
      <c r="BO681" s="208"/>
      <c r="BP681" s="208"/>
      <c r="BQ681" s="208"/>
      <c r="BR681" s="208"/>
      <c r="BS681" s="208"/>
      <c r="BT681" s="208"/>
      <c r="BU681" s="208"/>
      <c r="BV681" s="208"/>
      <c r="BW681" s="208"/>
      <c r="BX681" s="208"/>
      <c r="BY681" s="208"/>
      <c r="BZ681" s="208"/>
      <c r="CA681" s="208"/>
      <c r="CB681" s="208"/>
      <c r="CC681" s="208"/>
      <c r="CD681" s="208"/>
      <c r="CE681" s="208"/>
      <c r="CF681" s="208"/>
      <c r="CG681" s="208"/>
      <c r="CH681" s="208"/>
      <c r="CI681" s="208"/>
      <c r="CJ681" s="208"/>
      <c r="CK681" s="208"/>
      <c r="CL681" s="208"/>
      <c r="CM681" s="208"/>
      <c r="CN681" s="208"/>
      <c r="CO681" s="208"/>
      <c r="CP681" s="176"/>
      <c r="DO681" s="166"/>
    </row>
    <row r="682" spans="1:119">
      <c r="A682" s="166"/>
      <c r="B682" s="175"/>
      <c r="C682" s="175"/>
      <c r="D682" s="178"/>
      <c r="E682" s="17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70"/>
      <c r="R682" s="170"/>
      <c r="S682" s="170"/>
      <c r="T682" s="170"/>
      <c r="U682" s="170"/>
      <c r="V682" s="170"/>
      <c r="W682" s="207"/>
      <c r="X682" s="207"/>
      <c r="Y682" s="207"/>
      <c r="Z682" s="208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  <c r="BI682" s="208"/>
      <c r="BJ682" s="208"/>
      <c r="BK682" s="208"/>
      <c r="BL682" s="208"/>
      <c r="BM682" s="208"/>
      <c r="BN682" s="208"/>
      <c r="BO682" s="208"/>
      <c r="BP682" s="208"/>
      <c r="BQ682" s="208"/>
      <c r="BR682" s="208"/>
      <c r="BS682" s="208"/>
      <c r="BT682" s="208"/>
      <c r="BU682" s="208"/>
      <c r="BV682" s="208"/>
      <c r="BW682" s="208"/>
      <c r="BX682" s="208"/>
      <c r="BY682" s="208"/>
      <c r="BZ682" s="208"/>
      <c r="CA682" s="208"/>
      <c r="CB682" s="208"/>
      <c r="CC682" s="208"/>
      <c r="CD682" s="208"/>
      <c r="CE682" s="208"/>
      <c r="CF682" s="208"/>
      <c r="CG682" s="208"/>
      <c r="CH682" s="208"/>
      <c r="CI682" s="208"/>
      <c r="CJ682" s="208"/>
      <c r="CK682" s="208"/>
      <c r="CL682" s="208"/>
      <c r="CM682" s="208"/>
      <c r="CN682" s="208"/>
      <c r="CO682" s="208"/>
      <c r="CP682" s="176"/>
      <c r="DO682" s="166"/>
    </row>
    <row r="683" spans="1:119">
      <c r="A683" s="166"/>
      <c r="B683" s="175"/>
      <c r="C683" s="175"/>
      <c r="D683" s="178"/>
      <c r="E683" s="17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70"/>
      <c r="R683" s="170"/>
      <c r="S683" s="170"/>
      <c r="T683" s="170"/>
      <c r="U683" s="170"/>
      <c r="V683" s="170"/>
      <c r="W683" s="207"/>
      <c r="X683" s="207"/>
      <c r="Y683" s="207"/>
      <c r="Z683" s="208"/>
      <c r="AA683" s="208"/>
      <c r="AB683" s="208"/>
      <c r="AC683" s="208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  <c r="BI683" s="208"/>
      <c r="BJ683" s="208"/>
      <c r="BK683" s="208"/>
      <c r="BL683" s="208"/>
      <c r="BM683" s="208"/>
      <c r="BN683" s="208"/>
      <c r="BO683" s="208"/>
      <c r="BP683" s="208"/>
      <c r="BQ683" s="208"/>
      <c r="BR683" s="208"/>
      <c r="BS683" s="208"/>
      <c r="BT683" s="208"/>
      <c r="BU683" s="208"/>
      <c r="BV683" s="208"/>
      <c r="BW683" s="208"/>
      <c r="BX683" s="208"/>
      <c r="BY683" s="208"/>
      <c r="BZ683" s="208"/>
      <c r="CA683" s="208"/>
      <c r="CB683" s="208"/>
      <c r="CC683" s="208"/>
      <c r="CD683" s="208"/>
      <c r="CE683" s="208"/>
      <c r="CF683" s="208"/>
      <c r="CG683" s="208"/>
      <c r="CH683" s="208"/>
      <c r="CI683" s="208"/>
      <c r="CJ683" s="208"/>
      <c r="CK683" s="208"/>
      <c r="CL683" s="208"/>
      <c r="CM683" s="208"/>
      <c r="CN683" s="208"/>
      <c r="CO683" s="208"/>
      <c r="CP683" s="176"/>
      <c r="DO683" s="166"/>
    </row>
    <row r="684" spans="1:119">
      <c r="A684" s="166"/>
      <c r="B684" s="175"/>
      <c r="C684" s="175"/>
      <c r="D684" s="178"/>
      <c r="E684" s="17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70"/>
      <c r="R684" s="170"/>
      <c r="S684" s="170"/>
      <c r="T684" s="170"/>
      <c r="U684" s="170"/>
      <c r="V684" s="170"/>
      <c r="W684" s="207"/>
      <c r="X684" s="207"/>
      <c r="Y684" s="207"/>
      <c r="Z684" s="208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  <c r="BI684" s="208"/>
      <c r="BJ684" s="208"/>
      <c r="BK684" s="208"/>
      <c r="BL684" s="208"/>
      <c r="BM684" s="208"/>
      <c r="BN684" s="208"/>
      <c r="BO684" s="208"/>
      <c r="BP684" s="208"/>
      <c r="BQ684" s="208"/>
      <c r="BR684" s="208"/>
      <c r="BS684" s="208"/>
      <c r="BT684" s="208"/>
      <c r="BU684" s="208"/>
      <c r="BV684" s="208"/>
      <c r="BW684" s="208"/>
      <c r="BX684" s="208"/>
      <c r="BY684" s="208"/>
      <c r="BZ684" s="208"/>
      <c r="CA684" s="208"/>
      <c r="CB684" s="208"/>
      <c r="CC684" s="208"/>
      <c r="CD684" s="208"/>
      <c r="CE684" s="208"/>
      <c r="CF684" s="208"/>
      <c r="CG684" s="208"/>
      <c r="CH684" s="208"/>
      <c r="CI684" s="208"/>
      <c r="CJ684" s="208"/>
      <c r="CK684" s="208"/>
      <c r="CL684" s="208"/>
      <c r="CM684" s="208"/>
      <c r="CN684" s="208"/>
      <c r="CO684" s="208"/>
      <c r="CP684" s="176"/>
      <c r="DO684" s="166"/>
    </row>
    <row r="685" spans="1:119">
      <c r="A685" s="166"/>
      <c r="B685" s="175"/>
      <c r="C685" s="175"/>
      <c r="D685" s="178"/>
      <c r="E685" s="17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70"/>
      <c r="R685" s="170"/>
      <c r="S685" s="170"/>
      <c r="T685" s="170"/>
      <c r="U685" s="170"/>
      <c r="V685" s="170"/>
      <c r="W685" s="207"/>
      <c r="X685" s="207"/>
      <c r="Y685" s="207"/>
      <c r="Z685" s="208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  <c r="BI685" s="208"/>
      <c r="BJ685" s="208"/>
      <c r="BK685" s="208"/>
      <c r="BL685" s="208"/>
      <c r="BM685" s="208"/>
      <c r="BN685" s="208"/>
      <c r="BO685" s="208"/>
      <c r="BP685" s="208"/>
      <c r="BQ685" s="208"/>
      <c r="BR685" s="208"/>
      <c r="BS685" s="208"/>
      <c r="BT685" s="208"/>
      <c r="BU685" s="208"/>
      <c r="BV685" s="208"/>
      <c r="BW685" s="208"/>
      <c r="BX685" s="208"/>
      <c r="BY685" s="208"/>
      <c r="BZ685" s="208"/>
      <c r="CA685" s="208"/>
      <c r="CB685" s="208"/>
      <c r="CC685" s="208"/>
      <c r="CD685" s="208"/>
      <c r="CE685" s="208"/>
      <c r="CF685" s="208"/>
      <c r="CG685" s="208"/>
      <c r="CH685" s="208"/>
      <c r="CI685" s="208"/>
      <c r="CJ685" s="208"/>
      <c r="CK685" s="208"/>
      <c r="CL685" s="208"/>
      <c r="CM685" s="208"/>
      <c r="CN685" s="208"/>
      <c r="CO685" s="208"/>
      <c r="CP685" s="176"/>
      <c r="DO685" s="166"/>
    </row>
    <row r="686" spans="1:119">
      <c r="A686" s="166"/>
      <c r="B686" s="175"/>
      <c r="C686" s="175"/>
      <c r="D686" s="178"/>
      <c r="E686" s="17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70"/>
      <c r="R686" s="170"/>
      <c r="S686" s="170"/>
      <c r="T686" s="170"/>
      <c r="U686" s="170"/>
      <c r="V686" s="170"/>
      <c r="W686" s="207"/>
      <c r="X686" s="207"/>
      <c r="Y686" s="207"/>
      <c r="Z686" s="208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  <c r="BI686" s="208"/>
      <c r="BJ686" s="208"/>
      <c r="BK686" s="208"/>
      <c r="BL686" s="208"/>
      <c r="BM686" s="208"/>
      <c r="BN686" s="208"/>
      <c r="BO686" s="208"/>
      <c r="BP686" s="208"/>
      <c r="BQ686" s="208"/>
      <c r="BR686" s="208"/>
      <c r="BS686" s="208"/>
      <c r="BT686" s="208"/>
      <c r="BU686" s="208"/>
      <c r="BV686" s="208"/>
      <c r="BW686" s="208"/>
      <c r="BX686" s="208"/>
      <c r="BY686" s="208"/>
      <c r="BZ686" s="208"/>
      <c r="CA686" s="208"/>
      <c r="CB686" s="208"/>
      <c r="CC686" s="208"/>
      <c r="CD686" s="208"/>
      <c r="CE686" s="208"/>
      <c r="CF686" s="208"/>
      <c r="CG686" s="208"/>
      <c r="CH686" s="208"/>
      <c r="CI686" s="208"/>
      <c r="CJ686" s="208"/>
      <c r="CK686" s="208"/>
      <c r="CL686" s="208"/>
      <c r="CM686" s="208"/>
      <c r="CN686" s="208"/>
      <c r="CO686" s="208"/>
      <c r="CP686" s="176"/>
      <c r="DO686" s="166"/>
    </row>
    <row r="687" spans="1:119">
      <c r="A687" s="166"/>
      <c r="B687" s="175"/>
      <c r="C687" s="175"/>
      <c r="D687" s="178"/>
      <c r="E687" s="17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70"/>
      <c r="R687" s="170"/>
      <c r="S687" s="170"/>
      <c r="T687" s="170"/>
      <c r="U687" s="170"/>
      <c r="V687" s="170"/>
      <c r="W687" s="207"/>
      <c r="X687" s="207"/>
      <c r="Y687" s="207"/>
      <c r="Z687" s="208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  <c r="BI687" s="208"/>
      <c r="BJ687" s="208"/>
      <c r="BK687" s="208"/>
      <c r="BL687" s="208"/>
      <c r="BM687" s="208"/>
      <c r="BN687" s="208"/>
      <c r="BO687" s="208"/>
      <c r="BP687" s="208"/>
      <c r="BQ687" s="208"/>
      <c r="BR687" s="208"/>
      <c r="BS687" s="208"/>
      <c r="BT687" s="208"/>
      <c r="BU687" s="208"/>
      <c r="BV687" s="208"/>
      <c r="BW687" s="208"/>
      <c r="BX687" s="208"/>
      <c r="BY687" s="208"/>
      <c r="BZ687" s="208"/>
      <c r="CA687" s="208"/>
      <c r="CB687" s="208"/>
      <c r="CC687" s="208"/>
      <c r="CD687" s="208"/>
      <c r="CE687" s="208"/>
      <c r="CF687" s="208"/>
      <c r="CG687" s="208"/>
      <c r="CH687" s="208"/>
      <c r="CI687" s="208"/>
      <c r="CJ687" s="208"/>
      <c r="CK687" s="208"/>
      <c r="CL687" s="208"/>
      <c r="CM687" s="208"/>
      <c r="CN687" s="208"/>
      <c r="CO687" s="208"/>
      <c r="CP687" s="176"/>
      <c r="DO687" s="166"/>
    </row>
    <row r="688" spans="1:119">
      <c r="A688" s="166"/>
      <c r="B688" s="175"/>
      <c r="C688" s="175"/>
      <c r="D688" s="178"/>
      <c r="E688" s="17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70"/>
      <c r="R688" s="170"/>
      <c r="S688" s="170"/>
      <c r="T688" s="170"/>
      <c r="U688" s="170"/>
      <c r="V688" s="170"/>
      <c r="W688" s="207"/>
      <c r="X688" s="207"/>
      <c r="Y688" s="207"/>
      <c r="Z688" s="208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  <c r="BI688" s="208"/>
      <c r="BJ688" s="208"/>
      <c r="BK688" s="208"/>
      <c r="BL688" s="208"/>
      <c r="BM688" s="208"/>
      <c r="BN688" s="208"/>
      <c r="BO688" s="208"/>
      <c r="BP688" s="208"/>
      <c r="BQ688" s="208"/>
      <c r="BR688" s="208"/>
      <c r="BS688" s="208"/>
      <c r="BT688" s="208"/>
      <c r="BU688" s="208"/>
      <c r="BV688" s="208"/>
      <c r="BW688" s="208"/>
      <c r="BX688" s="208"/>
      <c r="BY688" s="208"/>
      <c r="BZ688" s="208"/>
      <c r="CA688" s="208"/>
      <c r="CB688" s="208"/>
      <c r="CC688" s="208"/>
      <c r="CD688" s="208"/>
      <c r="CE688" s="208"/>
      <c r="CF688" s="208"/>
      <c r="CG688" s="208"/>
      <c r="CH688" s="208"/>
      <c r="CI688" s="208"/>
      <c r="CJ688" s="208"/>
      <c r="CK688" s="208"/>
      <c r="CL688" s="208"/>
      <c r="CM688" s="208"/>
      <c r="CN688" s="208"/>
      <c r="CO688" s="208"/>
      <c r="CP688" s="176"/>
      <c r="DO688" s="166"/>
    </row>
    <row r="689" spans="1:119">
      <c r="A689" s="166"/>
      <c r="B689" s="175"/>
      <c r="C689" s="175"/>
      <c r="D689" s="178"/>
      <c r="E689" s="17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70"/>
      <c r="R689" s="170"/>
      <c r="S689" s="170"/>
      <c r="T689" s="170"/>
      <c r="U689" s="170"/>
      <c r="V689" s="170"/>
      <c r="W689" s="207"/>
      <c r="X689" s="207"/>
      <c r="Y689" s="207"/>
      <c r="Z689" s="208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  <c r="BI689" s="208"/>
      <c r="BJ689" s="208"/>
      <c r="BK689" s="208"/>
      <c r="BL689" s="208"/>
      <c r="BM689" s="208"/>
      <c r="BN689" s="208"/>
      <c r="BO689" s="208"/>
      <c r="BP689" s="208"/>
      <c r="BQ689" s="208"/>
      <c r="BR689" s="208"/>
      <c r="BS689" s="208"/>
      <c r="BT689" s="208"/>
      <c r="BU689" s="208"/>
      <c r="BV689" s="208"/>
      <c r="BW689" s="208"/>
      <c r="BX689" s="208"/>
      <c r="BY689" s="208"/>
      <c r="BZ689" s="208"/>
      <c r="CA689" s="208"/>
      <c r="CB689" s="208"/>
      <c r="CC689" s="208"/>
      <c r="CD689" s="208"/>
      <c r="CE689" s="208"/>
      <c r="CF689" s="208"/>
      <c r="CG689" s="208"/>
      <c r="CH689" s="208"/>
      <c r="CI689" s="208"/>
      <c r="CJ689" s="208"/>
      <c r="CK689" s="208"/>
      <c r="CL689" s="208"/>
      <c r="CM689" s="208"/>
      <c r="CN689" s="208"/>
      <c r="CO689" s="208"/>
      <c r="CP689" s="176"/>
      <c r="DO689" s="166"/>
    </row>
    <row r="690" spans="1:119">
      <c r="A690" s="166"/>
      <c r="B690" s="175"/>
      <c r="C690" s="175"/>
      <c r="D690" s="178"/>
      <c r="E690" s="17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70"/>
      <c r="R690" s="170"/>
      <c r="S690" s="170"/>
      <c r="T690" s="170"/>
      <c r="U690" s="170"/>
      <c r="V690" s="170"/>
      <c r="W690" s="207"/>
      <c r="X690" s="207"/>
      <c r="Y690" s="207"/>
      <c r="Z690" s="208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  <c r="BI690" s="208"/>
      <c r="BJ690" s="208"/>
      <c r="BK690" s="208"/>
      <c r="BL690" s="208"/>
      <c r="BM690" s="208"/>
      <c r="BN690" s="208"/>
      <c r="BO690" s="208"/>
      <c r="BP690" s="208"/>
      <c r="BQ690" s="208"/>
      <c r="BR690" s="208"/>
      <c r="BS690" s="208"/>
      <c r="BT690" s="208"/>
      <c r="BU690" s="208"/>
      <c r="BV690" s="208"/>
      <c r="BW690" s="208"/>
      <c r="BX690" s="208"/>
      <c r="BY690" s="208"/>
      <c r="BZ690" s="208"/>
      <c r="CA690" s="208"/>
      <c r="CB690" s="208"/>
      <c r="CC690" s="208"/>
      <c r="CD690" s="208"/>
      <c r="CE690" s="208"/>
      <c r="CF690" s="208"/>
      <c r="CG690" s="208"/>
      <c r="CH690" s="208"/>
      <c r="CI690" s="208"/>
      <c r="CJ690" s="208"/>
      <c r="CK690" s="208"/>
      <c r="CL690" s="208"/>
      <c r="CM690" s="208"/>
      <c r="CN690" s="208"/>
      <c r="CO690" s="208"/>
      <c r="CP690" s="176"/>
      <c r="DO690" s="166"/>
    </row>
    <row r="691" spans="1:119">
      <c r="A691" s="166"/>
      <c r="B691" s="175"/>
      <c r="C691" s="175"/>
      <c r="D691" s="178"/>
      <c r="E691" s="17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70"/>
      <c r="R691" s="170"/>
      <c r="S691" s="170"/>
      <c r="T691" s="170"/>
      <c r="U691" s="170"/>
      <c r="V691" s="170"/>
      <c r="W691" s="207"/>
      <c r="X691" s="207"/>
      <c r="Y691" s="207"/>
      <c r="Z691" s="208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  <c r="BI691" s="208"/>
      <c r="BJ691" s="208"/>
      <c r="BK691" s="208"/>
      <c r="BL691" s="208"/>
      <c r="BM691" s="208"/>
      <c r="BN691" s="208"/>
      <c r="BO691" s="208"/>
      <c r="BP691" s="208"/>
      <c r="BQ691" s="208"/>
      <c r="BR691" s="208"/>
      <c r="BS691" s="208"/>
      <c r="BT691" s="208"/>
      <c r="BU691" s="208"/>
      <c r="BV691" s="208"/>
      <c r="BW691" s="208"/>
      <c r="BX691" s="208"/>
      <c r="BY691" s="208"/>
      <c r="BZ691" s="208"/>
      <c r="CA691" s="208"/>
      <c r="CB691" s="208"/>
      <c r="CC691" s="208"/>
      <c r="CD691" s="208"/>
      <c r="CE691" s="208"/>
      <c r="CF691" s="208"/>
      <c r="CG691" s="208"/>
      <c r="CH691" s="208"/>
      <c r="CI691" s="208"/>
      <c r="CJ691" s="208"/>
      <c r="CK691" s="208"/>
      <c r="CL691" s="208"/>
      <c r="CM691" s="208"/>
      <c r="CN691" s="208"/>
      <c r="CO691" s="208"/>
      <c r="CP691" s="176"/>
      <c r="DO691" s="166"/>
    </row>
    <row r="692" spans="1:119">
      <c r="A692" s="166"/>
      <c r="B692" s="175"/>
      <c r="C692" s="175"/>
      <c r="D692" s="178"/>
      <c r="E692" s="17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70"/>
      <c r="R692" s="170"/>
      <c r="S692" s="170"/>
      <c r="T692" s="170"/>
      <c r="U692" s="170"/>
      <c r="V692" s="170"/>
      <c r="W692" s="207"/>
      <c r="X692" s="207"/>
      <c r="Y692" s="207"/>
      <c r="Z692" s="208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8"/>
      <c r="BN692" s="208"/>
      <c r="BO692" s="208"/>
      <c r="BP692" s="208"/>
      <c r="BQ692" s="208"/>
      <c r="BR692" s="208"/>
      <c r="BS692" s="208"/>
      <c r="BT692" s="208"/>
      <c r="BU692" s="208"/>
      <c r="BV692" s="208"/>
      <c r="BW692" s="208"/>
      <c r="BX692" s="208"/>
      <c r="BY692" s="208"/>
      <c r="BZ692" s="208"/>
      <c r="CA692" s="208"/>
      <c r="CB692" s="208"/>
      <c r="CC692" s="208"/>
      <c r="CD692" s="208"/>
      <c r="CE692" s="208"/>
      <c r="CF692" s="208"/>
      <c r="CG692" s="208"/>
      <c r="CH692" s="208"/>
      <c r="CI692" s="208"/>
      <c r="CJ692" s="208"/>
      <c r="CK692" s="208"/>
      <c r="CL692" s="208"/>
      <c r="CM692" s="208"/>
      <c r="CN692" s="208"/>
      <c r="CO692" s="208"/>
      <c r="CP692" s="176"/>
      <c r="DO692" s="166"/>
    </row>
    <row r="693" spans="1:119">
      <c r="A693" s="166"/>
      <c r="B693" s="175"/>
      <c r="C693" s="175"/>
      <c r="D693" s="178"/>
      <c r="E693" s="17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70"/>
      <c r="R693" s="170"/>
      <c r="S693" s="170"/>
      <c r="T693" s="170"/>
      <c r="U693" s="170"/>
      <c r="V693" s="170"/>
      <c r="W693" s="207"/>
      <c r="X693" s="207"/>
      <c r="Y693" s="207"/>
      <c r="Z693" s="208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8"/>
      <c r="BN693" s="208"/>
      <c r="BO693" s="208"/>
      <c r="BP693" s="208"/>
      <c r="BQ693" s="208"/>
      <c r="BR693" s="208"/>
      <c r="BS693" s="208"/>
      <c r="BT693" s="208"/>
      <c r="BU693" s="208"/>
      <c r="BV693" s="208"/>
      <c r="BW693" s="208"/>
      <c r="BX693" s="208"/>
      <c r="BY693" s="208"/>
      <c r="BZ693" s="208"/>
      <c r="CA693" s="208"/>
      <c r="CB693" s="208"/>
      <c r="CC693" s="208"/>
      <c r="CD693" s="208"/>
      <c r="CE693" s="208"/>
      <c r="CF693" s="208"/>
      <c r="CG693" s="208"/>
      <c r="CH693" s="208"/>
      <c r="CI693" s="208"/>
      <c r="CJ693" s="208"/>
      <c r="CK693" s="208"/>
      <c r="CL693" s="208"/>
      <c r="CM693" s="208"/>
      <c r="CN693" s="208"/>
      <c r="CO693" s="208"/>
      <c r="CP693" s="176"/>
      <c r="DO693" s="166"/>
    </row>
    <row r="694" spans="1:119">
      <c r="A694" s="166"/>
      <c r="B694" s="175"/>
      <c r="C694" s="175"/>
      <c r="D694" s="178"/>
      <c r="E694" s="17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70"/>
      <c r="R694" s="170"/>
      <c r="S694" s="170"/>
      <c r="T694" s="170"/>
      <c r="U694" s="170"/>
      <c r="V694" s="170"/>
      <c r="W694" s="207"/>
      <c r="X694" s="207"/>
      <c r="Y694" s="207"/>
      <c r="Z694" s="208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8"/>
      <c r="BN694" s="208"/>
      <c r="BO694" s="208"/>
      <c r="BP694" s="208"/>
      <c r="BQ694" s="208"/>
      <c r="BR694" s="208"/>
      <c r="BS694" s="208"/>
      <c r="BT694" s="208"/>
      <c r="BU694" s="208"/>
      <c r="BV694" s="208"/>
      <c r="BW694" s="208"/>
      <c r="BX694" s="208"/>
      <c r="BY694" s="208"/>
      <c r="BZ694" s="208"/>
      <c r="CA694" s="208"/>
      <c r="CB694" s="208"/>
      <c r="CC694" s="208"/>
      <c r="CD694" s="208"/>
      <c r="CE694" s="208"/>
      <c r="CF694" s="208"/>
      <c r="CG694" s="208"/>
      <c r="CH694" s="208"/>
      <c r="CI694" s="208"/>
      <c r="CJ694" s="208"/>
      <c r="CK694" s="208"/>
      <c r="CL694" s="208"/>
      <c r="CM694" s="208"/>
      <c r="CN694" s="208"/>
      <c r="CO694" s="208"/>
      <c r="CP694" s="176"/>
      <c r="DO694" s="166"/>
    </row>
    <row r="695" spans="1:119">
      <c r="A695" s="166"/>
      <c r="B695" s="175"/>
      <c r="C695" s="175"/>
      <c r="D695" s="178"/>
      <c r="E695" s="17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70"/>
      <c r="R695" s="170"/>
      <c r="S695" s="170"/>
      <c r="T695" s="170"/>
      <c r="U695" s="170"/>
      <c r="V695" s="170"/>
      <c r="W695" s="207"/>
      <c r="X695" s="207"/>
      <c r="Y695" s="207"/>
      <c r="Z695" s="208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8"/>
      <c r="BN695" s="208"/>
      <c r="BO695" s="208"/>
      <c r="BP695" s="208"/>
      <c r="BQ695" s="208"/>
      <c r="BR695" s="208"/>
      <c r="BS695" s="208"/>
      <c r="BT695" s="208"/>
      <c r="BU695" s="208"/>
      <c r="BV695" s="208"/>
      <c r="BW695" s="208"/>
      <c r="BX695" s="208"/>
      <c r="BY695" s="208"/>
      <c r="BZ695" s="208"/>
      <c r="CA695" s="208"/>
      <c r="CB695" s="208"/>
      <c r="CC695" s="208"/>
      <c r="CD695" s="208"/>
      <c r="CE695" s="208"/>
      <c r="CF695" s="208"/>
      <c r="CG695" s="208"/>
      <c r="CH695" s="208"/>
      <c r="CI695" s="208"/>
      <c r="CJ695" s="208"/>
      <c r="CK695" s="208"/>
      <c r="CL695" s="208"/>
      <c r="CM695" s="208"/>
      <c r="CN695" s="208"/>
      <c r="CO695" s="208"/>
      <c r="CP695" s="176"/>
      <c r="DO695" s="166"/>
    </row>
    <row r="696" spans="1:119">
      <c r="A696" s="166"/>
      <c r="B696" s="175"/>
      <c r="C696" s="175"/>
      <c r="D696" s="178"/>
      <c r="E696" s="17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70"/>
      <c r="R696" s="170"/>
      <c r="S696" s="170"/>
      <c r="T696" s="170"/>
      <c r="U696" s="170"/>
      <c r="V696" s="170"/>
      <c r="W696" s="207"/>
      <c r="X696" s="207"/>
      <c r="Y696" s="207"/>
      <c r="Z696" s="208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8"/>
      <c r="BN696" s="208"/>
      <c r="BO696" s="208"/>
      <c r="BP696" s="208"/>
      <c r="BQ696" s="208"/>
      <c r="BR696" s="208"/>
      <c r="BS696" s="208"/>
      <c r="BT696" s="208"/>
      <c r="BU696" s="208"/>
      <c r="BV696" s="208"/>
      <c r="BW696" s="208"/>
      <c r="BX696" s="208"/>
      <c r="BY696" s="208"/>
      <c r="BZ696" s="208"/>
      <c r="CA696" s="208"/>
      <c r="CB696" s="208"/>
      <c r="CC696" s="208"/>
      <c r="CD696" s="208"/>
      <c r="CE696" s="208"/>
      <c r="CF696" s="208"/>
      <c r="CG696" s="208"/>
      <c r="CH696" s="208"/>
      <c r="CI696" s="208"/>
      <c r="CJ696" s="208"/>
      <c r="CK696" s="208"/>
      <c r="CL696" s="208"/>
      <c r="CM696" s="208"/>
      <c r="CN696" s="208"/>
      <c r="CO696" s="208"/>
      <c r="CP696" s="176"/>
      <c r="DO696" s="166"/>
    </row>
    <row r="697" spans="1:119">
      <c r="A697" s="166"/>
      <c r="B697" s="175"/>
      <c r="C697" s="175"/>
      <c r="D697" s="178"/>
      <c r="E697" s="17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70"/>
      <c r="R697" s="170"/>
      <c r="S697" s="170"/>
      <c r="T697" s="170"/>
      <c r="U697" s="170"/>
      <c r="V697" s="170"/>
      <c r="W697" s="207"/>
      <c r="X697" s="207"/>
      <c r="Y697" s="207"/>
      <c r="Z697" s="208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08"/>
      <c r="BN697" s="208"/>
      <c r="BO697" s="208"/>
      <c r="BP697" s="208"/>
      <c r="BQ697" s="208"/>
      <c r="BR697" s="208"/>
      <c r="BS697" s="208"/>
      <c r="BT697" s="208"/>
      <c r="BU697" s="208"/>
      <c r="BV697" s="208"/>
      <c r="BW697" s="208"/>
      <c r="BX697" s="208"/>
      <c r="BY697" s="208"/>
      <c r="BZ697" s="208"/>
      <c r="CA697" s="208"/>
      <c r="CB697" s="208"/>
      <c r="CC697" s="208"/>
      <c r="CD697" s="208"/>
      <c r="CE697" s="208"/>
      <c r="CF697" s="208"/>
      <c r="CG697" s="208"/>
      <c r="CH697" s="208"/>
      <c r="CI697" s="208"/>
      <c r="CJ697" s="208"/>
      <c r="CK697" s="208"/>
      <c r="CL697" s="208"/>
      <c r="CM697" s="208"/>
      <c r="CN697" s="208"/>
      <c r="CO697" s="208"/>
      <c r="CP697" s="176"/>
      <c r="DO697" s="166"/>
    </row>
    <row r="698" spans="1:119">
      <c r="A698" s="166"/>
      <c r="B698" s="175"/>
      <c r="C698" s="175"/>
      <c r="D698" s="178"/>
      <c r="E698" s="17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70"/>
      <c r="R698" s="170"/>
      <c r="S698" s="170"/>
      <c r="T698" s="170"/>
      <c r="U698" s="170"/>
      <c r="V698" s="170"/>
      <c r="W698" s="207"/>
      <c r="X698" s="207"/>
      <c r="Y698" s="207"/>
      <c r="Z698" s="208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  <c r="BI698" s="208"/>
      <c r="BJ698" s="208"/>
      <c r="BK698" s="208"/>
      <c r="BL698" s="208"/>
      <c r="BM698" s="208"/>
      <c r="BN698" s="208"/>
      <c r="BO698" s="208"/>
      <c r="BP698" s="208"/>
      <c r="BQ698" s="208"/>
      <c r="BR698" s="208"/>
      <c r="BS698" s="208"/>
      <c r="BT698" s="208"/>
      <c r="BU698" s="208"/>
      <c r="BV698" s="208"/>
      <c r="BW698" s="208"/>
      <c r="BX698" s="208"/>
      <c r="BY698" s="208"/>
      <c r="BZ698" s="208"/>
      <c r="CA698" s="208"/>
      <c r="CB698" s="208"/>
      <c r="CC698" s="208"/>
      <c r="CD698" s="208"/>
      <c r="CE698" s="208"/>
      <c r="CF698" s="208"/>
      <c r="CG698" s="208"/>
      <c r="CH698" s="208"/>
      <c r="CI698" s="208"/>
      <c r="CJ698" s="208"/>
      <c r="CK698" s="208"/>
      <c r="CL698" s="208"/>
      <c r="CM698" s="208"/>
      <c r="CN698" s="208"/>
      <c r="CO698" s="208"/>
      <c r="CP698" s="176"/>
      <c r="DO698" s="166"/>
    </row>
    <row r="699" spans="1:119">
      <c r="A699" s="166"/>
      <c r="B699" s="175"/>
      <c r="C699" s="175"/>
      <c r="D699" s="178"/>
      <c r="E699" s="17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70"/>
      <c r="R699" s="170"/>
      <c r="S699" s="170"/>
      <c r="T699" s="170"/>
      <c r="U699" s="170"/>
      <c r="V699" s="170"/>
      <c r="W699" s="207"/>
      <c r="X699" s="207"/>
      <c r="Y699" s="207"/>
      <c r="Z699" s="208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  <c r="BI699" s="208"/>
      <c r="BJ699" s="208"/>
      <c r="BK699" s="208"/>
      <c r="BL699" s="208"/>
      <c r="BM699" s="208"/>
      <c r="BN699" s="208"/>
      <c r="BO699" s="208"/>
      <c r="BP699" s="208"/>
      <c r="BQ699" s="208"/>
      <c r="BR699" s="208"/>
      <c r="BS699" s="208"/>
      <c r="BT699" s="208"/>
      <c r="BU699" s="208"/>
      <c r="BV699" s="208"/>
      <c r="BW699" s="208"/>
      <c r="BX699" s="208"/>
      <c r="BY699" s="208"/>
      <c r="BZ699" s="208"/>
      <c r="CA699" s="208"/>
      <c r="CB699" s="208"/>
      <c r="CC699" s="208"/>
      <c r="CD699" s="208"/>
      <c r="CE699" s="208"/>
      <c r="CF699" s="208"/>
      <c r="CG699" s="208"/>
      <c r="CH699" s="208"/>
      <c r="CI699" s="208"/>
      <c r="CJ699" s="208"/>
      <c r="CK699" s="208"/>
      <c r="CL699" s="208"/>
      <c r="CM699" s="208"/>
      <c r="CN699" s="208"/>
      <c r="CO699" s="208"/>
      <c r="CP699" s="176"/>
      <c r="DO699" s="166"/>
    </row>
    <row r="700" spans="1:119">
      <c r="A700" s="166"/>
      <c r="B700" s="175"/>
      <c r="C700" s="175"/>
      <c r="D700" s="178"/>
      <c r="E700" s="17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70"/>
      <c r="R700" s="170"/>
      <c r="S700" s="170"/>
      <c r="T700" s="170"/>
      <c r="U700" s="170"/>
      <c r="V700" s="170"/>
      <c r="W700" s="207"/>
      <c r="X700" s="207"/>
      <c r="Y700" s="207"/>
      <c r="Z700" s="208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  <c r="BI700" s="208"/>
      <c r="BJ700" s="208"/>
      <c r="BK700" s="208"/>
      <c r="BL700" s="208"/>
      <c r="BM700" s="208"/>
      <c r="BN700" s="208"/>
      <c r="BO700" s="208"/>
      <c r="BP700" s="208"/>
      <c r="BQ700" s="208"/>
      <c r="BR700" s="208"/>
      <c r="BS700" s="208"/>
      <c r="BT700" s="208"/>
      <c r="BU700" s="208"/>
      <c r="BV700" s="208"/>
      <c r="BW700" s="208"/>
      <c r="BX700" s="208"/>
      <c r="BY700" s="208"/>
      <c r="BZ700" s="208"/>
      <c r="CA700" s="208"/>
      <c r="CB700" s="208"/>
      <c r="CC700" s="208"/>
      <c r="CD700" s="208"/>
      <c r="CE700" s="208"/>
      <c r="CF700" s="208"/>
      <c r="CG700" s="208"/>
      <c r="CH700" s="208"/>
      <c r="CI700" s="208"/>
      <c r="CJ700" s="208"/>
      <c r="CK700" s="208"/>
      <c r="CL700" s="208"/>
      <c r="CM700" s="208"/>
      <c r="CN700" s="208"/>
      <c r="CO700" s="208"/>
      <c r="CP700" s="176"/>
      <c r="DO700" s="166"/>
    </row>
    <row r="701" spans="1:119">
      <c r="A701" s="166"/>
      <c r="B701" s="175"/>
      <c r="C701" s="175"/>
      <c r="D701" s="178"/>
      <c r="E701" s="17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70"/>
      <c r="R701" s="170"/>
      <c r="S701" s="170"/>
      <c r="T701" s="170"/>
      <c r="U701" s="170"/>
      <c r="V701" s="170"/>
      <c r="W701" s="207"/>
      <c r="X701" s="207"/>
      <c r="Y701" s="207"/>
      <c r="Z701" s="208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08"/>
      <c r="BN701" s="208"/>
      <c r="BO701" s="208"/>
      <c r="BP701" s="208"/>
      <c r="BQ701" s="208"/>
      <c r="BR701" s="208"/>
      <c r="BS701" s="208"/>
      <c r="BT701" s="208"/>
      <c r="BU701" s="208"/>
      <c r="BV701" s="208"/>
      <c r="BW701" s="208"/>
      <c r="BX701" s="208"/>
      <c r="BY701" s="208"/>
      <c r="BZ701" s="208"/>
      <c r="CA701" s="208"/>
      <c r="CB701" s="208"/>
      <c r="CC701" s="208"/>
      <c r="CD701" s="208"/>
      <c r="CE701" s="208"/>
      <c r="CF701" s="208"/>
      <c r="CG701" s="208"/>
      <c r="CH701" s="208"/>
      <c r="CI701" s="208"/>
      <c r="CJ701" s="208"/>
      <c r="CK701" s="208"/>
      <c r="CL701" s="208"/>
      <c r="CM701" s="208"/>
      <c r="CN701" s="208"/>
      <c r="CO701" s="208"/>
      <c r="CP701" s="176"/>
      <c r="DO701" s="166"/>
    </row>
    <row r="702" spans="1:119">
      <c r="A702" s="166"/>
      <c r="B702" s="175"/>
      <c r="C702" s="175"/>
      <c r="D702" s="178"/>
      <c r="E702" s="17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70"/>
      <c r="R702" s="170"/>
      <c r="S702" s="170"/>
      <c r="T702" s="170"/>
      <c r="U702" s="170"/>
      <c r="V702" s="170"/>
      <c r="W702" s="207"/>
      <c r="X702" s="207"/>
      <c r="Y702" s="207"/>
      <c r="Z702" s="208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08"/>
      <c r="BN702" s="208"/>
      <c r="BO702" s="208"/>
      <c r="BP702" s="208"/>
      <c r="BQ702" s="208"/>
      <c r="BR702" s="208"/>
      <c r="BS702" s="208"/>
      <c r="BT702" s="208"/>
      <c r="BU702" s="208"/>
      <c r="BV702" s="208"/>
      <c r="BW702" s="208"/>
      <c r="BX702" s="208"/>
      <c r="BY702" s="208"/>
      <c r="BZ702" s="208"/>
      <c r="CA702" s="208"/>
      <c r="CB702" s="208"/>
      <c r="CC702" s="208"/>
      <c r="CD702" s="208"/>
      <c r="CE702" s="208"/>
      <c r="CF702" s="208"/>
      <c r="CG702" s="208"/>
      <c r="CH702" s="208"/>
      <c r="CI702" s="208"/>
      <c r="CJ702" s="208"/>
      <c r="CK702" s="208"/>
      <c r="CL702" s="208"/>
      <c r="CM702" s="208"/>
      <c r="CN702" s="208"/>
      <c r="CO702" s="208"/>
      <c r="CP702" s="176"/>
      <c r="DO702" s="166"/>
    </row>
    <row r="703" spans="1:119">
      <c r="A703" s="166"/>
      <c r="B703" s="175"/>
      <c r="C703" s="175"/>
      <c r="D703" s="178"/>
      <c r="E703" s="17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70"/>
      <c r="R703" s="170"/>
      <c r="S703" s="170"/>
      <c r="T703" s="170"/>
      <c r="U703" s="170"/>
      <c r="V703" s="170"/>
      <c r="W703" s="207"/>
      <c r="X703" s="207"/>
      <c r="Y703" s="207"/>
      <c r="Z703" s="208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08"/>
      <c r="BN703" s="208"/>
      <c r="BO703" s="208"/>
      <c r="BP703" s="208"/>
      <c r="BQ703" s="208"/>
      <c r="BR703" s="208"/>
      <c r="BS703" s="208"/>
      <c r="BT703" s="208"/>
      <c r="BU703" s="208"/>
      <c r="BV703" s="208"/>
      <c r="BW703" s="208"/>
      <c r="BX703" s="208"/>
      <c r="BY703" s="208"/>
      <c r="BZ703" s="208"/>
      <c r="CA703" s="208"/>
      <c r="CB703" s="208"/>
      <c r="CC703" s="208"/>
      <c r="CD703" s="208"/>
      <c r="CE703" s="208"/>
      <c r="CF703" s="208"/>
      <c r="CG703" s="208"/>
      <c r="CH703" s="208"/>
      <c r="CI703" s="208"/>
      <c r="CJ703" s="208"/>
      <c r="CK703" s="208"/>
      <c r="CL703" s="208"/>
      <c r="CM703" s="208"/>
      <c r="CN703" s="208"/>
      <c r="CO703" s="208"/>
      <c r="CP703" s="176"/>
      <c r="DO703" s="166"/>
    </row>
    <row r="704" spans="1:119">
      <c r="A704" s="166"/>
      <c r="B704" s="175"/>
      <c r="C704" s="175"/>
      <c r="D704" s="178"/>
      <c r="E704" s="17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70"/>
      <c r="R704" s="170"/>
      <c r="S704" s="170"/>
      <c r="T704" s="170"/>
      <c r="U704" s="170"/>
      <c r="V704" s="170"/>
      <c r="W704" s="207"/>
      <c r="X704" s="207"/>
      <c r="Y704" s="207"/>
      <c r="Z704" s="208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  <c r="BI704" s="208"/>
      <c r="BJ704" s="208"/>
      <c r="BK704" s="208"/>
      <c r="BL704" s="208"/>
      <c r="BM704" s="208"/>
      <c r="BN704" s="208"/>
      <c r="BO704" s="208"/>
      <c r="BP704" s="208"/>
      <c r="BQ704" s="208"/>
      <c r="BR704" s="208"/>
      <c r="BS704" s="208"/>
      <c r="BT704" s="208"/>
      <c r="BU704" s="208"/>
      <c r="BV704" s="208"/>
      <c r="BW704" s="208"/>
      <c r="BX704" s="208"/>
      <c r="BY704" s="208"/>
      <c r="BZ704" s="208"/>
      <c r="CA704" s="208"/>
      <c r="CB704" s="208"/>
      <c r="CC704" s="208"/>
      <c r="CD704" s="208"/>
      <c r="CE704" s="208"/>
      <c r="CF704" s="208"/>
      <c r="CG704" s="208"/>
      <c r="CH704" s="208"/>
      <c r="CI704" s="208"/>
      <c r="CJ704" s="208"/>
      <c r="CK704" s="208"/>
      <c r="CL704" s="208"/>
      <c r="CM704" s="208"/>
      <c r="CN704" s="208"/>
      <c r="CO704" s="208"/>
      <c r="CP704" s="176"/>
      <c r="DO704" s="166"/>
    </row>
    <row r="705" spans="1:119">
      <c r="A705" s="166"/>
      <c r="B705" s="175"/>
      <c r="C705" s="175"/>
      <c r="D705" s="178"/>
      <c r="E705" s="17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70"/>
      <c r="R705" s="170"/>
      <c r="S705" s="170"/>
      <c r="T705" s="170"/>
      <c r="U705" s="170"/>
      <c r="V705" s="170"/>
      <c r="W705" s="207"/>
      <c r="X705" s="207"/>
      <c r="Y705" s="207"/>
      <c r="Z705" s="208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  <c r="BI705" s="208"/>
      <c r="BJ705" s="208"/>
      <c r="BK705" s="208"/>
      <c r="BL705" s="208"/>
      <c r="BM705" s="208"/>
      <c r="BN705" s="208"/>
      <c r="BO705" s="208"/>
      <c r="BP705" s="208"/>
      <c r="BQ705" s="208"/>
      <c r="BR705" s="208"/>
      <c r="BS705" s="208"/>
      <c r="BT705" s="208"/>
      <c r="BU705" s="208"/>
      <c r="BV705" s="208"/>
      <c r="BW705" s="208"/>
      <c r="BX705" s="208"/>
      <c r="BY705" s="208"/>
      <c r="BZ705" s="208"/>
      <c r="CA705" s="208"/>
      <c r="CB705" s="208"/>
      <c r="CC705" s="208"/>
      <c r="CD705" s="208"/>
      <c r="CE705" s="208"/>
      <c r="CF705" s="208"/>
      <c r="CG705" s="208"/>
      <c r="CH705" s="208"/>
      <c r="CI705" s="208"/>
      <c r="CJ705" s="208"/>
      <c r="CK705" s="208"/>
      <c r="CL705" s="208"/>
      <c r="CM705" s="208"/>
      <c r="CN705" s="208"/>
      <c r="CO705" s="208"/>
      <c r="CP705" s="176"/>
      <c r="DO705" s="166"/>
    </row>
    <row r="706" spans="1:119">
      <c r="A706" s="166"/>
      <c r="B706" s="175"/>
      <c r="C706" s="175"/>
      <c r="D706" s="178"/>
      <c r="E706" s="17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70"/>
      <c r="R706" s="170"/>
      <c r="S706" s="170"/>
      <c r="T706" s="170"/>
      <c r="U706" s="170"/>
      <c r="V706" s="170"/>
      <c r="W706" s="207"/>
      <c r="X706" s="207"/>
      <c r="Y706" s="207"/>
      <c r="Z706" s="208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08"/>
      <c r="BN706" s="208"/>
      <c r="BO706" s="208"/>
      <c r="BP706" s="208"/>
      <c r="BQ706" s="208"/>
      <c r="BR706" s="208"/>
      <c r="BS706" s="208"/>
      <c r="BT706" s="208"/>
      <c r="BU706" s="208"/>
      <c r="BV706" s="208"/>
      <c r="BW706" s="208"/>
      <c r="BX706" s="208"/>
      <c r="BY706" s="208"/>
      <c r="BZ706" s="208"/>
      <c r="CA706" s="208"/>
      <c r="CB706" s="208"/>
      <c r="CC706" s="208"/>
      <c r="CD706" s="208"/>
      <c r="CE706" s="208"/>
      <c r="CF706" s="208"/>
      <c r="CG706" s="208"/>
      <c r="CH706" s="208"/>
      <c r="CI706" s="208"/>
      <c r="CJ706" s="208"/>
      <c r="CK706" s="208"/>
      <c r="CL706" s="208"/>
      <c r="CM706" s="208"/>
      <c r="CN706" s="208"/>
      <c r="CO706" s="208"/>
      <c r="CP706" s="176"/>
      <c r="DO706" s="166"/>
    </row>
    <row r="707" spans="1:119">
      <c r="A707" s="166"/>
      <c r="B707" s="175"/>
      <c r="C707" s="175"/>
      <c r="D707" s="178"/>
      <c r="E707" s="17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70"/>
      <c r="R707" s="170"/>
      <c r="S707" s="170"/>
      <c r="T707" s="170"/>
      <c r="U707" s="170"/>
      <c r="V707" s="170"/>
      <c r="W707" s="207"/>
      <c r="X707" s="207"/>
      <c r="Y707" s="207"/>
      <c r="Z707" s="208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08"/>
      <c r="BN707" s="208"/>
      <c r="BO707" s="208"/>
      <c r="BP707" s="208"/>
      <c r="BQ707" s="208"/>
      <c r="BR707" s="208"/>
      <c r="BS707" s="208"/>
      <c r="BT707" s="208"/>
      <c r="BU707" s="208"/>
      <c r="BV707" s="208"/>
      <c r="BW707" s="208"/>
      <c r="BX707" s="208"/>
      <c r="BY707" s="208"/>
      <c r="BZ707" s="208"/>
      <c r="CA707" s="208"/>
      <c r="CB707" s="208"/>
      <c r="CC707" s="208"/>
      <c r="CD707" s="208"/>
      <c r="CE707" s="208"/>
      <c r="CF707" s="208"/>
      <c r="CG707" s="208"/>
      <c r="CH707" s="208"/>
      <c r="CI707" s="208"/>
      <c r="CJ707" s="208"/>
      <c r="CK707" s="208"/>
      <c r="CL707" s="208"/>
      <c r="CM707" s="208"/>
      <c r="CN707" s="208"/>
      <c r="CO707" s="208"/>
      <c r="CP707" s="176"/>
      <c r="DO707" s="166"/>
    </row>
    <row r="708" spans="1:119">
      <c r="A708" s="166"/>
      <c r="B708" s="175"/>
      <c r="C708" s="175"/>
      <c r="D708" s="178"/>
      <c r="E708" s="17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70"/>
      <c r="R708" s="170"/>
      <c r="S708" s="170"/>
      <c r="T708" s="170"/>
      <c r="U708" s="170"/>
      <c r="V708" s="170"/>
      <c r="W708" s="207"/>
      <c r="X708" s="207"/>
      <c r="Y708" s="207"/>
      <c r="Z708" s="208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08"/>
      <c r="BN708" s="208"/>
      <c r="BO708" s="208"/>
      <c r="BP708" s="208"/>
      <c r="BQ708" s="208"/>
      <c r="BR708" s="208"/>
      <c r="BS708" s="208"/>
      <c r="BT708" s="208"/>
      <c r="BU708" s="208"/>
      <c r="BV708" s="208"/>
      <c r="BW708" s="208"/>
      <c r="BX708" s="208"/>
      <c r="BY708" s="208"/>
      <c r="BZ708" s="208"/>
      <c r="CA708" s="208"/>
      <c r="CB708" s="208"/>
      <c r="CC708" s="208"/>
      <c r="CD708" s="208"/>
      <c r="CE708" s="208"/>
      <c r="CF708" s="208"/>
      <c r="CG708" s="208"/>
      <c r="CH708" s="208"/>
      <c r="CI708" s="208"/>
      <c r="CJ708" s="208"/>
      <c r="CK708" s="208"/>
      <c r="CL708" s="208"/>
      <c r="CM708" s="208"/>
      <c r="CN708" s="208"/>
      <c r="CO708" s="208"/>
      <c r="CP708" s="176"/>
      <c r="DO708" s="166"/>
    </row>
    <row r="709" spans="1:119">
      <c r="A709" s="166"/>
      <c r="B709" s="175"/>
      <c r="C709" s="175"/>
      <c r="D709" s="178"/>
      <c r="E709" s="17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70"/>
      <c r="R709" s="170"/>
      <c r="S709" s="170"/>
      <c r="T709" s="170"/>
      <c r="U709" s="170"/>
      <c r="V709" s="170"/>
      <c r="W709" s="207"/>
      <c r="X709" s="207"/>
      <c r="Y709" s="207"/>
      <c r="Z709" s="208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8"/>
      <c r="BL709" s="208"/>
      <c r="BM709" s="208"/>
      <c r="BN709" s="208"/>
      <c r="BO709" s="208"/>
      <c r="BP709" s="208"/>
      <c r="BQ709" s="208"/>
      <c r="BR709" s="208"/>
      <c r="BS709" s="208"/>
      <c r="BT709" s="208"/>
      <c r="BU709" s="208"/>
      <c r="BV709" s="208"/>
      <c r="BW709" s="208"/>
      <c r="BX709" s="208"/>
      <c r="BY709" s="208"/>
      <c r="BZ709" s="208"/>
      <c r="CA709" s="208"/>
      <c r="CB709" s="208"/>
      <c r="CC709" s="208"/>
      <c r="CD709" s="208"/>
      <c r="CE709" s="208"/>
      <c r="CF709" s="208"/>
      <c r="CG709" s="208"/>
      <c r="CH709" s="208"/>
      <c r="CI709" s="208"/>
      <c r="CJ709" s="208"/>
      <c r="CK709" s="208"/>
      <c r="CL709" s="208"/>
      <c r="CM709" s="208"/>
      <c r="CN709" s="208"/>
      <c r="CO709" s="208"/>
      <c r="CP709" s="176"/>
      <c r="DO709" s="166"/>
    </row>
    <row r="710" spans="1:119">
      <c r="A710" s="166"/>
      <c r="B710" s="175"/>
      <c r="C710" s="175"/>
      <c r="D710" s="178"/>
      <c r="E710" s="17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70"/>
      <c r="R710" s="170"/>
      <c r="S710" s="170"/>
      <c r="T710" s="170"/>
      <c r="U710" s="170"/>
      <c r="V710" s="170"/>
      <c r="W710" s="207"/>
      <c r="X710" s="207"/>
      <c r="Y710" s="207"/>
      <c r="Z710" s="208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  <c r="BI710" s="208"/>
      <c r="BJ710" s="208"/>
      <c r="BK710" s="208"/>
      <c r="BL710" s="208"/>
      <c r="BM710" s="208"/>
      <c r="BN710" s="208"/>
      <c r="BO710" s="208"/>
      <c r="BP710" s="208"/>
      <c r="BQ710" s="208"/>
      <c r="BR710" s="208"/>
      <c r="BS710" s="208"/>
      <c r="BT710" s="208"/>
      <c r="BU710" s="208"/>
      <c r="BV710" s="208"/>
      <c r="BW710" s="208"/>
      <c r="BX710" s="208"/>
      <c r="BY710" s="208"/>
      <c r="BZ710" s="208"/>
      <c r="CA710" s="208"/>
      <c r="CB710" s="208"/>
      <c r="CC710" s="208"/>
      <c r="CD710" s="208"/>
      <c r="CE710" s="208"/>
      <c r="CF710" s="208"/>
      <c r="CG710" s="208"/>
      <c r="CH710" s="208"/>
      <c r="CI710" s="208"/>
      <c r="CJ710" s="208"/>
      <c r="CK710" s="208"/>
      <c r="CL710" s="208"/>
      <c r="CM710" s="208"/>
      <c r="CN710" s="208"/>
      <c r="CO710" s="208"/>
      <c r="CP710" s="176"/>
      <c r="DO710" s="166"/>
    </row>
    <row r="711" spans="1:119">
      <c r="A711" s="166"/>
      <c r="B711" s="175"/>
      <c r="C711" s="175"/>
      <c r="D711" s="178"/>
      <c r="E711" s="17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70"/>
      <c r="R711" s="170"/>
      <c r="S711" s="170"/>
      <c r="T711" s="170"/>
      <c r="U711" s="170"/>
      <c r="V711" s="170"/>
      <c r="W711" s="207"/>
      <c r="X711" s="207"/>
      <c r="Y711" s="207"/>
      <c r="Z711" s="208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  <c r="BI711" s="208"/>
      <c r="BJ711" s="208"/>
      <c r="BK711" s="208"/>
      <c r="BL711" s="208"/>
      <c r="BM711" s="208"/>
      <c r="BN711" s="208"/>
      <c r="BO711" s="208"/>
      <c r="BP711" s="208"/>
      <c r="BQ711" s="208"/>
      <c r="BR711" s="208"/>
      <c r="BS711" s="208"/>
      <c r="BT711" s="208"/>
      <c r="BU711" s="208"/>
      <c r="BV711" s="208"/>
      <c r="BW711" s="208"/>
      <c r="BX711" s="208"/>
      <c r="BY711" s="208"/>
      <c r="BZ711" s="208"/>
      <c r="CA711" s="208"/>
      <c r="CB711" s="208"/>
      <c r="CC711" s="208"/>
      <c r="CD711" s="208"/>
      <c r="CE711" s="208"/>
      <c r="CF711" s="208"/>
      <c r="CG711" s="208"/>
      <c r="CH711" s="208"/>
      <c r="CI711" s="208"/>
      <c r="CJ711" s="208"/>
      <c r="CK711" s="208"/>
      <c r="CL711" s="208"/>
      <c r="CM711" s="208"/>
      <c r="CN711" s="208"/>
      <c r="CO711" s="208"/>
      <c r="CP711" s="176"/>
      <c r="DO711" s="166"/>
    </row>
    <row r="712" spans="1:119">
      <c r="A712" s="166"/>
      <c r="B712" s="175"/>
      <c r="C712" s="175"/>
      <c r="D712" s="178"/>
      <c r="E712" s="17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70"/>
      <c r="R712" s="170"/>
      <c r="S712" s="170"/>
      <c r="T712" s="170"/>
      <c r="U712" s="170"/>
      <c r="V712" s="170"/>
      <c r="W712" s="207"/>
      <c r="X712" s="207"/>
      <c r="Y712" s="207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  <c r="BI712" s="208"/>
      <c r="BJ712" s="208"/>
      <c r="BK712" s="208"/>
      <c r="BL712" s="208"/>
      <c r="BM712" s="208"/>
      <c r="BN712" s="208"/>
      <c r="BO712" s="208"/>
      <c r="BP712" s="208"/>
      <c r="BQ712" s="208"/>
      <c r="BR712" s="208"/>
      <c r="BS712" s="208"/>
      <c r="BT712" s="208"/>
      <c r="BU712" s="208"/>
      <c r="BV712" s="208"/>
      <c r="BW712" s="208"/>
      <c r="BX712" s="208"/>
      <c r="BY712" s="208"/>
      <c r="BZ712" s="208"/>
      <c r="CA712" s="208"/>
      <c r="CB712" s="208"/>
      <c r="CC712" s="208"/>
      <c r="CD712" s="208"/>
      <c r="CE712" s="208"/>
      <c r="CF712" s="208"/>
      <c r="CG712" s="208"/>
      <c r="CH712" s="208"/>
      <c r="CI712" s="208"/>
      <c r="CJ712" s="208"/>
      <c r="CK712" s="208"/>
      <c r="CL712" s="208"/>
      <c r="CM712" s="208"/>
      <c r="CN712" s="208"/>
      <c r="CO712" s="208"/>
      <c r="CP712" s="176"/>
      <c r="DO712" s="166"/>
    </row>
    <row r="713" spans="1:119">
      <c r="A713" s="166"/>
      <c r="B713" s="175"/>
      <c r="C713" s="175"/>
      <c r="D713" s="178"/>
      <c r="E713" s="17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70"/>
      <c r="R713" s="170"/>
      <c r="S713" s="170"/>
      <c r="T713" s="170"/>
      <c r="U713" s="170"/>
      <c r="V713" s="170"/>
      <c r="W713" s="207"/>
      <c r="X713" s="207"/>
      <c r="Y713" s="207"/>
      <c r="Z713" s="208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/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/>
      <c r="BH713" s="208"/>
      <c r="BI713" s="208"/>
      <c r="BJ713" s="208"/>
      <c r="BK713" s="208"/>
      <c r="BL713" s="208"/>
      <c r="BM713" s="208"/>
      <c r="BN713" s="208"/>
      <c r="BO713" s="208"/>
      <c r="BP713" s="208"/>
      <c r="BQ713" s="208"/>
      <c r="BR713" s="208"/>
      <c r="BS713" s="208"/>
      <c r="BT713" s="208"/>
      <c r="BU713" s="208"/>
      <c r="BV713" s="208"/>
      <c r="BW713" s="208"/>
      <c r="BX713" s="208"/>
      <c r="BY713" s="208"/>
      <c r="BZ713" s="208"/>
      <c r="CA713" s="208"/>
      <c r="CB713" s="208"/>
      <c r="CC713" s="208"/>
      <c r="CD713" s="208"/>
      <c r="CE713" s="208"/>
      <c r="CF713" s="208"/>
      <c r="CG713" s="208"/>
      <c r="CH713" s="208"/>
      <c r="CI713" s="208"/>
      <c r="CJ713" s="208"/>
      <c r="CK713" s="208"/>
      <c r="CL713" s="208"/>
      <c r="CM713" s="208"/>
      <c r="CN713" s="208"/>
      <c r="CO713" s="208"/>
      <c r="CP713" s="176"/>
      <c r="DO713" s="166"/>
    </row>
    <row r="714" spans="1:119">
      <c r="A714" s="166"/>
      <c r="B714" s="175"/>
      <c r="C714" s="175"/>
      <c r="D714" s="178"/>
      <c r="E714" s="17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70"/>
      <c r="R714" s="170"/>
      <c r="S714" s="170"/>
      <c r="T714" s="170"/>
      <c r="U714" s="170"/>
      <c r="V714" s="170"/>
      <c r="W714" s="207"/>
      <c r="X714" s="207"/>
      <c r="Y714" s="207"/>
      <c r="Z714" s="208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  <c r="BI714" s="208"/>
      <c r="BJ714" s="208"/>
      <c r="BK714" s="208"/>
      <c r="BL714" s="208"/>
      <c r="BM714" s="208"/>
      <c r="BN714" s="208"/>
      <c r="BO714" s="208"/>
      <c r="BP714" s="208"/>
      <c r="BQ714" s="208"/>
      <c r="BR714" s="208"/>
      <c r="BS714" s="208"/>
      <c r="BT714" s="208"/>
      <c r="BU714" s="208"/>
      <c r="BV714" s="208"/>
      <c r="BW714" s="208"/>
      <c r="BX714" s="208"/>
      <c r="BY714" s="208"/>
      <c r="BZ714" s="208"/>
      <c r="CA714" s="208"/>
      <c r="CB714" s="208"/>
      <c r="CC714" s="208"/>
      <c r="CD714" s="208"/>
      <c r="CE714" s="208"/>
      <c r="CF714" s="208"/>
      <c r="CG714" s="208"/>
      <c r="CH714" s="208"/>
      <c r="CI714" s="208"/>
      <c r="CJ714" s="208"/>
      <c r="CK714" s="208"/>
      <c r="CL714" s="208"/>
      <c r="CM714" s="208"/>
      <c r="CN714" s="208"/>
      <c r="CO714" s="208"/>
      <c r="CP714" s="176"/>
      <c r="DO714" s="166"/>
    </row>
    <row r="715" spans="1:119">
      <c r="A715" s="166"/>
      <c r="B715" s="175"/>
      <c r="C715" s="175"/>
      <c r="D715" s="178"/>
      <c r="E715" s="17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70"/>
      <c r="R715" s="170"/>
      <c r="S715" s="170"/>
      <c r="T715" s="170"/>
      <c r="U715" s="170"/>
      <c r="V715" s="170"/>
      <c r="W715" s="207"/>
      <c r="X715" s="207"/>
      <c r="Y715" s="207"/>
      <c r="Z715" s="208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  <c r="BI715" s="208"/>
      <c r="BJ715" s="208"/>
      <c r="BK715" s="208"/>
      <c r="BL715" s="208"/>
      <c r="BM715" s="208"/>
      <c r="BN715" s="208"/>
      <c r="BO715" s="208"/>
      <c r="BP715" s="208"/>
      <c r="BQ715" s="208"/>
      <c r="BR715" s="208"/>
      <c r="BS715" s="208"/>
      <c r="BT715" s="208"/>
      <c r="BU715" s="208"/>
      <c r="BV715" s="208"/>
      <c r="BW715" s="208"/>
      <c r="BX715" s="208"/>
      <c r="BY715" s="208"/>
      <c r="BZ715" s="208"/>
      <c r="CA715" s="208"/>
      <c r="CB715" s="208"/>
      <c r="CC715" s="208"/>
      <c r="CD715" s="208"/>
      <c r="CE715" s="208"/>
      <c r="CF715" s="208"/>
      <c r="CG715" s="208"/>
      <c r="CH715" s="208"/>
      <c r="CI715" s="208"/>
      <c r="CJ715" s="208"/>
      <c r="CK715" s="208"/>
      <c r="CL715" s="208"/>
      <c r="CM715" s="208"/>
      <c r="CN715" s="208"/>
      <c r="CO715" s="208"/>
      <c r="CP715" s="176"/>
      <c r="DO715" s="166"/>
    </row>
    <row r="716" spans="1:119">
      <c r="A716" s="166"/>
      <c r="B716" s="175"/>
      <c r="C716" s="175"/>
      <c r="D716" s="178"/>
      <c r="E716" s="17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70"/>
      <c r="R716" s="170"/>
      <c r="S716" s="170"/>
      <c r="T716" s="170"/>
      <c r="U716" s="170"/>
      <c r="V716" s="170"/>
      <c r="W716" s="207"/>
      <c r="X716" s="207"/>
      <c r="Y716" s="207"/>
      <c r="Z716" s="208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  <c r="BI716" s="208"/>
      <c r="BJ716" s="208"/>
      <c r="BK716" s="208"/>
      <c r="BL716" s="208"/>
      <c r="BM716" s="208"/>
      <c r="BN716" s="208"/>
      <c r="BO716" s="208"/>
      <c r="BP716" s="208"/>
      <c r="BQ716" s="208"/>
      <c r="BR716" s="208"/>
      <c r="BS716" s="208"/>
      <c r="BT716" s="208"/>
      <c r="BU716" s="208"/>
      <c r="BV716" s="208"/>
      <c r="BW716" s="208"/>
      <c r="BX716" s="208"/>
      <c r="BY716" s="208"/>
      <c r="BZ716" s="208"/>
      <c r="CA716" s="208"/>
      <c r="CB716" s="208"/>
      <c r="CC716" s="208"/>
      <c r="CD716" s="208"/>
      <c r="CE716" s="208"/>
      <c r="CF716" s="208"/>
      <c r="CG716" s="208"/>
      <c r="CH716" s="208"/>
      <c r="CI716" s="208"/>
      <c r="CJ716" s="208"/>
      <c r="CK716" s="208"/>
      <c r="CL716" s="208"/>
      <c r="CM716" s="208"/>
      <c r="CN716" s="208"/>
      <c r="CO716" s="208"/>
      <c r="CP716" s="176"/>
      <c r="DO716" s="166"/>
    </row>
    <row r="717" spans="1:119">
      <c r="A717" s="166"/>
      <c r="B717" s="175"/>
      <c r="C717" s="175"/>
      <c r="D717" s="178"/>
      <c r="E717" s="17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70"/>
      <c r="R717" s="170"/>
      <c r="S717" s="170"/>
      <c r="T717" s="170"/>
      <c r="U717" s="170"/>
      <c r="V717" s="170"/>
      <c r="W717" s="207"/>
      <c r="X717" s="207"/>
      <c r="Y717" s="207"/>
      <c r="Z717" s="208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08"/>
      <c r="BT717" s="208"/>
      <c r="BU717" s="208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8"/>
      <c r="CG717" s="208"/>
      <c r="CH717" s="208"/>
      <c r="CI717" s="208"/>
      <c r="CJ717" s="208"/>
      <c r="CK717" s="208"/>
      <c r="CL717" s="208"/>
      <c r="CM717" s="208"/>
      <c r="CN717" s="208"/>
      <c r="CO717" s="208"/>
      <c r="CP717" s="176"/>
      <c r="DO717" s="166"/>
    </row>
    <row r="718" spans="1:119">
      <c r="A718" s="166"/>
      <c r="B718" s="175"/>
      <c r="C718" s="175"/>
      <c r="D718" s="178"/>
      <c r="E718" s="17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70"/>
      <c r="R718" s="170"/>
      <c r="S718" s="170"/>
      <c r="T718" s="170"/>
      <c r="U718" s="170"/>
      <c r="V718" s="170"/>
      <c r="W718" s="207"/>
      <c r="X718" s="207"/>
      <c r="Y718" s="207"/>
      <c r="Z718" s="208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08"/>
      <c r="BT718" s="208"/>
      <c r="BU718" s="208"/>
      <c r="BV718" s="208"/>
      <c r="BW718" s="208"/>
      <c r="BX718" s="208"/>
      <c r="BY718" s="208"/>
      <c r="BZ718" s="208"/>
      <c r="CA718" s="208"/>
      <c r="CB718" s="208"/>
      <c r="CC718" s="208"/>
      <c r="CD718" s="208"/>
      <c r="CE718" s="208"/>
      <c r="CF718" s="208"/>
      <c r="CG718" s="208"/>
      <c r="CH718" s="208"/>
      <c r="CI718" s="208"/>
      <c r="CJ718" s="208"/>
      <c r="CK718" s="208"/>
      <c r="CL718" s="208"/>
      <c r="CM718" s="208"/>
      <c r="CN718" s="208"/>
      <c r="CO718" s="208"/>
      <c r="CP718" s="176"/>
      <c r="DO718" s="166"/>
    </row>
    <row r="719" spans="1:119">
      <c r="A719" s="166"/>
      <c r="B719" s="175"/>
      <c r="C719" s="175"/>
      <c r="D719" s="178"/>
      <c r="E719" s="17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70"/>
      <c r="R719" s="170"/>
      <c r="S719" s="170"/>
      <c r="T719" s="170"/>
      <c r="U719" s="170"/>
      <c r="V719" s="170"/>
      <c r="W719" s="207"/>
      <c r="X719" s="207"/>
      <c r="Y719" s="207"/>
      <c r="Z719" s="208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08"/>
      <c r="BT719" s="208"/>
      <c r="BU719" s="208"/>
      <c r="BV719" s="208"/>
      <c r="BW719" s="208"/>
      <c r="BX719" s="208"/>
      <c r="BY719" s="208"/>
      <c r="BZ719" s="208"/>
      <c r="CA719" s="208"/>
      <c r="CB719" s="208"/>
      <c r="CC719" s="208"/>
      <c r="CD719" s="208"/>
      <c r="CE719" s="208"/>
      <c r="CF719" s="208"/>
      <c r="CG719" s="208"/>
      <c r="CH719" s="208"/>
      <c r="CI719" s="208"/>
      <c r="CJ719" s="208"/>
      <c r="CK719" s="208"/>
      <c r="CL719" s="208"/>
      <c r="CM719" s="208"/>
      <c r="CN719" s="208"/>
      <c r="CO719" s="208"/>
      <c r="CP719" s="176"/>
      <c r="DO719" s="166"/>
    </row>
    <row r="720" spans="1:119">
      <c r="A720" s="166"/>
      <c r="B720" s="175"/>
      <c r="C720" s="175"/>
      <c r="D720" s="178"/>
      <c r="E720" s="17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70"/>
      <c r="R720" s="170"/>
      <c r="S720" s="170"/>
      <c r="T720" s="170"/>
      <c r="U720" s="170"/>
      <c r="V720" s="170"/>
      <c r="W720" s="207"/>
      <c r="X720" s="207"/>
      <c r="Y720" s="207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08"/>
      <c r="BT720" s="208"/>
      <c r="BU720" s="208"/>
      <c r="BV720" s="208"/>
      <c r="BW720" s="208"/>
      <c r="BX720" s="208"/>
      <c r="BY720" s="208"/>
      <c r="BZ720" s="208"/>
      <c r="CA720" s="208"/>
      <c r="CB720" s="208"/>
      <c r="CC720" s="208"/>
      <c r="CD720" s="208"/>
      <c r="CE720" s="208"/>
      <c r="CF720" s="208"/>
      <c r="CG720" s="208"/>
      <c r="CH720" s="208"/>
      <c r="CI720" s="208"/>
      <c r="CJ720" s="208"/>
      <c r="CK720" s="208"/>
      <c r="CL720" s="208"/>
      <c r="CM720" s="208"/>
      <c r="CN720" s="208"/>
      <c r="CO720" s="208"/>
      <c r="CP720" s="176"/>
      <c r="DO720" s="166"/>
    </row>
    <row r="721" spans="1:119">
      <c r="A721" s="166"/>
      <c r="B721" s="175"/>
      <c r="C721" s="175"/>
      <c r="D721" s="178"/>
      <c r="E721" s="17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70"/>
      <c r="R721" s="170"/>
      <c r="S721" s="170"/>
      <c r="T721" s="170"/>
      <c r="U721" s="170"/>
      <c r="V721" s="170"/>
      <c r="W721" s="207"/>
      <c r="X721" s="207"/>
      <c r="Y721" s="207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08"/>
      <c r="BT721" s="208"/>
      <c r="BU721" s="208"/>
      <c r="BV721" s="208"/>
      <c r="BW721" s="208"/>
      <c r="BX721" s="208"/>
      <c r="BY721" s="208"/>
      <c r="BZ721" s="208"/>
      <c r="CA721" s="208"/>
      <c r="CB721" s="208"/>
      <c r="CC721" s="208"/>
      <c r="CD721" s="208"/>
      <c r="CE721" s="208"/>
      <c r="CF721" s="208"/>
      <c r="CG721" s="208"/>
      <c r="CH721" s="208"/>
      <c r="CI721" s="208"/>
      <c r="CJ721" s="208"/>
      <c r="CK721" s="208"/>
      <c r="CL721" s="208"/>
      <c r="CM721" s="208"/>
      <c r="CN721" s="208"/>
      <c r="CO721" s="208"/>
      <c r="CP721" s="176"/>
      <c r="DO721" s="166"/>
    </row>
    <row r="722" spans="1:119">
      <c r="A722" s="166"/>
      <c r="B722" s="175"/>
      <c r="C722" s="175"/>
      <c r="D722" s="178"/>
      <c r="E722" s="17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70"/>
      <c r="R722" s="170"/>
      <c r="S722" s="170"/>
      <c r="T722" s="170"/>
      <c r="U722" s="170"/>
      <c r="V722" s="170"/>
      <c r="W722" s="207"/>
      <c r="X722" s="207"/>
      <c r="Y722" s="207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08"/>
      <c r="BT722" s="208"/>
      <c r="BU722" s="208"/>
      <c r="BV722" s="208"/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8"/>
      <c r="CG722" s="208"/>
      <c r="CH722" s="208"/>
      <c r="CI722" s="208"/>
      <c r="CJ722" s="208"/>
      <c r="CK722" s="208"/>
      <c r="CL722" s="208"/>
      <c r="CM722" s="208"/>
      <c r="CN722" s="208"/>
      <c r="CO722" s="208"/>
      <c r="CP722" s="176"/>
      <c r="DO722" s="166"/>
    </row>
    <row r="723" spans="1:119">
      <c r="A723" s="166"/>
      <c r="B723" s="175"/>
      <c r="C723" s="175"/>
      <c r="D723" s="178"/>
      <c r="E723" s="17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70"/>
      <c r="R723" s="170"/>
      <c r="S723" s="170"/>
      <c r="T723" s="170"/>
      <c r="U723" s="170"/>
      <c r="V723" s="170"/>
      <c r="W723" s="207"/>
      <c r="X723" s="207"/>
      <c r="Y723" s="207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8"/>
      <c r="BN723" s="208"/>
      <c r="BO723" s="208"/>
      <c r="BP723" s="208"/>
      <c r="BQ723" s="208"/>
      <c r="BR723" s="208"/>
      <c r="BS723" s="208"/>
      <c r="BT723" s="208"/>
      <c r="BU723" s="208"/>
      <c r="BV723" s="208"/>
      <c r="BW723" s="208"/>
      <c r="BX723" s="208"/>
      <c r="BY723" s="208"/>
      <c r="BZ723" s="208"/>
      <c r="CA723" s="208"/>
      <c r="CB723" s="208"/>
      <c r="CC723" s="208"/>
      <c r="CD723" s="208"/>
      <c r="CE723" s="208"/>
      <c r="CF723" s="208"/>
      <c r="CG723" s="208"/>
      <c r="CH723" s="208"/>
      <c r="CI723" s="208"/>
      <c r="CJ723" s="208"/>
      <c r="CK723" s="208"/>
      <c r="CL723" s="208"/>
      <c r="CM723" s="208"/>
      <c r="CN723" s="208"/>
      <c r="CO723" s="208"/>
      <c r="CP723" s="176"/>
      <c r="DO723" s="166"/>
    </row>
    <row r="724" spans="1:119">
      <c r="A724" s="166"/>
      <c r="B724" s="175"/>
      <c r="C724" s="175"/>
      <c r="D724" s="178"/>
      <c r="E724" s="17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70"/>
      <c r="R724" s="170"/>
      <c r="S724" s="170"/>
      <c r="T724" s="170"/>
      <c r="U724" s="170"/>
      <c r="V724" s="170"/>
      <c r="W724" s="207"/>
      <c r="X724" s="207"/>
      <c r="Y724" s="207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  <c r="BP724" s="208"/>
      <c r="BQ724" s="208"/>
      <c r="BR724" s="208"/>
      <c r="BS724" s="208"/>
      <c r="BT724" s="208"/>
      <c r="BU724" s="208"/>
      <c r="BV724" s="208"/>
      <c r="BW724" s="208"/>
      <c r="BX724" s="208"/>
      <c r="BY724" s="208"/>
      <c r="BZ724" s="208"/>
      <c r="CA724" s="208"/>
      <c r="CB724" s="208"/>
      <c r="CC724" s="208"/>
      <c r="CD724" s="208"/>
      <c r="CE724" s="208"/>
      <c r="CF724" s="208"/>
      <c r="CG724" s="208"/>
      <c r="CH724" s="208"/>
      <c r="CI724" s="208"/>
      <c r="CJ724" s="208"/>
      <c r="CK724" s="208"/>
      <c r="CL724" s="208"/>
      <c r="CM724" s="208"/>
      <c r="CN724" s="208"/>
      <c r="CO724" s="208"/>
      <c r="CP724" s="176"/>
      <c r="DO724" s="166"/>
    </row>
    <row r="725" spans="1:119">
      <c r="A725" s="166"/>
      <c r="B725" s="175"/>
      <c r="C725" s="175"/>
      <c r="D725" s="178"/>
      <c r="E725" s="17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70"/>
      <c r="R725" s="170"/>
      <c r="S725" s="170"/>
      <c r="T725" s="170"/>
      <c r="U725" s="170"/>
      <c r="V725" s="170"/>
      <c r="W725" s="207"/>
      <c r="X725" s="207"/>
      <c r="Y725" s="207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08"/>
      <c r="BN725" s="208"/>
      <c r="BO725" s="208"/>
      <c r="BP725" s="208"/>
      <c r="BQ725" s="208"/>
      <c r="BR725" s="208"/>
      <c r="BS725" s="208"/>
      <c r="BT725" s="208"/>
      <c r="BU725" s="208"/>
      <c r="BV725" s="208"/>
      <c r="BW725" s="208"/>
      <c r="BX725" s="208"/>
      <c r="BY725" s="208"/>
      <c r="BZ725" s="208"/>
      <c r="CA725" s="208"/>
      <c r="CB725" s="208"/>
      <c r="CC725" s="208"/>
      <c r="CD725" s="208"/>
      <c r="CE725" s="208"/>
      <c r="CF725" s="208"/>
      <c r="CG725" s="208"/>
      <c r="CH725" s="208"/>
      <c r="CI725" s="208"/>
      <c r="CJ725" s="208"/>
      <c r="CK725" s="208"/>
      <c r="CL725" s="208"/>
      <c r="CM725" s="208"/>
      <c r="CN725" s="208"/>
      <c r="CO725" s="208"/>
      <c r="CP725" s="176"/>
      <c r="DO725" s="166"/>
    </row>
    <row r="726" spans="1:119">
      <c r="A726" s="166"/>
      <c r="B726" s="175"/>
      <c r="C726" s="175"/>
      <c r="D726" s="178"/>
      <c r="E726" s="17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70"/>
      <c r="R726" s="170"/>
      <c r="S726" s="170"/>
      <c r="T726" s="170"/>
      <c r="U726" s="170"/>
      <c r="V726" s="170"/>
      <c r="W726" s="207"/>
      <c r="X726" s="207"/>
      <c r="Y726" s="207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  <c r="BP726" s="208"/>
      <c r="BQ726" s="208"/>
      <c r="BR726" s="208"/>
      <c r="BS726" s="208"/>
      <c r="BT726" s="208"/>
      <c r="BU726" s="208"/>
      <c r="BV726" s="208"/>
      <c r="BW726" s="208"/>
      <c r="BX726" s="208"/>
      <c r="BY726" s="208"/>
      <c r="BZ726" s="208"/>
      <c r="CA726" s="208"/>
      <c r="CB726" s="208"/>
      <c r="CC726" s="208"/>
      <c r="CD726" s="208"/>
      <c r="CE726" s="208"/>
      <c r="CF726" s="208"/>
      <c r="CG726" s="208"/>
      <c r="CH726" s="208"/>
      <c r="CI726" s="208"/>
      <c r="CJ726" s="208"/>
      <c r="CK726" s="208"/>
      <c r="CL726" s="208"/>
      <c r="CM726" s="208"/>
      <c r="CN726" s="208"/>
      <c r="CO726" s="208"/>
      <c r="CP726" s="176"/>
      <c r="DO726" s="166"/>
    </row>
    <row r="727" spans="1:119">
      <c r="A727" s="166"/>
      <c r="B727" s="175"/>
      <c r="C727" s="175"/>
      <c r="D727" s="178"/>
      <c r="E727" s="17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70"/>
      <c r="R727" s="170"/>
      <c r="S727" s="170"/>
      <c r="T727" s="170"/>
      <c r="U727" s="170"/>
      <c r="V727" s="170"/>
      <c r="W727" s="207"/>
      <c r="X727" s="207"/>
      <c r="Y727" s="207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  <c r="BI727" s="208"/>
      <c r="BJ727" s="208"/>
      <c r="BK727" s="208"/>
      <c r="BL727" s="208"/>
      <c r="BM727" s="208"/>
      <c r="BN727" s="208"/>
      <c r="BO727" s="208"/>
      <c r="BP727" s="208"/>
      <c r="BQ727" s="208"/>
      <c r="BR727" s="208"/>
      <c r="BS727" s="208"/>
      <c r="BT727" s="208"/>
      <c r="BU727" s="208"/>
      <c r="BV727" s="208"/>
      <c r="BW727" s="208"/>
      <c r="BX727" s="208"/>
      <c r="BY727" s="208"/>
      <c r="BZ727" s="208"/>
      <c r="CA727" s="208"/>
      <c r="CB727" s="208"/>
      <c r="CC727" s="208"/>
      <c r="CD727" s="208"/>
      <c r="CE727" s="208"/>
      <c r="CF727" s="208"/>
      <c r="CG727" s="208"/>
      <c r="CH727" s="208"/>
      <c r="CI727" s="208"/>
      <c r="CJ727" s="208"/>
      <c r="CK727" s="208"/>
      <c r="CL727" s="208"/>
      <c r="CM727" s="208"/>
      <c r="CN727" s="208"/>
      <c r="CO727" s="208"/>
      <c r="CP727" s="176"/>
      <c r="DO727" s="166"/>
    </row>
    <row r="728" spans="1:119">
      <c r="A728" s="166"/>
      <c r="B728" s="175"/>
      <c r="C728" s="175"/>
      <c r="D728" s="178"/>
      <c r="E728" s="17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70"/>
      <c r="R728" s="170"/>
      <c r="S728" s="170"/>
      <c r="T728" s="170"/>
      <c r="U728" s="170"/>
      <c r="V728" s="170"/>
      <c r="W728" s="207"/>
      <c r="X728" s="207"/>
      <c r="Y728" s="207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  <c r="BI728" s="208"/>
      <c r="BJ728" s="208"/>
      <c r="BK728" s="208"/>
      <c r="BL728" s="208"/>
      <c r="BM728" s="208"/>
      <c r="BN728" s="208"/>
      <c r="BO728" s="208"/>
      <c r="BP728" s="208"/>
      <c r="BQ728" s="208"/>
      <c r="BR728" s="208"/>
      <c r="BS728" s="208"/>
      <c r="BT728" s="208"/>
      <c r="BU728" s="208"/>
      <c r="BV728" s="208"/>
      <c r="BW728" s="208"/>
      <c r="BX728" s="208"/>
      <c r="BY728" s="208"/>
      <c r="BZ728" s="208"/>
      <c r="CA728" s="208"/>
      <c r="CB728" s="208"/>
      <c r="CC728" s="208"/>
      <c r="CD728" s="208"/>
      <c r="CE728" s="208"/>
      <c r="CF728" s="208"/>
      <c r="CG728" s="208"/>
      <c r="CH728" s="208"/>
      <c r="CI728" s="208"/>
      <c r="CJ728" s="208"/>
      <c r="CK728" s="208"/>
      <c r="CL728" s="208"/>
      <c r="CM728" s="208"/>
      <c r="CN728" s="208"/>
      <c r="CO728" s="208"/>
      <c r="CP728" s="176"/>
      <c r="DO728" s="166"/>
    </row>
    <row r="729" spans="1:119">
      <c r="A729" s="166"/>
      <c r="B729" s="175"/>
      <c r="C729" s="175"/>
      <c r="D729" s="178"/>
      <c r="E729" s="17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70"/>
      <c r="R729" s="170"/>
      <c r="S729" s="170"/>
      <c r="T729" s="170"/>
      <c r="U729" s="170"/>
      <c r="V729" s="170"/>
      <c r="W729" s="207"/>
      <c r="X729" s="207"/>
      <c r="Y729" s="207"/>
      <c r="Z729" s="208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  <c r="BI729" s="208"/>
      <c r="BJ729" s="208"/>
      <c r="BK729" s="208"/>
      <c r="BL729" s="208"/>
      <c r="BM729" s="208"/>
      <c r="BN729" s="208"/>
      <c r="BO729" s="208"/>
      <c r="BP729" s="208"/>
      <c r="BQ729" s="208"/>
      <c r="BR729" s="208"/>
      <c r="BS729" s="208"/>
      <c r="BT729" s="208"/>
      <c r="BU729" s="208"/>
      <c r="BV729" s="208"/>
      <c r="BW729" s="208"/>
      <c r="BX729" s="208"/>
      <c r="BY729" s="208"/>
      <c r="BZ729" s="208"/>
      <c r="CA729" s="208"/>
      <c r="CB729" s="208"/>
      <c r="CC729" s="208"/>
      <c r="CD729" s="208"/>
      <c r="CE729" s="208"/>
      <c r="CF729" s="208"/>
      <c r="CG729" s="208"/>
      <c r="CH729" s="208"/>
      <c r="CI729" s="208"/>
      <c r="CJ729" s="208"/>
      <c r="CK729" s="208"/>
      <c r="CL729" s="208"/>
      <c r="CM729" s="208"/>
      <c r="CN729" s="208"/>
      <c r="CO729" s="208"/>
      <c r="CP729" s="176"/>
      <c r="DO729" s="166"/>
    </row>
    <row r="730" spans="1:119">
      <c r="A730" s="166"/>
      <c r="B730" s="175"/>
      <c r="C730" s="175"/>
      <c r="D730" s="178"/>
      <c r="E730" s="17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70"/>
      <c r="R730" s="170"/>
      <c r="S730" s="170"/>
      <c r="T730" s="170"/>
      <c r="U730" s="170"/>
      <c r="V730" s="170"/>
      <c r="W730" s="207"/>
      <c r="X730" s="207"/>
      <c r="Y730" s="207"/>
      <c r="Z730" s="208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  <c r="BI730" s="208"/>
      <c r="BJ730" s="208"/>
      <c r="BK730" s="208"/>
      <c r="BL730" s="208"/>
      <c r="BM730" s="208"/>
      <c r="BN730" s="208"/>
      <c r="BO730" s="208"/>
      <c r="BP730" s="208"/>
      <c r="BQ730" s="208"/>
      <c r="BR730" s="208"/>
      <c r="BS730" s="208"/>
      <c r="BT730" s="208"/>
      <c r="BU730" s="208"/>
      <c r="BV730" s="208"/>
      <c r="BW730" s="208"/>
      <c r="BX730" s="208"/>
      <c r="BY730" s="208"/>
      <c r="BZ730" s="208"/>
      <c r="CA730" s="208"/>
      <c r="CB730" s="208"/>
      <c r="CC730" s="208"/>
      <c r="CD730" s="208"/>
      <c r="CE730" s="208"/>
      <c r="CF730" s="208"/>
      <c r="CG730" s="208"/>
      <c r="CH730" s="208"/>
      <c r="CI730" s="208"/>
      <c r="CJ730" s="208"/>
      <c r="CK730" s="208"/>
      <c r="CL730" s="208"/>
      <c r="CM730" s="208"/>
      <c r="CN730" s="208"/>
      <c r="CO730" s="208"/>
      <c r="CP730" s="176"/>
      <c r="DO730" s="166"/>
    </row>
    <row r="731" spans="1:119">
      <c r="A731" s="166"/>
      <c r="B731" s="175"/>
      <c r="C731" s="175"/>
      <c r="D731" s="178"/>
      <c r="E731" s="17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70"/>
      <c r="R731" s="170"/>
      <c r="S731" s="170"/>
      <c r="T731" s="170"/>
      <c r="U731" s="170"/>
      <c r="V731" s="170"/>
      <c r="W731" s="207"/>
      <c r="X731" s="207"/>
      <c r="Y731" s="207"/>
      <c r="Z731" s="208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  <c r="BB731" s="208"/>
      <c r="BC731" s="208"/>
      <c r="BD731" s="208"/>
      <c r="BE731" s="208"/>
      <c r="BF731" s="208"/>
      <c r="BG731" s="208"/>
      <c r="BH731" s="208"/>
      <c r="BI731" s="208"/>
      <c r="BJ731" s="208"/>
      <c r="BK731" s="208"/>
      <c r="BL731" s="208"/>
      <c r="BM731" s="208"/>
      <c r="BN731" s="208"/>
      <c r="BO731" s="208"/>
      <c r="BP731" s="208"/>
      <c r="BQ731" s="208"/>
      <c r="BR731" s="208"/>
      <c r="BS731" s="208"/>
      <c r="BT731" s="208"/>
      <c r="BU731" s="208"/>
      <c r="BV731" s="208"/>
      <c r="BW731" s="208"/>
      <c r="BX731" s="208"/>
      <c r="BY731" s="208"/>
      <c r="BZ731" s="208"/>
      <c r="CA731" s="208"/>
      <c r="CB731" s="208"/>
      <c r="CC731" s="208"/>
      <c r="CD731" s="208"/>
      <c r="CE731" s="208"/>
      <c r="CF731" s="208"/>
      <c r="CG731" s="208"/>
      <c r="CH731" s="208"/>
      <c r="CI731" s="208"/>
      <c r="CJ731" s="208"/>
      <c r="CK731" s="208"/>
      <c r="CL731" s="208"/>
      <c r="CM731" s="208"/>
      <c r="CN731" s="208"/>
      <c r="CO731" s="208"/>
      <c r="CP731" s="176"/>
      <c r="DO731" s="166"/>
    </row>
    <row r="732" spans="1:119">
      <c r="A732" s="166"/>
      <c r="B732" s="175"/>
      <c r="C732" s="175"/>
      <c r="D732" s="178"/>
      <c r="E732" s="17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70"/>
      <c r="R732" s="170"/>
      <c r="S732" s="170"/>
      <c r="T732" s="170"/>
      <c r="U732" s="170"/>
      <c r="V732" s="170"/>
      <c r="W732" s="207"/>
      <c r="X732" s="207"/>
      <c r="Y732" s="207"/>
      <c r="Z732" s="208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  <c r="BI732" s="208"/>
      <c r="BJ732" s="208"/>
      <c r="BK732" s="208"/>
      <c r="BL732" s="208"/>
      <c r="BM732" s="208"/>
      <c r="BN732" s="208"/>
      <c r="BO732" s="208"/>
      <c r="BP732" s="208"/>
      <c r="BQ732" s="208"/>
      <c r="BR732" s="208"/>
      <c r="BS732" s="208"/>
      <c r="BT732" s="208"/>
      <c r="BU732" s="208"/>
      <c r="BV732" s="208"/>
      <c r="BW732" s="208"/>
      <c r="BX732" s="208"/>
      <c r="BY732" s="208"/>
      <c r="BZ732" s="208"/>
      <c r="CA732" s="208"/>
      <c r="CB732" s="208"/>
      <c r="CC732" s="208"/>
      <c r="CD732" s="208"/>
      <c r="CE732" s="208"/>
      <c r="CF732" s="208"/>
      <c r="CG732" s="208"/>
      <c r="CH732" s="208"/>
      <c r="CI732" s="208"/>
      <c r="CJ732" s="208"/>
      <c r="CK732" s="208"/>
      <c r="CL732" s="208"/>
      <c r="CM732" s="208"/>
      <c r="CN732" s="208"/>
      <c r="CO732" s="208"/>
      <c r="CP732" s="176"/>
      <c r="DO732" s="166"/>
    </row>
    <row r="733" spans="1:119">
      <c r="A733" s="166"/>
      <c r="B733" s="175"/>
      <c r="C733" s="175"/>
      <c r="D733" s="178"/>
      <c r="E733" s="17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70"/>
      <c r="R733" s="170"/>
      <c r="S733" s="170"/>
      <c r="T733" s="170"/>
      <c r="U733" s="170"/>
      <c r="V733" s="170"/>
      <c r="W733" s="207"/>
      <c r="X733" s="207"/>
      <c r="Y733" s="207"/>
      <c r="Z733" s="208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  <c r="BI733" s="208"/>
      <c r="BJ733" s="208"/>
      <c r="BK733" s="208"/>
      <c r="BL733" s="208"/>
      <c r="BM733" s="208"/>
      <c r="BN733" s="208"/>
      <c r="BO733" s="208"/>
      <c r="BP733" s="208"/>
      <c r="BQ733" s="208"/>
      <c r="BR733" s="208"/>
      <c r="BS733" s="208"/>
      <c r="BT733" s="208"/>
      <c r="BU733" s="208"/>
      <c r="BV733" s="208"/>
      <c r="BW733" s="208"/>
      <c r="BX733" s="208"/>
      <c r="BY733" s="208"/>
      <c r="BZ733" s="208"/>
      <c r="CA733" s="208"/>
      <c r="CB733" s="208"/>
      <c r="CC733" s="208"/>
      <c r="CD733" s="208"/>
      <c r="CE733" s="208"/>
      <c r="CF733" s="208"/>
      <c r="CG733" s="208"/>
      <c r="CH733" s="208"/>
      <c r="CI733" s="208"/>
      <c r="CJ733" s="208"/>
      <c r="CK733" s="208"/>
      <c r="CL733" s="208"/>
      <c r="CM733" s="208"/>
      <c r="CN733" s="208"/>
      <c r="CO733" s="208"/>
      <c r="CP733" s="176"/>
      <c r="DO733" s="166"/>
    </row>
    <row r="734" spans="1:119">
      <c r="A734" s="166"/>
      <c r="B734" s="175"/>
      <c r="C734" s="175"/>
      <c r="D734" s="178"/>
      <c r="E734" s="17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70"/>
      <c r="R734" s="170"/>
      <c r="S734" s="170"/>
      <c r="T734" s="170"/>
      <c r="U734" s="170"/>
      <c r="V734" s="170"/>
      <c r="W734" s="207"/>
      <c r="X734" s="207"/>
      <c r="Y734" s="207"/>
      <c r="Z734" s="208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  <c r="BI734" s="208"/>
      <c r="BJ734" s="208"/>
      <c r="BK734" s="208"/>
      <c r="BL734" s="208"/>
      <c r="BM734" s="208"/>
      <c r="BN734" s="208"/>
      <c r="BO734" s="208"/>
      <c r="BP734" s="208"/>
      <c r="BQ734" s="208"/>
      <c r="BR734" s="208"/>
      <c r="BS734" s="208"/>
      <c r="BT734" s="208"/>
      <c r="BU734" s="208"/>
      <c r="BV734" s="208"/>
      <c r="BW734" s="208"/>
      <c r="BX734" s="208"/>
      <c r="BY734" s="208"/>
      <c r="BZ734" s="208"/>
      <c r="CA734" s="208"/>
      <c r="CB734" s="208"/>
      <c r="CC734" s="208"/>
      <c r="CD734" s="208"/>
      <c r="CE734" s="208"/>
      <c r="CF734" s="208"/>
      <c r="CG734" s="208"/>
      <c r="CH734" s="208"/>
      <c r="CI734" s="208"/>
      <c r="CJ734" s="208"/>
      <c r="CK734" s="208"/>
      <c r="CL734" s="208"/>
      <c r="CM734" s="208"/>
      <c r="CN734" s="208"/>
      <c r="CO734" s="208"/>
      <c r="CP734" s="176"/>
      <c r="DO734" s="166"/>
    </row>
    <row r="735" spans="1:119">
      <c r="A735" s="166"/>
      <c r="B735" s="175"/>
      <c r="C735" s="175"/>
      <c r="D735" s="178"/>
      <c r="E735" s="17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70"/>
      <c r="R735" s="170"/>
      <c r="S735" s="170"/>
      <c r="T735" s="170"/>
      <c r="U735" s="170"/>
      <c r="V735" s="170"/>
      <c r="W735" s="207"/>
      <c r="X735" s="207"/>
      <c r="Y735" s="207"/>
      <c r="Z735" s="208"/>
      <c r="AA735" s="208"/>
      <c r="AB735" s="208"/>
      <c r="AC735" s="208"/>
      <c r="AD735" s="208"/>
      <c r="AE735" s="208"/>
      <c r="AF735" s="208"/>
      <c r="AG735" s="208"/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  <c r="BI735" s="208"/>
      <c r="BJ735" s="208"/>
      <c r="BK735" s="208"/>
      <c r="BL735" s="208"/>
      <c r="BM735" s="208"/>
      <c r="BN735" s="208"/>
      <c r="BO735" s="208"/>
      <c r="BP735" s="208"/>
      <c r="BQ735" s="208"/>
      <c r="BR735" s="208"/>
      <c r="BS735" s="208"/>
      <c r="BT735" s="208"/>
      <c r="BU735" s="208"/>
      <c r="BV735" s="208"/>
      <c r="BW735" s="208"/>
      <c r="BX735" s="208"/>
      <c r="BY735" s="208"/>
      <c r="BZ735" s="208"/>
      <c r="CA735" s="208"/>
      <c r="CB735" s="208"/>
      <c r="CC735" s="208"/>
      <c r="CD735" s="208"/>
      <c r="CE735" s="208"/>
      <c r="CF735" s="208"/>
      <c r="CG735" s="208"/>
      <c r="CH735" s="208"/>
      <c r="CI735" s="208"/>
      <c r="CJ735" s="208"/>
      <c r="CK735" s="208"/>
      <c r="CL735" s="208"/>
      <c r="CM735" s="208"/>
      <c r="CN735" s="208"/>
      <c r="CO735" s="208"/>
      <c r="CP735" s="176"/>
      <c r="DO735" s="166"/>
    </row>
    <row r="736" spans="1:119">
      <c r="A736" s="166"/>
      <c r="B736" s="175"/>
      <c r="C736" s="175"/>
      <c r="D736" s="178"/>
      <c r="E736" s="17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70"/>
      <c r="R736" s="170"/>
      <c r="S736" s="170"/>
      <c r="T736" s="170"/>
      <c r="U736" s="170"/>
      <c r="V736" s="170"/>
      <c r="W736" s="207"/>
      <c r="X736" s="207"/>
      <c r="Y736" s="207"/>
      <c r="Z736" s="208"/>
      <c r="AA736" s="208"/>
      <c r="AB736" s="208"/>
      <c r="AC736" s="208"/>
      <c r="AD736" s="208"/>
      <c r="AE736" s="208"/>
      <c r="AF736" s="208"/>
      <c r="AG736" s="208"/>
      <c r="AH736" s="208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  <c r="BI736" s="208"/>
      <c r="BJ736" s="208"/>
      <c r="BK736" s="208"/>
      <c r="BL736" s="208"/>
      <c r="BM736" s="208"/>
      <c r="BN736" s="208"/>
      <c r="BO736" s="208"/>
      <c r="BP736" s="208"/>
      <c r="BQ736" s="208"/>
      <c r="BR736" s="208"/>
      <c r="BS736" s="208"/>
      <c r="BT736" s="208"/>
      <c r="BU736" s="208"/>
      <c r="BV736" s="208"/>
      <c r="BW736" s="208"/>
      <c r="BX736" s="208"/>
      <c r="BY736" s="208"/>
      <c r="BZ736" s="208"/>
      <c r="CA736" s="208"/>
      <c r="CB736" s="208"/>
      <c r="CC736" s="208"/>
      <c r="CD736" s="208"/>
      <c r="CE736" s="208"/>
      <c r="CF736" s="208"/>
      <c r="CG736" s="208"/>
      <c r="CH736" s="208"/>
      <c r="CI736" s="208"/>
      <c r="CJ736" s="208"/>
      <c r="CK736" s="208"/>
      <c r="CL736" s="208"/>
      <c r="CM736" s="208"/>
      <c r="CN736" s="208"/>
      <c r="CO736" s="208"/>
      <c r="CP736" s="176"/>
      <c r="DO736" s="166"/>
    </row>
    <row r="737" spans="1:119">
      <c r="A737" s="166"/>
      <c r="B737" s="175"/>
      <c r="C737" s="175"/>
      <c r="D737" s="178"/>
      <c r="E737" s="17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70"/>
      <c r="R737" s="170"/>
      <c r="S737" s="170"/>
      <c r="T737" s="170"/>
      <c r="U737" s="170"/>
      <c r="V737" s="170"/>
      <c r="W737" s="207"/>
      <c r="X737" s="207"/>
      <c r="Y737" s="207"/>
      <c r="Z737" s="208"/>
      <c r="AA737" s="208"/>
      <c r="AB737" s="208"/>
      <c r="AC737" s="208"/>
      <c r="AD737" s="208"/>
      <c r="AE737" s="208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  <c r="BI737" s="208"/>
      <c r="BJ737" s="208"/>
      <c r="BK737" s="208"/>
      <c r="BL737" s="208"/>
      <c r="BM737" s="208"/>
      <c r="BN737" s="208"/>
      <c r="BO737" s="208"/>
      <c r="BP737" s="208"/>
      <c r="BQ737" s="208"/>
      <c r="BR737" s="208"/>
      <c r="BS737" s="208"/>
      <c r="BT737" s="208"/>
      <c r="BU737" s="208"/>
      <c r="BV737" s="208"/>
      <c r="BW737" s="208"/>
      <c r="BX737" s="208"/>
      <c r="BY737" s="208"/>
      <c r="BZ737" s="208"/>
      <c r="CA737" s="208"/>
      <c r="CB737" s="208"/>
      <c r="CC737" s="208"/>
      <c r="CD737" s="208"/>
      <c r="CE737" s="208"/>
      <c r="CF737" s="208"/>
      <c r="CG737" s="208"/>
      <c r="CH737" s="208"/>
      <c r="CI737" s="208"/>
      <c r="CJ737" s="208"/>
      <c r="CK737" s="208"/>
      <c r="CL737" s="208"/>
      <c r="CM737" s="208"/>
      <c r="CN737" s="208"/>
      <c r="CO737" s="208"/>
      <c r="CP737" s="176"/>
      <c r="DO737" s="166"/>
    </row>
    <row r="738" spans="1:119">
      <c r="A738" s="166"/>
      <c r="B738" s="175"/>
      <c r="C738" s="175"/>
      <c r="D738" s="178"/>
      <c r="E738" s="17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70"/>
      <c r="R738" s="170"/>
      <c r="S738" s="170"/>
      <c r="T738" s="170"/>
      <c r="U738" s="170"/>
      <c r="V738" s="170"/>
      <c r="W738" s="207"/>
      <c r="X738" s="207"/>
      <c r="Y738" s="207"/>
      <c r="Z738" s="208"/>
      <c r="AA738" s="208"/>
      <c r="AB738" s="208"/>
      <c r="AC738" s="208"/>
      <c r="AD738" s="208"/>
      <c r="AE738" s="208"/>
      <c r="AF738" s="208"/>
      <c r="AG738" s="208"/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  <c r="BI738" s="208"/>
      <c r="BJ738" s="208"/>
      <c r="BK738" s="208"/>
      <c r="BL738" s="208"/>
      <c r="BM738" s="208"/>
      <c r="BN738" s="208"/>
      <c r="BO738" s="208"/>
      <c r="BP738" s="208"/>
      <c r="BQ738" s="208"/>
      <c r="BR738" s="208"/>
      <c r="BS738" s="208"/>
      <c r="BT738" s="208"/>
      <c r="BU738" s="208"/>
      <c r="BV738" s="208"/>
      <c r="BW738" s="208"/>
      <c r="BX738" s="208"/>
      <c r="BY738" s="208"/>
      <c r="BZ738" s="208"/>
      <c r="CA738" s="208"/>
      <c r="CB738" s="208"/>
      <c r="CC738" s="208"/>
      <c r="CD738" s="208"/>
      <c r="CE738" s="208"/>
      <c r="CF738" s="208"/>
      <c r="CG738" s="208"/>
      <c r="CH738" s="208"/>
      <c r="CI738" s="208"/>
      <c r="CJ738" s="208"/>
      <c r="CK738" s="208"/>
      <c r="CL738" s="208"/>
      <c r="CM738" s="208"/>
      <c r="CN738" s="208"/>
      <c r="CO738" s="208"/>
      <c r="CP738" s="176"/>
      <c r="DO738" s="166"/>
    </row>
    <row r="739" spans="1:119">
      <c r="A739" s="166"/>
      <c r="B739" s="175"/>
      <c r="C739" s="175"/>
      <c r="D739" s="178"/>
      <c r="E739" s="17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70"/>
      <c r="R739" s="170"/>
      <c r="S739" s="170"/>
      <c r="T739" s="170"/>
      <c r="U739" s="170"/>
      <c r="V739" s="170"/>
      <c r="W739" s="207"/>
      <c r="X739" s="207"/>
      <c r="Y739" s="207"/>
      <c r="Z739" s="208"/>
      <c r="AA739" s="208"/>
      <c r="AB739" s="208"/>
      <c r="AC739" s="208"/>
      <c r="AD739" s="208"/>
      <c r="AE739" s="208"/>
      <c r="AF739" s="208"/>
      <c r="AG739" s="208"/>
      <c r="AH739" s="208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/>
      <c r="BW739" s="208"/>
      <c r="BX739" s="208"/>
      <c r="BY739" s="208"/>
      <c r="BZ739" s="208"/>
      <c r="CA739" s="208"/>
      <c r="CB739" s="208"/>
      <c r="CC739" s="208"/>
      <c r="CD739" s="208"/>
      <c r="CE739" s="208"/>
      <c r="CF739" s="208"/>
      <c r="CG739" s="208"/>
      <c r="CH739" s="208"/>
      <c r="CI739" s="208"/>
      <c r="CJ739" s="208"/>
      <c r="CK739" s="208"/>
      <c r="CL739" s="208"/>
      <c r="CM739" s="208"/>
      <c r="CN739" s="208"/>
      <c r="CO739" s="208"/>
      <c r="CP739" s="176"/>
      <c r="DO739" s="166"/>
    </row>
    <row r="740" spans="1:119">
      <c r="A740" s="166"/>
      <c r="B740" s="175"/>
      <c r="C740" s="175"/>
      <c r="D740" s="178"/>
      <c r="E740" s="17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70"/>
      <c r="R740" s="170"/>
      <c r="S740" s="170"/>
      <c r="T740" s="170"/>
      <c r="U740" s="170"/>
      <c r="V740" s="170"/>
      <c r="W740" s="207"/>
      <c r="X740" s="207"/>
      <c r="Y740" s="207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  <c r="BI740" s="208"/>
      <c r="BJ740" s="208"/>
      <c r="BK740" s="208"/>
      <c r="BL740" s="208"/>
      <c r="BM740" s="208"/>
      <c r="BN740" s="208"/>
      <c r="BO740" s="208"/>
      <c r="BP740" s="208"/>
      <c r="BQ740" s="208"/>
      <c r="BR740" s="208"/>
      <c r="BS740" s="208"/>
      <c r="BT740" s="208"/>
      <c r="BU740" s="208"/>
      <c r="BV740" s="208"/>
      <c r="BW740" s="208"/>
      <c r="BX740" s="208"/>
      <c r="BY740" s="208"/>
      <c r="BZ740" s="208"/>
      <c r="CA740" s="208"/>
      <c r="CB740" s="208"/>
      <c r="CC740" s="208"/>
      <c r="CD740" s="208"/>
      <c r="CE740" s="208"/>
      <c r="CF740" s="208"/>
      <c r="CG740" s="208"/>
      <c r="CH740" s="208"/>
      <c r="CI740" s="208"/>
      <c r="CJ740" s="208"/>
      <c r="CK740" s="208"/>
      <c r="CL740" s="208"/>
      <c r="CM740" s="208"/>
      <c r="CN740" s="208"/>
      <c r="CO740" s="208"/>
      <c r="CP740" s="176"/>
      <c r="DO740" s="166"/>
    </row>
    <row r="741" spans="1:119">
      <c r="A741" s="166"/>
      <c r="B741" s="175"/>
      <c r="C741" s="175"/>
      <c r="D741" s="178"/>
      <c r="E741" s="17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70"/>
      <c r="R741" s="170"/>
      <c r="S741" s="170"/>
      <c r="T741" s="170"/>
      <c r="U741" s="170"/>
      <c r="V741" s="170"/>
      <c r="W741" s="207"/>
      <c r="X741" s="207"/>
      <c r="Y741" s="207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  <c r="BI741" s="208"/>
      <c r="BJ741" s="208"/>
      <c r="BK741" s="208"/>
      <c r="BL741" s="208"/>
      <c r="BM741" s="208"/>
      <c r="BN741" s="208"/>
      <c r="BO741" s="208"/>
      <c r="BP741" s="208"/>
      <c r="BQ741" s="208"/>
      <c r="BR741" s="208"/>
      <c r="BS741" s="208"/>
      <c r="BT741" s="208"/>
      <c r="BU741" s="208"/>
      <c r="BV741" s="208"/>
      <c r="BW741" s="208"/>
      <c r="BX741" s="208"/>
      <c r="BY741" s="208"/>
      <c r="BZ741" s="208"/>
      <c r="CA741" s="208"/>
      <c r="CB741" s="208"/>
      <c r="CC741" s="208"/>
      <c r="CD741" s="208"/>
      <c r="CE741" s="208"/>
      <c r="CF741" s="208"/>
      <c r="CG741" s="208"/>
      <c r="CH741" s="208"/>
      <c r="CI741" s="208"/>
      <c r="CJ741" s="208"/>
      <c r="CK741" s="208"/>
      <c r="CL741" s="208"/>
      <c r="CM741" s="208"/>
      <c r="CN741" s="208"/>
      <c r="CO741" s="208"/>
      <c r="CP741" s="176"/>
      <c r="DO741" s="166"/>
    </row>
    <row r="742" spans="1:119">
      <c r="A742" s="166"/>
      <c r="B742" s="175"/>
      <c r="C742" s="175"/>
      <c r="D742" s="178"/>
      <c r="E742" s="17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70"/>
      <c r="R742" s="170"/>
      <c r="S742" s="170"/>
      <c r="T742" s="170"/>
      <c r="U742" s="170"/>
      <c r="V742" s="170"/>
      <c r="W742" s="207"/>
      <c r="X742" s="207"/>
      <c r="Y742" s="207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  <c r="BI742" s="208"/>
      <c r="BJ742" s="208"/>
      <c r="BK742" s="208"/>
      <c r="BL742" s="208"/>
      <c r="BM742" s="208"/>
      <c r="BN742" s="208"/>
      <c r="BO742" s="208"/>
      <c r="BP742" s="208"/>
      <c r="BQ742" s="208"/>
      <c r="BR742" s="208"/>
      <c r="BS742" s="208"/>
      <c r="BT742" s="208"/>
      <c r="BU742" s="208"/>
      <c r="BV742" s="208"/>
      <c r="BW742" s="208"/>
      <c r="BX742" s="208"/>
      <c r="BY742" s="208"/>
      <c r="BZ742" s="208"/>
      <c r="CA742" s="208"/>
      <c r="CB742" s="208"/>
      <c r="CC742" s="208"/>
      <c r="CD742" s="208"/>
      <c r="CE742" s="208"/>
      <c r="CF742" s="208"/>
      <c r="CG742" s="208"/>
      <c r="CH742" s="208"/>
      <c r="CI742" s="208"/>
      <c r="CJ742" s="208"/>
      <c r="CK742" s="208"/>
      <c r="CL742" s="208"/>
      <c r="CM742" s="208"/>
      <c r="CN742" s="208"/>
      <c r="CO742" s="208"/>
      <c r="CP742" s="176"/>
      <c r="DO742" s="166"/>
    </row>
    <row r="743" spans="1:119">
      <c r="A743" s="166"/>
      <c r="B743" s="175"/>
      <c r="C743" s="175"/>
      <c r="D743" s="178"/>
      <c r="E743" s="17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70"/>
      <c r="R743" s="170"/>
      <c r="S743" s="170"/>
      <c r="T743" s="170"/>
      <c r="U743" s="170"/>
      <c r="V743" s="170"/>
      <c r="W743" s="207"/>
      <c r="X743" s="207"/>
      <c r="Y743" s="207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  <c r="BI743" s="208"/>
      <c r="BJ743" s="208"/>
      <c r="BK743" s="208"/>
      <c r="BL743" s="208"/>
      <c r="BM743" s="208"/>
      <c r="BN743" s="208"/>
      <c r="BO743" s="208"/>
      <c r="BP743" s="208"/>
      <c r="BQ743" s="208"/>
      <c r="BR743" s="208"/>
      <c r="BS743" s="208"/>
      <c r="BT743" s="208"/>
      <c r="BU743" s="208"/>
      <c r="BV743" s="208"/>
      <c r="BW743" s="208"/>
      <c r="BX743" s="208"/>
      <c r="BY743" s="208"/>
      <c r="BZ743" s="208"/>
      <c r="CA743" s="208"/>
      <c r="CB743" s="208"/>
      <c r="CC743" s="208"/>
      <c r="CD743" s="208"/>
      <c r="CE743" s="208"/>
      <c r="CF743" s="208"/>
      <c r="CG743" s="208"/>
      <c r="CH743" s="208"/>
      <c r="CI743" s="208"/>
      <c r="CJ743" s="208"/>
      <c r="CK743" s="208"/>
      <c r="CL743" s="208"/>
      <c r="CM743" s="208"/>
      <c r="CN743" s="208"/>
      <c r="CO743" s="208"/>
      <c r="CP743" s="176"/>
      <c r="DO743" s="166"/>
    </row>
    <row r="744" spans="1:119">
      <c r="A744" s="166"/>
      <c r="B744" s="175"/>
      <c r="C744" s="175"/>
      <c r="D744" s="178"/>
      <c r="E744" s="17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70"/>
      <c r="R744" s="170"/>
      <c r="S744" s="170"/>
      <c r="T744" s="170"/>
      <c r="U744" s="170"/>
      <c r="V744" s="170"/>
      <c r="W744" s="207"/>
      <c r="X744" s="207"/>
      <c r="Y744" s="207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  <c r="BI744" s="208"/>
      <c r="BJ744" s="208"/>
      <c r="BK744" s="208"/>
      <c r="BL744" s="208"/>
      <c r="BM744" s="208"/>
      <c r="BN744" s="208"/>
      <c r="BO744" s="208"/>
      <c r="BP744" s="208"/>
      <c r="BQ744" s="208"/>
      <c r="BR744" s="208"/>
      <c r="BS744" s="208"/>
      <c r="BT744" s="208"/>
      <c r="BU744" s="208"/>
      <c r="BV744" s="208"/>
      <c r="BW744" s="208"/>
      <c r="BX744" s="208"/>
      <c r="BY744" s="208"/>
      <c r="BZ744" s="208"/>
      <c r="CA744" s="208"/>
      <c r="CB744" s="208"/>
      <c r="CC744" s="208"/>
      <c r="CD744" s="208"/>
      <c r="CE744" s="208"/>
      <c r="CF744" s="208"/>
      <c r="CG744" s="208"/>
      <c r="CH744" s="208"/>
      <c r="CI744" s="208"/>
      <c r="CJ744" s="208"/>
      <c r="CK744" s="208"/>
      <c r="CL744" s="208"/>
      <c r="CM744" s="208"/>
      <c r="CN744" s="208"/>
      <c r="CO744" s="208"/>
      <c r="CP744" s="176"/>
      <c r="DO744" s="166"/>
    </row>
    <row r="745" spans="1:119">
      <c r="A745" s="166"/>
      <c r="B745" s="175"/>
      <c r="C745" s="175"/>
      <c r="D745" s="178"/>
      <c r="E745" s="17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70"/>
      <c r="R745" s="170"/>
      <c r="S745" s="170"/>
      <c r="T745" s="170"/>
      <c r="U745" s="170"/>
      <c r="V745" s="170"/>
      <c r="W745" s="207"/>
      <c r="X745" s="207"/>
      <c r="Y745" s="207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  <c r="BI745" s="208"/>
      <c r="BJ745" s="208"/>
      <c r="BK745" s="208"/>
      <c r="BL745" s="208"/>
      <c r="BM745" s="208"/>
      <c r="BN745" s="208"/>
      <c r="BO745" s="208"/>
      <c r="BP745" s="208"/>
      <c r="BQ745" s="208"/>
      <c r="BR745" s="208"/>
      <c r="BS745" s="208"/>
      <c r="BT745" s="208"/>
      <c r="BU745" s="208"/>
      <c r="BV745" s="208"/>
      <c r="BW745" s="208"/>
      <c r="BX745" s="208"/>
      <c r="BY745" s="208"/>
      <c r="BZ745" s="208"/>
      <c r="CA745" s="208"/>
      <c r="CB745" s="208"/>
      <c r="CC745" s="208"/>
      <c r="CD745" s="208"/>
      <c r="CE745" s="208"/>
      <c r="CF745" s="208"/>
      <c r="CG745" s="208"/>
      <c r="CH745" s="208"/>
      <c r="CI745" s="208"/>
      <c r="CJ745" s="208"/>
      <c r="CK745" s="208"/>
      <c r="CL745" s="208"/>
      <c r="CM745" s="208"/>
      <c r="CN745" s="208"/>
      <c r="CO745" s="208"/>
      <c r="CP745" s="176"/>
      <c r="DO745" s="166"/>
    </row>
    <row r="746" spans="1:119">
      <c r="A746" s="166"/>
      <c r="B746" s="175"/>
      <c r="C746" s="175"/>
      <c r="D746" s="178"/>
      <c r="E746" s="17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70"/>
      <c r="R746" s="170"/>
      <c r="S746" s="170"/>
      <c r="T746" s="170"/>
      <c r="U746" s="170"/>
      <c r="V746" s="170"/>
      <c r="W746" s="207"/>
      <c r="X746" s="207"/>
      <c r="Y746" s="207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  <c r="BI746" s="208"/>
      <c r="BJ746" s="208"/>
      <c r="BK746" s="208"/>
      <c r="BL746" s="208"/>
      <c r="BM746" s="208"/>
      <c r="BN746" s="208"/>
      <c r="BO746" s="208"/>
      <c r="BP746" s="208"/>
      <c r="BQ746" s="208"/>
      <c r="BR746" s="208"/>
      <c r="BS746" s="208"/>
      <c r="BT746" s="208"/>
      <c r="BU746" s="208"/>
      <c r="BV746" s="208"/>
      <c r="BW746" s="208"/>
      <c r="BX746" s="208"/>
      <c r="BY746" s="208"/>
      <c r="BZ746" s="208"/>
      <c r="CA746" s="208"/>
      <c r="CB746" s="208"/>
      <c r="CC746" s="208"/>
      <c r="CD746" s="208"/>
      <c r="CE746" s="208"/>
      <c r="CF746" s="208"/>
      <c r="CG746" s="208"/>
      <c r="CH746" s="208"/>
      <c r="CI746" s="208"/>
      <c r="CJ746" s="208"/>
      <c r="CK746" s="208"/>
      <c r="CL746" s="208"/>
      <c r="CM746" s="208"/>
      <c r="CN746" s="208"/>
      <c r="CO746" s="208"/>
      <c r="CP746" s="176"/>
      <c r="DO746" s="166"/>
    </row>
    <row r="747" spans="1:119">
      <c r="A747" s="166"/>
      <c r="B747" s="175"/>
      <c r="C747" s="175"/>
      <c r="D747" s="178"/>
      <c r="E747" s="17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70"/>
      <c r="R747" s="170"/>
      <c r="S747" s="170"/>
      <c r="T747" s="170"/>
      <c r="U747" s="170"/>
      <c r="V747" s="170"/>
      <c r="W747" s="207"/>
      <c r="X747" s="207"/>
      <c r="Y747" s="207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  <c r="BI747" s="208"/>
      <c r="BJ747" s="208"/>
      <c r="BK747" s="208"/>
      <c r="BL747" s="208"/>
      <c r="BM747" s="208"/>
      <c r="BN747" s="208"/>
      <c r="BO747" s="208"/>
      <c r="BP747" s="208"/>
      <c r="BQ747" s="208"/>
      <c r="BR747" s="208"/>
      <c r="BS747" s="208"/>
      <c r="BT747" s="208"/>
      <c r="BU747" s="208"/>
      <c r="BV747" s="208"/>
      <c r="BW747" s="208"/>
      <c r="BX747" s="208"/>
      <c r="BY747" s="208"/>
      <c r="BZ747" s="208"/>
      <c r="CA747" s="208"/>
      <c r="CB747" s="208"/>
      <c r="CC747" s="208"/>
      <c r="CD747" s="208"/>
      <c r="CE747" s="208"/>
      <c r="CF747" s="208"/>
      <c r="CG747" s="208"/>
      <c r="CH747" s="208"/>
      <c r="CI747" s="208"/>
      <c r="CJ747" s="208"/>
      <c r="CK747" s="208"/>
      <c r="CL747" s="208"/>
      <c r="CM747" s="208"/>
      <c r="CN747" s="208"/>
      <c r="CO747" s="208"/>
      <c r="CP747" s="176"/>
      <c r="DO747" s="166"/>
    </row>
    <row r="748" spans="1:119">
      <c r="A748" s="166"/>
      <c r="B748" s="175"/>
      <c r="C748" s="175"/>
      <c r="D748" s="178"/>
      <c r="E748" s="17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70"/>
      <c r="R748" s="170"/>
      <c r="S748" s="170"/>
      <c r="T748" s="170"/>
      <c r="U748" s="170"/>
      <c r="V748" s="170"/>
      <c r="W748" s="207"/>
      <c r="X748" s="207"/>
      <c r="Y748" s="207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  <c r="BI748" s="208"/>
      <c r="BJ748" s="208"/>
      <c r="BK748" s="208"/>
      <c r="BL748" s="208"/>
      <c r="BM748" s="208"/>
      <c r="BN748" s="208"/>
      <c r="BO748" s="208"/>
      <c r="BP748" s="208"/>
      <c r="BQ748" s="208"/>
      <c r="BR748" s="208"/>
      <c r="BS748" s="208"/>
      <c r="BT748" s="208"/>
      <c r="BU748" s="208"/>
      <c r="BV748" s="208"/>
      <c r="BW748" s="208"/>
      <c r="BX748" s="208"/>
      <c r="BY748" s="208"/>
      <c r="BZ748" s="208"/>
      <c r="CA748" s="208"/>
      <c r="CB748" s="208"/>
      <c r="CC748" s="208"/>
      <c r="CD748" s="208"/>
      <c r="CE748" s="208"/>
      <c r="CF748" s="208"/>
      <c r="CG748" s="208"/>
      <c r="CH748" s="208"/>
      <c r="CI748" s="208"/>
      <c r="CJ748" s="208"/>
      <c r="CK748" s="208"/>
      <c r="CL748" s="208"/>
      <c r="CM748" s="208"/>
      <c r="CN748" s="208"/>
      <c r="CO748" s="208"/>
      <c r="CP748" s="176"/>
      <c r="DO748" s="166"/>
    </row>
    <row r="749" spans="1:119">
      <c r="A749" s="166"/>
      <c r="B749" s="175"/>
      <c r="C749" s="175"/>
      <c r="D749" s="178"/>
      <c r="E749" s="17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70"/>
      <c r="R749" s="170"/>
      <c r="S749" s="170"/>
      <c r="T749" s="170"/>
      <c r="U749" s="170"/>
      <c r="V749" s="170"/>
      <c r="W749" s="207"/>
      <c r="X749" s="207"/>
      <c r="Y749" s="207"/>
      <c r="Z749" s="208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  <c r="BI749" s="208"/>
      <c r="BJ749" s="208"/>
      <c r="BK749" s="208"/>
      <c r="BL749" s="208"/>
      <c r="BM749" s="208"/>
      <c r="BN749" s="208"/>
      <c r="BO749" s="208"/>
      <c r="BP749" s="208"/>
      <c r="BQ749" s="208"/>
      <c r="BR749" s="208"/>
      <c r="BS749" s="208"/>
      <c r="BT749" s="208"/>
      <c r="BU749" s="208"/>
      <c r="BV749" s="208"/>
      <c r="BW749" s="208"/>
      <c r="BX749" s="208"/>
      <c r="BY749" s="208"/>
      <c r="BZ749" s="208"/>
      <c r="CA749" s="208"/>
      <c r="CB749" s="208"/>
      <c r="CC749" s="208"/>
      <c r="CD749" s="208"/>
      <c r="CE749" s="208"/>
      <c r="CF749" s="208"/>
      <c r="CG749" s="208"/>
      <c r="CH749" s="208"/>
      <c r="CI749" s="208"/>
      <c r="CJ749" s="208"/>
      <c r="CK749" s="208"/>
      <c r="CL749" s="208"/>
      <c r="CM749" s="208"/>
      <c r="CN749" s="208"/>
      <c r="CO749" s="208"/>
      <c r="CP749" s="176"/>
      <c r="DO749" s="166"/>
    </row>
    <row r="750" spans="1:119">
      <c r="A750" s="166"/>
      <c r="B750" s="175"/>
      <c r="C750" s="175"/>
      <c r="D750" s="178"/>
      <c r="E750" s="17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70"/>
      <c r="R750" s="170"/>
      <c r="S750" s="170"/>
      <c r="T750" s="170"/>
      <c r="U750" s="170"/>
      <c r="V750" s="170"/>
      <c r="W750" s="207"/>
      <c r="X750" s="207"/>
      <c r="Y750" s="207"/>
      <c r="Z750" s="208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  <c r="BI750" s="208"/>
      <c r="BJ750" s="208"/>
      <c r="BK750" s="208"/>
      <c r="BL750" s="208"/>
      <c r="BM750" s="208"/>
      <c r="BN750" s="208"/>
      <c r="BO750" s="208"/>
      <c r="BP750" s="208"/>
      <c r="BQ750" s="208"/>
      <c r="BR750" s="208"/>
      <c r="BS750" s="208"/>
      <c r="BT750" s="208"/>
      <c r="BU750" s="208"/>
      <c r="BV750" s="208"/>
      <c r="BW750" s="208"/>
      <c r="BX750" s="208"/>
      <c r="BY750" s="208"/>
      <c r="BZ750" s="208"/>
      <c r="CA750" s="208"/>
      <c r="CB750" s="208"/>
      <c r="CC750" s="208"/>
      <c r="CD750" s="208"/>
      <c r="CE750" s="208"/>
      <c r="CF750" s="208"/>
      <c r="CG750" s="208"/>
      <c r="CH750" s="208"/>
      <c r="CI750" s="208"/>
      <c r="CJ750" s="208"/>
      <c r="CK750" s="208"/>
      <c r="CL750" s="208"/>
      <c r="CM750" s="208"/>
      <c r="CN750" s="208"/>
      <c r="CO750" s="208"/>
      <c r="CP750" s="176"/>
      <c r="DO750" s="166"/>
    </row>
    <row r="751" spans="1:119">
      <c r="A751" s="166"/>
      <c r="B751" s="175"/>
      <c r="C751" s="175"/>
      <c r="D751" s="178"/>
      <c r="E751" s="17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70"/>
      <c r="R751" s="170"/>
      <c r="S751" s="170"/>
      <c r="T751" s="170"/>
      <c r="U751" s="170"/>
      <c r="V751" s="170"/>
      <c r="W751" s="207"/>
      <c r="X751" s="207"/>
      <c r="Y751" s="207"/>
      <c r="Z751" s="208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  <c r="BI751" s="208"/>
      <c r="BJ751" s="208"/>
      <c r="BK751" s="208"/>
      <c r="BL751" s="208"/>
      <c r="BM751" s="208"/>
      <c r="BN751" s="208"/>
      <c r="BO751" s="208"/>
      <c r="BP751" s="208"/>
      <c r="BQ751" s="208"/>
      <c r="BR751" s="208"/>
      <c r="BS751" s="208"/>
      <c r="BT751" s="208"/>
      <c r="BU751" s="208"/>
      <c r="BV751" s="208"/>
      <c r="BW751" s="208"/>
      <c r="BX751" s="208"/>
      <c r="BY751" s="208"/>
      <c r="BZ751" s="208"/>
      <c r="CA751" s="208"/>
      <c r="CB751" s="208"/>
      <c r="CC751" s="208"/>
      <c r="CD751" s="208"/>
      <c r="CE751" s="208"/>
      <c r="CF751" s="208"/>
      <c r="CG751" s="208"/>
      <c r="CH751" s="208"/>
      <c r="CI751" s="208"/>
      <c r="CJ751" s="208"/>
      <c r="CK751" s="208"/>
      <c r="CL751" s="208"/>
      <c r="CM751" s="208"/>
      <c r="CN751" s="208"/>
      <c r="CO751" s="208"/>
      <c r="CP751" s="176"/>
      <c r="DO751" s="166"/>
    </row>
    <row r="752" spans="1:119">
      <c r="A752" s="166"/>
      <c r="B752" s="175"/>
      <c r="C752" s="175"/>
      <c r="D752" s="178"/>
      <c r="E752" s="17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70"/>
      <c r="R752" s="170"/>
      <c r="S752" s="170"/>
      <c r="T752" s="170"/>
      <c r="U752" s="170"/>
      <c r="V752" s="170"/>
      <c r="W752" s="207"/>
      <c r="X752" s="207"/>
      <c r="Y752" s="207"/>
      <c r="Z752" s="208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  <c r="BI752" s="208"/>
      <c r="BJ752" s="208"/>
      <c r="BK752" s="208"/>
      <c r="BL752" s="208"/>
      <c r="BM752" s="208"/>
      <c r="BN752" s="208"/>
      <c r="BO752" s="208"/>
      <c r="BP752" s="208"/>
      <c r="BQ752" s="208"/>
      <c r="BR752" s="208"/>
      <c r="BS752" s="208"/>
      <c r="BT752" s="208"/>
      <c r="BU752" s="208"/>
      <c r="BV752" s="208"/>
      <c r="BW752" s="208"/>
      <c r="BX752" s="208"/>
      <c r="BY752" s="208"/>
      <c r="BZ752" s="208"/>
      <c r="CA752" s="208"/>
      <c r="CB752" s="208"/>
      <c r="CC752" s="208"/>
      <c r="CD752" s="208"/>
      <c r="CE752" s="208"/>
      <c r="CF752" s="208"/>
      <c r="CG752" s="208"/>
      <c r="CH752" s="208"/>
      <c r="CI752" s="208"/>
      <c r="CJ752" s="208"/>
      <c r="CK752" s="208"/>
      <c r="CL752" s="208"/>
      <c r="CM752" s="208"/>
      <c r="CN752" s="208"/>
      <c r="CO752" s="208"/>
      <c r="CP752" s="176"/>
      <c r="DO752" s="166"/>
    </row>
    <row r="753" spans="1:119">
      <c r="A753" s="166"/>
      <c r="B753" s="175"/>
      <c r="C753" s="175"/>
      <c r="D753" s="178"/>
      <c r="E753" s="17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70"/>
      <c r="R753" s="170"/>
      <c r="S753" s="170"/>
      <c r="T753" s="170"/>
      <c r="U753" s="170"/>
      <c r="V753" s="170"/>
      <c r="W753" s="207"/>
      <c r="X753" s="207"/>
      <c r="Y753" s="207"/>
      <c r="Z753" s="208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  <c r="BI753" s="208"/>
      <c r="BJ753" s="208"/>
      <c r="BK753" s="208"/>
      <c r="BL753" s="208"/>
      <c r="BM753" s="208"/>
      <c r="BN753" s="208"/>
      <c r="BO753" s="208"/>
      <c r="BP753" s="208"/>
      <c r="BQ753" s="208"/>
      <c r="BR753" s="208"/>
      <c r="BS753" s="208"/>
      <c r="BT753" s="208"/>
      <c r="BU753" s="208"/>
      <c r="BV753" s="208"/>
      <c r="BW753" s="208"/>
      <c r="BX753" s="208"/>
      <c r="BY753" s="208"/>
      <c r="BZ753" s="208"/>
      <c r="CA753" s="208"/>
      <c r="CB753" s="208"/>
      <c r="CC753" s="208"/>
      <c r="CD753" s="208"/>
      <c r="CE753" s="208"/>
      <c r="CF753" s="208"/>
      <c r="CG753" s="208"/>
      <c r="CH753" s="208"/>
      <c r="CI753" s="208"/>
      <c r="CJ753" s="208"/>
      <c r="CK753" s="208"/>
      <c r="CL753" s="208"/>
      <c r="CM753" s="208"/>
      <c r="CN753" s="208"/>
      <c r="CO753" s="208"/>
      <c r="CP753" s="176"/>
      <c r="DO753" s="166"/>
    </row>
    <row r="754" spans="1:119">
      <c r="A754" s="166"/>
      <c r="B754" s="175"/>
      <c r="C754" s="175"/>
      <c r="D754" s="178"/>
      <c r="E754" s="17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70"/>
      <c r="R754" s="170"/>
      <c r="S754" s="170"/>
      <c r="T754" s="170"/>
      <c r="U754" s="170"/>
      <c r="V754" s="170"/>
      <c r="W754" s="207"/>
      <c r="X754" s="207"/>
      <c r="Y754" s="207"/>
      <c r="Z754" s="208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  <c r="BI754" s="208"/>
      <c r="BJ754" s="208"/>
      <c r="BK754" s="208"/>
      <c r="BL754" s="208"/>
      <c r="BM754" s="208"/>
      <c r="BN754" s="208"/>
      <c r="BO754" s="208"/>
      <c r="BP754" s="208"/>
      <c r="BQ754" s="208"/>
      <c r="BR754" s="208"/>
      <c r="BS754" s="208"/>
      <c r="BT754" s="208"/>
      <c r="BU754" s="208"/>
      <c r="BV754" s="208"/>
      <c r="BW754" s="208"/>
      <c r="BX754" s="208"/>
      <c r="BY754" s="208"/>
      <c r="BZ754" s="208"/>
      <c r="CA754" s="208"/>
      <c r="CB754" s="208"/>
      <c r="CC754" s="208"/>
      <c r="CD754" s="208"/>
      <c r="CE754" s="208"/>
      <c r="CF754" s="208"/>
      <c r="CG754" s="208"/>
      <c r="CH754" s="208"/>
      <c r="CI754" s="208"/>
      <c r="CJ754" s="208"/>
      <c r="CK754" s="208"/>
      <c r="CL754" s="208"/>
      <c r="CM754" s="208"/>
      <c r="CN754" s="208"/>
      <c r="CO754" s="208"/>
      <c r="CP754" s="176"/>
      <c r="DO754" s="166"/>
    </row>
    <row r="755" spans="1:119">
      <c r="A755" s="166"/>
      <c r="B755" s="175"/>
      <c r="C755" s="175"/>
      <c r="D755" s="178"/>
      <c r="E755" s="17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70"/>
      <c r="R755" s="170"/>
      <c r="S755" s="170"/>
      <c r="T755" s="170"/>
      <c r="U755" s="170"/>
      <c r="V755" s="170"/>
      <c r="W755" s="207"/>
      <c r="X755" s="207"/>
      <c r="Y755" s="207"/>
      <c r="Z755" s="208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  <c r="BP755" s="208"/>
      <c r="BQ755" s="208"/>
      <c r="BR755" s="208"/>
      <c r="BS755" s="208"/>
      <c r="BT755" s="208"/>
      <c r="BU755" s="208"/>
      <c r="BV755" s="208"/>
      <c r="BW755" s="208"/>
      <c r="BX755" s="208"/>
      <c r="BY755" s="208"/>
      <c r="BZ755" s="208"/>
      <c r="CA755" s="208"/>
      <c r="CB755" s="208"/>
      <c r="CC755" s="208"/>
      <c r="CD755" s="208"/>
      <c r="CE755" s="208"/>
      <c r="CF755" s="208"/>
      <c r="CG755" s="208"/>
      <c r="CH755" s="208"/>
      <c r="CI755" s="208"/>
      <c r="CJ755" s="208"/>
      <c r="CK755" s="208"/>
      <c r="CL755" s="208"/>
      <c r="CM755" s="208"/>
      <c r="CN755" s="208"/>
      <c r="CO755" s="208"/>
      <c r="CP755" s="176"/>
      <c r="DO755" s="166"/>
    </row>
    <row r="756" spans="1:119">
      <c r="A756" s="166"/>
      <c r="B756" s="175"/>
      <c r="C756" s="175"/>
      <c r="D756" s="178"/>
      <c r="E756" s="17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70"/>
      <c r="R756" s="170"/>
      <c r="S756" s="170"/>
      <c r="T756" s="170"/>
      <c r="U756" s="170"/>
      <c r="V756" s="170"/>
      <c r="W756" s="207"/>
      <c r="X756" s="207"/>
      <c r="Y756" s="207"/>
      <c r="Z756" s="208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/>
      <c r="BW756" s="208"/>
      <c r="BX756" s="208"/>
      <c r="BY756" s="208"/>
      <c r="BZ756" s="208"/>
      <c r="CA756" s="208"/>
      <c r="CB756" s="208"/>
      <c r="CC756" s="208"/>
      <c r="CD756" s="208"/>
      <c r="CE756" s="208"/>
      <c r="CF756" s="208"/>
      <c r="CG756" s="208"/>
      <c r="CH756" s="208"/>
      <c r="CI756" s="208"/>
      <c r="CJ756" s="208"/>
      <c r="CK756" s="208"/>
      <c r="CL756" s="208"/>
      <c r="CM756" s="208"/>
      <c r="CN756" s="208"/>
      <c r="CO756" s="208"/>
      <c r="CP756" s="176"/>
      <c r="DO756" s="166"/>
    </row>
    <row r="757" spans="1:119">
      <c r="A757" s="166"/>
      <c r="B757" s="175"/>
      <c r="C757" s="175"/>
      <c r="D757" s="178"/>
      <c r="E757" s="17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70"/>
      <c r="R757" s="170"/>
      <c r="S757" s="170"/>
      <c r="T757" s="170"/>
      <c r="U757" s="170"/>
      <c r="V757" s="170"/>
      <c r="W757" s="207"/>
      <c r="X757" s="207"/>
      <c r="Y757" s="207"/>
      <c r="Z757" s="208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08"/>
      <c r="CI757" s="208"/>
      <c r="CJ757" s="208"/>
      <c r="CK757" s="208"/>
      <c r="CL757" s="208"/>
      <c r="CM757" s="208"/>
      <c r="CN757" s="208"/>
      <c r="CO757" s="208"/>
      <c r="CP757" s="176"/>
      <c r="DO757" s="166"/>
    </row>
    <row r="758" spans="1:119">
      <c r="A758" s="166"/>
      <c r="B758" s="175"/>
      <c r="C758" s="175"/>
      <c r="D758" s="178"/>
      <c r="E758" s="17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70"/>
      <c r="R758" s="170"/>
      <c r="S758" s="170"/>
      <c r="T758" s="170"/>
      <c r="U758" s="170"/>
      <c r="V758" s="170"/>
      <c r="W758" s="207"/>
      <c r="X758" s="207"/>
      <c r="Y758" s="207"/>
      <c r="Z758" s="208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08"/>
      <c r="CI758" s="208"/>
      <c r="CJ758" s="208"/>
      <c r="CK758" s="208"/>
      <c r="CL758" s="208"/>
      <c r="CM758" s="208"/>
      <c r="CN758" s="208"/>
      <c r="CO758" s="208"/>
      <c r="CP758" s="176"/>
      <c r="DO758" s="166"/>
    </row>
    <row r="759" spans="1:119">
      <c r="A759" s="166"/>
      <c r="B759" s="175"/>
      <c r="C759" s="175"/>
      <c r="D759" s="178"/>
      <c r="E759" s="17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70"/>
      <c r="R759" s="170"/>
      <c r="S759" s="170"/>
      <c r="T759" s="170"/>
      <c r="U759" s="170"/>
      <c r="V759" s="170"/>
      <c r="W759" s="207"/>
      <c r="X759" s="207"/>
      <c r="Y759" s="207"/>
      <c r="Z759" s="208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08"/>
      <c r="CI759" s="208"/>
      <c r="CJ759" s="208"/>
      <c r="CK759" s="208"/>
      <c r="CL759" s="208"/>
      <c r="CM759" s="208"/>
      <c r="CN759" s="208"/>
      <c r="CO759" s="208"/>
      <c r="CP759" s="176"/>
      <c r="DO759" s="166"/>
    </row>
    <row r="760" spans="1:119">
      <c r="A760" s="166"/>
      <c r="B760" s="175"/>
      <c r="C760" s="175"/>
      <c r="D760" s="178"/>
      <c r="E760" s="17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70"/>
      <c r="R760" s="170"/>
      <c r="S760" s="170"/>
      <c r="T760" s="170"/>
      <c r="U760" s="170"/>
      <c r="V760" s="170"/>
      <c r="W760" s="207"/>
      <c r="X760" s="207"/>
      <c r="Y760" s="207"/>
      <c r="Z760" s="208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  <c r="BP760" s="208"/>
      <c r="BQ760" s="208"/>
      <c r="BR760" s="208"/>
      <c r="BS760" s="208"/>
      <c r="BT760" s="208"/>
      <c r="BU760" s="208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8"/>
      <c r="CG760" s="208"/>
      <c r="CH760" s="208"/>
      <c r="CI760" s="208"/>
      <c r="CJ760" s="208"/>
      <c r="CK760" s="208"/>
      <c r="CL760" s="208"/>
      <c r="CM760" s="208"/>
      <c r="CN760" s="208"/>
      <c r="CO760" s="208"/>
      <c r="CP760" s="176"/>
      <c r="DO760" s="166"/>
    </row>
    <row r="761" spans="1:119">
      <c r="A761" s="166"/>
      <c r="B761" s="175"/>
      <c r="C761" s="175"/>
      <c r="D761" s="178"/>
      <c r="E761" s="17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70"/>
      <c r="R761" s="170"/>
      <c r="S761" s="170"/>
      <c r="T761" s="170"/>
      <c r="U761" s="170"/>
      <c r="V761" s="170"/>
      <c r="W761" s="207"/>
      <c r="X761" s="207"/>
      <c r="Y761" s="207"/>
      <c r="Z761" s="208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  <c r="BI761" s="208"/>
      <c r="BJ761" s="208"/>
      <c r="BK761" s="208"/>
      <c r="BL761" s="208"/>
      <c r="BM761" s="208"/>
      <c r="BN761" s="208"/>
      <c r="BO761" s="208"/>
      <c r="BP761" s="208"/>
      <c r="BQ761" s="208"/>
      <c r="BR761" s="208"/>
      <c r="BS761" s="208"/>
      <c r="BT761" s="208"/>
      <c r="BU761" s="208"/>
      <c r="BV761" s="208"/>
      <c r="BW761" s="208"/>
      <c r="BX761" s="208"/>
      <c r="BY761" s="208"/>
      <c r="BZ761" s="208"/>
      <c r="CA761" s="208"/>
      <c r="CB761" s="208"/>
      <c r="CC761" s="208"/>
      <c r="CD761" s="208"/>
      <c r="CE761" s="208"/>
      <c r="CF761" s="208"/>
      <c r="CG761" s="208"/>
      <c r="CH761" s="208"/>
      <c r="CI761" s="208"/>
      <c r="CJ761" s="208"/>
      <c r="CK761" s="208"/>
      <c r="CL761" s="208"/>
      <c r="CM761" s="208"/>
      <c r="CN761" s="208"/>
      <c r="CO761" s="208"/>
      <c r="CP761" s="176"/>
      <c r="DO761" s="166"/>
    </row>
    <row r="762" spans="1:119">
      <c r="A762" s="166"/>
      <c r="B762" s="175"/>
      <c r="C762" s="175"/>
      <c r="D762" s="178"/>
      <c r="E762" s="17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70"/>
      <c r="R762" s="170"/>
      <c r="S762" s="170"/>
      <c r="T762" s="170"/>
      <c r="U762" s="170"/>
      <c r="V762" s="170"/>
      <c r="W762" s="207"/>
      <c r="X762" s="207"/>
      <c r="Y762" s="207"/>
      <c r="Z762" s="208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  <c r="BI762" s="208"/>
      <c r="BJ762" s="208"/>
      <c r="BK762" s="208"/>
      <c r="BL762" s="208"/>
      <c r="BM762" s="208"/>
      <c r="BN762" s="208"/>
      <c r="BO762" s="208"/>
      <c r="BP762" s="208"/>
      <c r="BQ762" s="208"/>
      <c r="BR762" s="208"/>
      <c r="BS762" s="208"/>
      <c r="BT762" s="208"/>
      <c r="BU762" s="208"/>
      <c r="BV762" s="208"/>
      <c r="BW762" s="208"/>
      <c r="BX762" s="208"/>
      <c r="BY762" s="208"/>
      <c r="BZ762" s="208"/>
      <c r="CA762" s="208"/>
      <c r="CB762" s="208"/>
      <c r="CC762" s="208"/>
      <c r="CD762" s="208"/>
      <c r="CE762" s="208"/>
      <c r="CF762" s="208"/>
      <c r="CG762" s="208"/>
      <c r="CH762" s="208"/>
      <c r="CI762" s="208"/>
      <c r="CJ762" s="208"/>
      <c r="CK762" s="208"/>
      <c r="CL762" s="208"/>
      <c r="CM762" s="208"/>
      <c r="CN762" s="208"/>
      <c r="CO762" s="208"/>
      <c r="CP762" s="176"/>
      <c r="DO762" s="166"/>
    </row>
    <row r="763" spans="1:119">
      <c r="A763" s="166"/>
      <c r="B763" s="175"/>
      <c r="C763" s="175"/>
      <c r="D763" s="178"/>
      <c r="E763" s="17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70"/>
      <c r="R763" s="170"/>
      <c r="S763" s="170"/>
      <c r="T763" s="170"/>
      <c r="U763" s="170"/>
      <c r="V763" s="170"/>
      <c r="W763" s="207"/>
      <c r="X763" s="207"/>
      <c r="Y763" s="207"/>
      <c r="Z763" s="208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  <c r="BI763" s="208"/>
      <c r="BJ763" s="208"/>
      <c r="BK763" s="208"/>
      <c r="BL763" s="208"/>
      <c r="BM763" s="208"/>
      <c r="BN763" s="208"/>
      <c r="BO763" s="208"/>
      <c r="BP763" s="208"/>
      <c r="BQ763" s="208"/>
      <c r="BR763" s="208"/>
      <c r="BS763" s="208"/>
      <c r="BT763" s="208"/>
      <c r="BU763" s="208"/>
      <c r="BV763" s="208"/>
      <c r="BW763" s="208"/>
      <c r="BX763" s="208"/>
      <c r="BY763" s="208"/>
      <c r="BZ763" s="208"/>
      <c r="CA763" s="208"/>
      <c r="CB763" s="208"/>
      <c r="CC763" s="208"/>
      <c r="CD763" s="208"/>
      <c r="CE763" s="208"/>
      <c r="CF763" s="208"/>
      <c r="CG763" s="208"/>
      <c r="CH763" s="208"/>
      <c r="CI763" s="208"/>
      <c r="CJ763" s="208"/>
      <c r="CK763" s="208"/>
      <c r="CL763" s="208"/>
      <c r="CM763" s="208"/>
      <c r="CN763" s="208"/>
      <c r="CO763" s="208"/>
      <c r="CP763" s="176"/>
      <c r="DO763" s="166"/>
    </row>
    <row r="764" spans="1:119">
      <c r="A764" s="166"/>
      <c r="B764" s="175"/>
      <c r="C764" s="175"/>
      <c r="D764" s="178"/>
      <c r="E764" s="17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70"/>
      <c r="R764" s="170"/>
      <c r="S764" s="170"/>
      <c r="T764" s="170"/>
      <c r="U764" s="170"/>
      <c r="V764" s="170"/>
      <c r="W764" s="207"/>
      <c r="X764" s="207"/>
      <c r="Y764" s="207"/>
      <c r="Z764" s="208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  <c r="BP764" s="208"/>
      <c r="BQ764" s="208"/>
      <c r="BR764" s="208"/>
      <c r="BS764" s="208"/>
      <c r="BT764" s="208"/>
      <c r="BU764" s="208"/>
      <c r="BV764" s="208"/>
      <c r="BW764" s="208"/>
      <c r="BX764" s="208"/>
      <c r="BY764" s="208"/>
      <c r="BZ764" s="208"/>
      <c r="CA764" s="208"/>
      <c r="CB764" s="208"/>
      <c r="CC764" s="208"/>
      <c r="CD764" s="208"/>
      <c r="CE764" s="208"/>
      <c r="CF764" s="208"/>
      <c r="CG764" s="208"/>
      <c r="CH764" s="208"/>
      <c r="CI764" s="208"/>
      <c r="CJ764" s="208"/>
      <c r="CK764" s="208"/>
      <c r="CL764" s="208"/>
      <c r="CM764" s="208"/>
      <c r="CN764" s="208"/>
      <c r="CO764" s="208"/>
      <c r="CP764" s="176"/>
      <c r="DO764" s="166"/>
    </row>
    <row r="765" spans="1:119">
      <c r="A765" s="166"/>
      <c r="B765" s="175"/>
      <c r="C765" s="175"/>
      <c r="D765" s="178"/>
      <c r="E765" s="17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70"/>
      <c r="R765" s="170"/>
      <c r="S765" s="170"/>
      <c r="T765" s="170"/>
      <c r="U765" s="170"/>
      <c r="V765" s="170"/>
      <c r="W765" s="207"/>
      <c r="X765" s="207"/>
      <c r="Y765" s="207"/>
      <c r="Z765" s="208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  <c r="BP765" s="208"/>
      <c r="BQ765" s="208"/>
      <c r="BR765" s="208"/>
      <c r="BS765" s="208"/>
      <c r="BT765" s="208"/>
      <c r="BU765" s="208"/>
      <c r="BV765" s="208"/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8"/>
      <c r="CG765" s="208"/>
      <c r="CH765" s="208"/>
      <c r="CI765" s="208"/>
      <c r="CJ765" s="208"/>
      <c r="CK765" s="208"/>
      <c r="CL765" s="208"/>
      <c r="CM765" s="208"/>
      <c r="CN765" s="208"/>
      <c r="CO765" s="208"/>
      <c r="CP765" s="176"/>
      <c r="DO765" s="166"/>
    </row>
    <row r="766" spans="1:119">
      <c r="A766" s="166"/>
      <c r="B766" s="175"/>
      <c r="C766" s="175"/>
      <c r="D766" s="178"/>
      <c r="E766" s="17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70"/>
      <c r="R766" s="170"/>
      <c r="S766" s="170"/>
      <c r="T766" s="170"/>
      <c r="U766" s="170"/>
      <c r="V766" s="170"/>
      <c r="W766" s="207"/>
      <c r="X766" s="207"/>
      <c r="Y766" s="207"/>
      <c r="Z766" s="208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  <c r="BP766" s="208"/>
      <c r="BQ766" s="208"/>
      <c r="BR766" s="208"/>
      <c r="BS766" s="208"/>
      <c r="BT766" s="208"/>
      <c r="BU766" s="208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8"/>
      <c r="CG766" s="208"/>
      <c r="CH766" s="208"/>
      <c r="CI766" s="208"/>
      <c r="CJ766" s="208"/>
      <c r="CK766" s="208"/>
      <c r="CL766" s="208"/>
      <c r="CM766" s="208"/>
      <c r="CN766" s="208"/>
      <c r="CO766" s="208"/>
      <c r="CP766" s="176"/>
      <c r="DO766" s="166"/>
    </row>
    <row r="767" spans="1:119">
      <c r="A767" s="166"/>
      <c r="B767" s="175"/>
      <c r="C767" s="175"/>
      <c r="D767" s="178"/>
      <c r="E767" s="17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70"/>
      <c r="R767" s="170"/>
      <c r="S767" s="170"/>
      <c r="T767" s="170"/>
      <c r="U767" s="170"/>
      <c r="V767" s="170"/>
      <c r="W767" s="207"/>
      <c r="X767" s="207"/>
      <c r="Y767" s="207"/>
      <c r="Z767" s="208"/>
      <c r="AA767" s="208"/>
      <c r="AB767" s="208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/>
      <c r="BW767" s="208"/>
      <c r="BX767" s="208"/>
      <c r="BY767" s="208"/>
      <c r="BZ767" s="208"/>
      <c r="CA767" s="208"/>
      <c r="CB767" s="208"/>
      <c r="CC767" s="208"/>
      <c r="CD767" s="208"/>
      <c r="CE767" s="208"/>
      <c r="CF767" s="208"/>
      <c r="CG767" s="208"/>
      <c r="CH767" s="208"/>
      <c r="CI767" s="208"/>
      <c r="CJ767" s="208"/>
      <c r="CK767" s="208"/>
      <c r="CL767" s="208"/>
      <c r="CM767" s="208"/>
      <c r="CN767" s="208"/>
      <c r="CO767" s="208"/>
      <c r="CP767" s="176"/>
      <c r="DO767" s="166"/>
    </row>
    <row r="768" spans="1:119">
      <c r="A768" s="166"/>
      <c r="B768" s="175"/>
      <c r="C768" s="175"/>
      <c r="D768" s="178"/>
      <c r="E768" s="17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70"/>
      <c r="R768" s="170"/>
      <c r="S768" s="170"/>
      <c r="T768" s="170"/>
      <c r="U768" s="170"/>
      <c r="V768" s="170"/>
      <c r="W768" s="207"/>
      <c r="X768" s="207"/>
      <c r="Y768" s="207"/>
      <c r="Z768" s="208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8"/>
      <c r="BY768" s="208"/>
      <c r="BZ768" s="208"/>
      <c r="CA768" s="208"/>
      <c r="CB768" s="208"/>
      <c r="CC768" s="208"/>
      <c r="CD768" s="208"/>
      <c r="CE768" s="208"/>
      <c r="CF768" s="208"/>
      <c r="CG768" s="208"/>
      <c r="CH768" s="208"/>
      <c r="CI768" s="208"/>
      <c r="CJ768" s="208"/>
      <c r="CK768" s="208"/>
      <c r="CL768" s="208"/>
      <c r="CM768" s="208"/>
      <c r="CN768" s="208"/>
      <c r="CO768" s="208"/>
      <c r="CP768" s="176"/>
      <c r="DO768" s="166"/>
    </row>
    <row r="769" spans="1:119">
      <c r="A769" s="166"/>
      <c r="B769" s="175"/>
      <c r="C769" s="175"/>
      <c r="D769" s="178"/>
      <c r="E769" s="17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70"/>
      <c r="R769" s="170"/>
      <c r="S769" s="170"/>
      <c r="T769" s="170"/>
      <c r="U769" s="170"/>
      <c r="V769" s="170"/>
      <c r="W769" s="207"/>
      <c r="X769" s="207"/>
      <c r="Y769" s="207"/>
      <c r="Z769" s="208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  <c r="BP769" s="208"/>
      <c r="BQ769" s="208"/>
      <c r="BR769" s="208"/>
      <c r="BS769" s="208"/>
      <c r="BT769" s="208"/>
      <c r="BU769" s="208"/>
      <c r="BV769" s="208"/>
      <c r="BW769" s="208"/>
      <c r="BX769" s="208"/>
      <c r="BY769" s="208"/>
      <c r="BZ769" s="208"/>
      <c r="CA769" s="208"/>
      <c r="CB769" s="208"/>
      <c r="CC769" s="208"/>
      <c r="CD769" s="208"/>
      <c r="CE769" s="208"/>
      <c r="CF769" s="208"/>
      <c r="CG769" s="208"/>
      <c r="CH769" s="208"/>
      <c r="CI769" s="208"/>
      <c r="CJ769" s="208"/>
      <c r="CK769" s="208"/>
      <c r="CL769" s="208"/>
      <c r="CM769" s="208"/>
      <c r="CN769" s="208"/>
      <c r="CO769" s="208"/>
      <c r="CP769" s="176"/>
      <c r="DO769" s="166"/>
    </row>
    <row r="770" spans="1:119">
      <c r="A770" s="166"/>
      <c r="B770" s="175"/>
      <c r="C770" s="175"/>
      <c r="D770" s="178"/>
      <c r="E770" s="17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70"/>
      <c r="R770" s="170"/>
      <c r="S770" s="170"/>
      <c r="T770" s="170"/>
      <c r="U770" s="170"/>
      <c r="V770" s="170"/>
      <c r="W770" s="207"/>
      <c r="X770" s="207"/>
      <c r="Y770" s="207"/>
      <c r="Z770" s="208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  <c r="CM770" s="208"/>
      <c r="CN770" s="208"/>
      <c r="CO770" s="208"/>
      <c r="CP770" s="176"/>
      <c r="DO770" s="166"/>
    </row>
    <row r="771" spans="1:119">
      <c r="A771" s="166"/>
      <c r="B771" s="175"/>
      <c r="C771" s="175"/>
      <c r="D771" s="178"/>
      <c r="E771" s="17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70"/>
      <c r="R771" s="170"/>
      <c r="S771" s="170"/>
      <c r="T771" s="170"/>
      <c r="U771" s="170"/>
      <c r="V771" s="170"/>
      <c r="W771" s="207"/>
      <c r="X771" s="207"/>
      <c r="Y771" s="207"/>
      <c r="Z771" s="208"/>
      <c r="AA771" s="208"/>
      <c r="AB771" s="208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08"/>
      <c r="BT771" s="208"/>
      <c r="BU771" s="208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8"/>
      <c r="CG771" s="208"/>
      <c r="CH771" s="208"/>
      <c r="CI771" s="208"/>
      <c r="CJ771" s="208"/>
      <c r="CK771" s="208"/>
      <c r="CL771" s="208"/>
      <c r="CM771" s="208"/>
      <c r="CN771" s="208"/>
      <c r="CO771" s="208"/>
      <c r="CP771" s="176"/>
      <c r="DO771" s="166"/>
    </row>
    <row r="772" spans="1:119">
      <c r="A772" s="166"/>
      <c r="B772" s="175"/>
      <c r="C772" s="175"/>
      <c r="D772" s="178"/>
      <c r="E772" s="17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70"/>
      <c r="R772" s="170"/>
      <c r="S772" s="170"/>
      <c r="T772" s="170"/>
      <c r="U772" s="170"/>
      <c r="V772" s="170"/>
      <c r="W772" s="207"/>
      <c r="X772" s="207"/>
      <c r="Y772" s="207"/>
      <c r="Z772" s="208"/>
      <c r="AA772" s="208"/>
      <c r="AB772" s="208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08"/>
      <c r="BT772" s="208"/>
      <c r="BU772" s="208"/>
      <c r="BV772" s="208"/>
      <c r="BW772" s="208"/>
      <c r="BX772" s="208"/>
      <c r="BY772" s="208"/>
      <c r="BZ772" s="208"/>
      <c r="CA772" s="208"/>
      <c r="CB772" s="208"/>
      <c r="CC772" s="208"/>
      <c r="CD772" s="208"/>
      <c r="CE772" s="208"/>
      <c r="CF772" s="208"/>
      <c r="CG772" s="208"/>
      <c r="CH772" s="208"/>
      <c r="CI772" s="208"/>
      <c r="CJ772" s="208"/>
      <c r="CK772" s="208"/>
      <c r="CL772" s="208"/>
      <c r="CM772" s="208"/>
      <c r="CN772" s="208"/>
      <c r="CO772" s="208"/>
      <c r="CP772" s="176"/>
      <c r="DO772" s="166"/>
    </row>
    <row r="773" spans="1:119">
      <c r="A773" s="166"/>
      <c r="B773" s="175"/>
      <c r="C773" s="175"/>
      <c r="D773" s="178"/>
      <c r="E773" s="17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70"/>
      <c r="R773" s="170"/>
      <c r="S773" s="170"/>
      <c r="T773" s="170"/>
      <c r="U773" s="170"/>
      <c r="V773" s="170"/>
      <c r="W773" s="207"/>
      <c r="X773" s="207"/>
      <c r="Y773" s="207"/>
      <c r="Z773" s="208"/>
      <c r="AA773" s="208"/>
      <c r="AB773" s="208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/>
      <c r="BW773" s="208"/>
      <c r="BX773" s="208"/>
      <c r="BY773" s="208"/>
      <c r="BZ773" s="208"/>
      <c r="CA773" s="208"/>
      <c r="CB773" s="208"/>
      <c r="CC773" s="208"/>
      <c r="CD773" s="208"/>
      <c r="CE773" s="208"/>
      <c r="CF773" s="208"/>
      <c r="CG773" s="208"/>
      <c r="CH773" s="208"/>
      <c r="CI773" s="208"/>
      <c r="CJ773" s="208"/>
      <c r="CK773" s="208"/>
      <c r="CL773" s="208"/>
      <c r="CM773" s="208"/>
      <c r="CN773" s="208"/>
      <c r="CO773" s="208"/>
      <c r="CP773" s="176"/>
      <c r="DO773" s="166"/>
    </row>
    <row r="774" spans="1:119">
      <c r="A774" s="166"/>
      <c r="B774" s="175"/>
      <c r="C774" s="175"/>
      <c r="D774" s="178"/>
      <c r="E774" s="17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70"/>
      <c r="R774" s="170"/>
      <c r="S774" s="170"/>
      <c r="T774" s="170"/>
      <c r="U774" s="170"/>
      <c r="V774" s="170"/>
      <c r="W774" s="207"/>
      <c r="X774" s="207"/>
      <c r="Y774" s="207"/>
      <c r="Z774" s="208"/>
      <c r="AA774" s="208"/>
      <c r="AB774" s="208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8"/>
      <c r="BY774" s="208"/>
      <c r="BZ774" s="208"/>
      <c r="CA774" s="208"/>
      <c r="CB774" s="208"/>
      <c r="CC774" s="208"/>
      <c r="CD774" s="208"/>
      <c r="CE774" s="208"/>
      <c r="CF774" s="208"/>
      <c r="CG774" s="208"/>
      <c r="CH774" s="208"/>
      <c r="CI774" s="208"/>
      <c r="CJ774" s="208"/>
      <c r="CK774" s="208"/>
      <c r="CL774" s="208"/>
      <c r="CM774" s="208"/>
      <c r="CN774" s="208"/>
      <c r="CO774" s="208"/>
      <c r="CP774" s="176"/>
      <c r="DO774" s="166"/>
    </row>
    <row r="775" spans="1:119">
      <c r="A775" s="166"/>
      <c r="B775" s="175"/>
      <c r="C775" s="175"/>
      <c r="D775" s="178"/>
      <c r="E775" s="17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70"/>
      <c r="R775" s="170"/>
      <c r="S775" s="170"/>
      <c r="T775" s="170"/>
      <c r="U775" s="170"/>
      <c r="V775" s="170"/>
      <c r="W775" s="207"/>
      <c r="X775" s="207"/>
      <c r="Y775" s="207"/>
      <c r="Z775" s="208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  <c r="BI775" s="208"/>
      <c r="BJ775" s="208"/>
      <c r="BK775" s="208"/>
      <c r="BL775" s="208"/>
      <c r="BM775" s="208"/>
      <c r="BN775" s="208"/>
      <c r="BO775" s="208"/>
      <c r="BP775" s="208"/>
      <c r="BQ775" s="208"/>
      <c r="BR775" s="208"/>
      <c r="BS775" s="208"/>
      <c r="BT775" s="208"/>
      <c r="BU775" s="208"/>
      <c r="BV775" s="208"/>
      <c r="BW775" s="208"/>
      <c r="BX775" s="208"/>
      <c r="BY775" s="208"/>
      <c r="BZ775" s="208"/>
      <c r="CA775" s="208"/>
      <c r="CB775" s="208"/>
      <c r="CC775" s="208"/>
      <c r="CD775" s="208"/>
      <c r="CE775" s="208"/>
      <c r="CF775" s="208"/>
      <c r="CG775" s="208"/>
      <c r="CH775" s="208"/>
      <c r="CI775" s="208"/>
      <c r="CJ775" s="208"/>
      <c r="CK775" s="208"/>
      <c r="CL775" s="208"/>
      <c r="CM775" s="208"/>
      <c r="CN775" s="208"/>
      <c r="CO775" s="208"/>
      <c r="CP775" s="176"/>
      <c r="DO775" s="166"/>
    </row>
    <row r="776" spans="1:119">
      <c r="A776" s="166"/>
      <c r="B776" s="175"/>
      <c r="C776" s="175"/>
      <c r="D776" s="178"/>
      <c r="E776" s="17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70"/>
      <c r="R776" s="170"/>
      <c r="S776" s="170"/>
      <c r="T776" s="170"/>
      <c r="U776" s="170"/>
      <c r="V776" s="170"/>
      <c r="W776" s="207"/>
      <c r="X776" s="207"/>
      <c r="Y776" s="207"/>
      <c r="Z776" s="208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08"/>
      <c r="AU776" s="208"/>
      <c r="AV776" s="208"/>
      <c r="AW776" s="208"/>
      <c r="AX776" s="208"/>
      <c r="AY776" s="208"/>
      <c r="AZ776" s="208"/>
      <c r="BA776" s="208"/>
      <c r="BB776" s="208"/>
      <c r="BC776" s="208"/>
      <c r="BD776" s="208"/>
      <c r="BE776" s="208"/>
      <c r="BF776" s="208"/>
      <c r="BG776" s="208"/>
      <c r="BH776" s="208"/>
      <c r="BI776" s="208"/>
      <c r="BJ776" s="208"/>
      <c r="BK776" s="208"/>
      <c r="BL776" s="208"/>
      <c r="BM776" s="208"/>
      <c r="BN776" s="208"/>
      <c r="BO776" s="208"/>
      <c r="BP776" s="208"/>
      <c r="BQ776" s="208"/>
      <c r="BR776" s="208"/>
      <c r="BS776" s="208"/>
      <c r="BT776" s="208"/>
      <c r="BU776" s="208"/>
      <c r="BV776" s="208"/>
      <c r="BW776" s="208"/>
      <c r="BX776" s="208"/>
      <c r="BY776" s="208"/>
      <c r="BZ776" s="208"/>
      <c r="CA776" s="208"/>
      <c r="CB776" s="208"/>
      <c r="CC776" s="208"/>
      <c r="CD776" s="208"/>
      <c r="CE776" s="208"/>
      <c r="CF776" s="208"/>
      <c r="CG776" s="208"/>
      <c r="CH776" s="208"/>
      <c r="CI776" s="208"/>
      <c r="CJ776" s="208"/>
      <c r="CK776" s="208"/>
      <c r="CL776" s="208"/>
      <c r="CM776" s="208"/>
      <c r="CN776" s="208"/>
      <c r="CO776" s="208"/>
      <c r="CP776" s="176"/>
      <c r="DO776" s="166"/>
    </row>
    <row r="777" spans="1:119">
      <c r="A777" s="166"/>
      <c r="B777" s="175"/>
      <c r="C777" s="175"/>
      <c r="D777" s="178"/>
      <c r="E777" s="17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70"/>
      <c r="R777" s="170"/>
      <c r="S777" s="170"/>
      <c r="T777" s="170"/>
      <c r="U777" s="170"/>
      <c r="V777" s="170"/>
      <c r="W777" s="207"/>
      <c r="X777" s="207"/>
      <c r="Y777" s="207"/>
      <c r="Z777" s="208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  <c r="BI777" s="208"/>
      <c r="BJ777" s="208"/>
      <c r="BK777" s="208"/>
      <c r="BL777" s="208"/>
      <c r="BM777" s="208"/>
      <c r="BN777" s="208"/>
      <c r="BO777" s="208"/>
      <c r="BP777" s="208"/>
      <c r="BQ777" s="208"/>
      <c r="BR777" s="208"/>
      <c r="BS777" s="208"/>
      <c r="BT777" s="208"/>
      <c r="BU777" s="208"/>
      <c r="BV777" s="208"/>
      <c r="BW777" s="208"/>
      <c r="BX777" s="208"/>
      <c r="BY777" s="208"/>
      <c r="BZ777" s="208"/>
      <c r="CA777" s="208"/>
      <c r="CB777" s="208"/>
      <c r="CC777" s="208"/>
      <c r="CD777" s="208"/>
      <c r="CE777" s="208"/>
      <c r="CF777" s="208"/>
      <c r="CG777" s="208"/>
      <c r="CH777" s="208"/>
      <c r="CI777" s="208"/>
      <c r="CJ777" s="208"/>
      <c r="CK777" s="208"/>
      <c r="CL777" s="208"/>
      <c r="CM777" s="208"/>
      <c r="CN777" s="208"/>
      <c r="CO777" s="208"/>
      <c r="CP777" s="176"/>
      <c r="DO777" s="166"/>
    </row>
    <row r="778" spans="1:119">
      <c r="A778" s="166"/>
      <c r="B778" s="175"/>
      <c r="C778" s="175"/>
      <c r="D778" s="178"/>
      <c r="E778" s="17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70"/>
      <c r="R778" s="170"/>
      <c r="S778" s="170"/>
      <c r="T778" s="170"/>
      <c r="U778" s="170"/>
      <c r="V778" s="170"/>
      <c r="W778" s="207"/>
      <c r="X778" s="207"/>
      <c r="Y778" s="207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  <c r="BI778" s="208"/>
      <c r="BJ778" s="208"/>
      <c r="BK778" s="208"/>
      <c r="BL778" s="208"/>
      <c r="BM778" s="208"/>
      <c r="BN778" s="208"/>
      <c r="BO778" s="208"/>
      <c r="BP778" s="208"/>
      <c r="BQ778" s="208"/>
      <c r="BR778" s="208"/>
      <c r="BS778" s="208"/>
      <c r="BT778" s="208"/>
      <c r="BU778" s="208"/>
      <c r="BV778" s="208"/>
      <c r="BW778" s="208"/>
      <c r="BX778" s="208"/>
      <c r="BY778" s="208"/>
      <c r="BZ778" s="208"/>
      <c r="CA778" s="208"/>
      <c r="CB778" s="208"/>
      <c r="CC778" s="208"/>
      <c r="CD778" s="208"/>
      <c r="CE778" s="208"/>
      <c r="CF778" s="208"/>
      <c r="CG778" s="208"/>
      <c r="CH778" s="208"/>
      <c r="CI778" s="208"/>
      <c r="CJ778" s="208"/>
      <c r="CK778" s="208"/>
      <c r="CL778" s="208"/>
      <c r="CM778" s="208"/>
      <c r="CN778" s="208"/>
      <c r="CO778" s="208"/>
      <c r="CP778" s="176"/>
      <c r="DO778" s="166"/>
    </row>
    <row r="779" spans="1:119">
      <c r="A779" s="166"/>
      <c r="B779" s="175"/>
      <c r="C779" s="175"/>
      <c r="D779" s="178"/>
      <c r="E779" s="17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70"/>
      <c r="R779" s="170"/>
      <c r="S779" s="170"/>
      <c r="T779" s="170"/>
      <c r="U779" s="170"/>
      <c r="V779" s="170"/>
      <c r="W779" s="207"/>
      <c r="X779" s="207"/>
      <c r="Y779" s="207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  <c r="BI779" s="208"/>
      <c r="BJ779" s="208"/>
      <c r="BK779" s="208"/>
      <c r="BL779" s="208"/>
      <c r="BM779" s="208"/>
      <c r="BN779" s="208"/>
      <c r="BO779" s="208"/>
      <c r="BP779" s="208"/>
      <c r="BQ779" s="208"/>
      <c r="BR779" s="208"/>
      <c r="BS779" s="208"/>
      <c r="BT779" s="208"/>
      <c r="BU779" s="208"/>
      <c r="BV779" s="208"/>
      <c r="BW779" s="208"/>
      <c r="BX779" s="208"/>
      <c r="BY779" s="208"/>
      <c r="BZ779" s="208"/>
      <c r="CA779" s="208"/>
      <c r="CB779" s="208"/>
      <c r="CC779" s="208"/>
      <c r="CD779" s="208"/>
      <c r="CE779" s="208"/>
      <c r="CF779" s="208"/>
      <c r="CG779" s="208"/>
      <c r="CH779" s="208"/>
      <c r="CI779" s="208"/>
      <c r="CJ779" s="208"/>
      <c r="CK779" s="208"/>
      <c r="CL779" s="208"/>
      <c r="CM779" s="208"/>
      <c r="CN779" s="208"/>
      <c r="CO779" s="208"/>
      <c r="CP779" s="176"/>
      <c r="DO779" s="166"/>
    </row>
    <row r="780" spans="1:119">
      <c r="A780" s="166"/>
      <c r="B780" s="175"/>
      <c r="C780" s="175"/>
      <c r="D780" s="178"/>
      <c r="E780" s="17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70"/>
      <c r="R780" s="170"/>
      <c r="S780" s="170"/>
      <c r="T780" s="170"/>
      <c r="U780" s="170"/>
      <c r="V780" s="170"/>
      <c r="W780" s="207"/>
      <c r="X780" s="207"/>
      <c r="Y780" s="207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  <c r="BI780" s="208"/>
      <c r="BJ780" s="208"/>
      <c r="BK780" s="208"/>
      <c r="BL780" s="208"/>
      <c r="BM780" s="208"/>
      <c r="BN780" s="208"/>
      <c r="BO780" s="208"/>
      <c r="BP780" s="208"/>
      <c r="BQ780" s="208"/>
      <c r="BR780" s="208"/>
      <c r="BS780" s="208"/>
      <c r="BT780" s="208"/>
      <c r="BU780" s="208"/>
      <c r="BV780" s="208"/>
      <c r="BW780" s="208"/>
      <c r="BX780" s="208"/>
      <c r="BY780" s="208"/>
      <c r="BZ780" s="208"/>
      <c r="CA780" s="208"/>
      <c r="CB780" s="208"/>
      <c r="CC780" s="208"/>
      <c r="CD780" s="208"/>
      <c r="CE780" s="208"/>
      <c r="CF780" s="208"/>
      <c r="CG780" s="208"/>
      <c r="CH780" s="208"/>
      <c r="CI780" s="208"/>
      <c r="CJ780" s="208"/>
      <c r="CK780" s="208"/>
      <c r="CL780" s="208"/>
      <c r="CM780" s="208"/>
      <c r="CN780" s="208"/>
      <c r="CO780" s="208"/>
      <c r="CP780" s="176"/>
      <c r="DO780" s="166"/>
    </row>
    <row r="781" spans="1:119">
      <c r="A781" s="166"/>
      <c r="B781" s="175"/>
      <c r="C781" s="175"/>
      <c r="D781" s="178"/>
      <c r="E781" s="17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70"/>
      <c r="R781" s="170"/>
      <c r="S781" s="170"/>
      <c r="T781" s="170"/>
      <c r="U781" s="170"/>
      <c r="V781" s="170"/>
      <c r="W781" s="207"/>
      <c r="X781" s="207"/>
      <c r="Y781" s="207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  <c r="BI781" s="208"/>
      <c r="BJ781" s="208"/>
      <c r="BK781" s="208"/>
      <c r="BL781" s="208"/>
      <c r="BM781" s="208"/>
      <c r="BN781" s="208"/>
      <c r="BO781" s="208"/>
      <c r="BP781" s="208"/>
      <c r="BQ781" s="208"/>
      <c r="BR781" s="208"/>
      <c r="BS781" s="208"/>
      <c r="BT781" s="208"/>
      <c r="BU781" s="208"/>
      <c r="BV781" s="208"/>
      <c r="BW781" s="208"/>
      <c r="BX781" s="208"/>
      <c r="BY781" s="208"/>
      <c r="BZ781" s="208"/>
      <c r="CA781" s="208"/>
      <c r="CB781" s="208"/>
      <c r="CC781" s="208"/>
      <c r="CD781" s="208"/>
      <c r="CE781" s="208"/>
      <c r="CF781" s="208"/>
      <c r="CG781" s="208"/>
      <c r="CH781" s="208"/>
      <c r="CI781" s="208"/>
      <c r="CJ781" s="208"/>
      <c r="CK781" s="208"/>
      <c r="CL781" s="208"/>
      <c r="CM781" s="208"/>
      <c r="CN781" s="208"/>
      <c r="CO781" s="208"/>
      <c r="CP781" s="176"/>
      <c r="DO781" s="166"/>
    </row>
    <row r="782" spans="1:119">
      <c r="A782" s="166"/>
      <c r="B782" s="175"/>
      <c r="C782" s="175"/>
      <c r="D782" s="178"/>
      <c r="E782" s="17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70"/>
      <c r="R782" s="170"/>
      <c r="S782" s="170"/>
      <c r="T782" s="170"/>
      <c r="U782" s="170"/>
      <c r="V782" s="170"/>
      <c r="W782" s="207"/>
      <c r="X782" s="207"/>
      <c r="Y782" s="207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  <c r="BI782" s="208"/>
      <c r="BJ782" s="208"/>
      <c r="BK782" s="208"/>
      <c r="BL782" s="208"/>
      <c r="BM782" s="208"/>
      <c r="BN782" s="208"/>
      <c r="BO782" s="208"/>
      <c r="BP782" s="208"/>
      <c r="BQ782" s="208"/>
      <c r="BR782" s="208"/>
      <c r="BS782" s="208"/>
      <c r="BT782" s="208"/>
      <c r="BU782" s="208"/>
      <c r="BV782" s="208"/>
      <c r="BW782" s="208"/>
      <c r="BX782" s="208"/>
      <c r="BY782" s="208"/>
      <c r="BZ782" s="208"/>
      <c r="CA782" s="208"/>
      <c r="CB782" s="208"/>
      <c r="CC782" s="208"/>
      <c r="CD782" s="208"/>
      <c r="CE782" s="208"/>
      <c r="CF782" s="208"/>
      <c r="CG782" s="208"/>
      <c r="CH782" s="208"/>
      <c r="CI782" s="208"/>
      <c r="CJ782" s="208"/>
      <c r="CK782" s="208"/>
      <c r="CL782" s="208"/>
      <c r="CM782" s="208"/>
      <c r="CN782" s="208"/>
      <c r="CO782" s="208"/>
      <c r="CP782" s="176"/>
      <c r="DO782" s="166"/>
    </row>
    <row r="783" spans="1:119">
      <c r="A783" s="166"/>
      <c r="B783" s="175"/>
      <c r="C783" s="175"/>
      <c r="D783" s="178"/>
      <c r="E783" s="17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70"/>
      <c r="R783" s="170"/>
      <c r="S783" s="170"/>
      <c r="T783" s="170"/>
      <c r="U783" s="170"/>
      <c r="V783" s="170"/>
      <c r="W783" s="207"/>
      <c r="X783" s="207"/>
      <c r="Y783" s="207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  <c r="BI783" s="208"/>
      <c r="BJ783" s="208"/>
      <c r="BK783" s="208"/>
      <c r="BL783" s="208"/>
      <c r="BM783" s="208"/>
      <c r="BN783" s="208"/>
      <c r="BO783" s="208"/>
      <c r="BP783" s="208"/>
      <c r="BQ783" s="208"/>
      <c r="BR783" s="208"/>
      <c r="BS783" s="208"/>
      <c r="BT783" s="208"/>
      <c r="BU783" s="208"/>
      <c r="BV783" s="208"/>
      <c r="BW783" s="208"/>
      <c r="BX783" s="208"/>
      <c r="BY783" s="208"/>
      <c r="BZ783" s="208"/>
      <c r="CA783" s="208"/>
      <c r="CB783" s="208"/>
      <c r="CC783" s="208"/>
      <c r="CD783" s="208"/>
      <c r="CE783" s="208"/>
      <c r="CF783" s="208"/>
      <c r="CG783" s="208"/>
      <c r="CH783" s="208"/>
      <c r="CI783" s="208"/>
      <c r="CJ783" s="208"/>
      <c r="CK783" s="208"/>
      <c r="CL783" s="208"/>
      <c r="CM783" s="208"/>
      <c r="CN783" s="208"/>
      <c r="CO783" s="208"/>
      <c r="CP783" s="176"/>
      <c r="DO783" s="166"/>
    </row>
    <row r="784" spans="1:119">
      <c r="A784" s="166"/>
      <c r="B784" s="175"/>
      <c r="C784" s="175"/>
      <c r="D784" s="178"/>
      <c r="E784" s="17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70"/>
      <c r="R784" s="170"/>
      <c r="S784" s="170"/>
      <c r="T784" s="170"/>
      <c r="U784" s="170"/>
      <c r="V784" s="170"/>
      <c r="W784" s="207"/>
      <c r="X784" s="207"/>
      <c r="Y784" s="207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  <c r="BI784" s="208"/>
      <c r="BJ784" s="208"/>
      <c r="BK784" s="208"/>
      <c r="BL784" s="208"/>
      <c r="BM784" s="208"/>
      <c r="BN784" s="208"/>
      <c r="BO784" s="208"/>
      <c r="BP784" s="208"/>
      <c r="BQ784" s="208"/>
      <c r="BR784" s="208"/>
      <c r="BS784" s="208"/>
      <c r="BT784" s="208"/>
      <c r="BU784" s="208"/>
      <c r="BV784" s="208"/>
      <c r="BW784" s="208"/>
      <c r="BX784" s="208"/>
      <c r="BY784" s="208"/>
      <c r="BZ784" s="208"/>
      <c r="CA784" s="208"/>
      <c r="CB784" s="208"/>
      <c r="CC784" s="208"/>
      <c r="CD784" s="208"/>
      <c r="CE784" s="208"/>
      <c r="CF784" s="208"/>
      <c r="CG784" s="208"/>
      <c r="CH784" s="208"/>
      <c r="CI784" s="208"/>
      <c r="CJ784" s="208"/>
      <c r="CK784" s="208"/>
      <c r="CL784" s="208"/>
      <c r="CM784" s="208"/>
      <c r="CN784" s="208"/>
      <c r="CO784" s="208"/>
      <c r="CP784" s="176"/>
      <c r="DO784" s="166"/>
    </row>
    <row r="785" spans="1:119">
      <c r="A785" s="166"/>
      <c r="B785" s="175"/>
      <c r="C785" s="175"/>
      <c r="D785" s="178"/>
      <c r="E785" s="17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70"/>
      <c r="R785" s="170"/>
      <c r="S785" s="170"/>
      <c r="T785" s="170"/>
      <c r="U785" s="170"/>
      <c r="V785" s="170"/>
      <c r="W785" s="207"/>
      <c r="X785" s="207"/>
      <c r="Y785" s="207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  <c r="BI785" s="208"/>
      <c r="BJ785" s="208"/>
      <c r="BK785" s="208"/>
      <c r="BL785" s="208"/>
      <c r="BM785" s="208"/>
      <c r="BN785" s="208"/>
      <c r="BO785" s="208"/>
      <c r="BP785" s="208"/>
      <c r="BQ785" s="208"/>
      <c r="BR785" s="208"/>
      <c r="BS785" s="208"/>
      <c r="BT785" s="208"/>
      <c r="BU785" s="208"/>
      <c r="BV785" s="208"/>
      <c r="BW785" s="208"/>
      <c r="BX785" s="208"/>
      <c r="BY785" s="208"/>
      <c r="BZ785" s="208"/>
      <c r="CA785" s="208"/>
      <c r="CB785" s="208"/>
      <c r="CC785" s="208"/>
      <c r="CD785" s="208"/>
      <c r="CE785" s="208"/>
      <c r="CF785" s="208"/>
      <c r="CG785" s="208"/>
      <c r="CH785" s="208"/>
      <c r="CI785" s="208"/>
      <c r="CJ785" s="208"/>
      <c r="CK785" s="208"/>
      <c r="CL785" s="208"/>
      <c r="CM785" s="208"/>
      <c r="CN785" s="208"/>
      <c r="CO785" s="208"/>
      <c r="CP785" s="176"/>
      <c r="DO785" s="166"/>
    </row>
    <row r="786" spans="1:119">
      <c r="A786" s="166"/>
      <c r="B786" s="175"/>
      <c r="C786" s="175"/>
      <c r="D786" s="178"/>
      <c r="E786" s="17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70"/>
      <c r="R786" s="170"/>
      <c r="S786" s="170"/>
      <c r="T786" s="170"/>
      <c r="U786" s="170"/>
      <c r="V786" s="170"/>
      <c r="W786" s="207"/>
      <c r="X786" s="207"/>
      <c r="Y786" s="207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  <c r="BI786" s="208"/>
      <c r="BJ786" s="208"/>
      <c r="BK786" s="208"/>
      <c r="BL786" s="208"/>
      <c r="BM786" s="208"/>
      <c r="BN786" s="208"/>
      <c r="BO786" s="208"/>
      <c r="BP786" s="208"/>
      <c r="BQ786" s="208"/>
      <c r="BR786" s="208"/>
      <c r="BS786" s="208"/>
      <c r="BT786" s="208"/>
      <c r="BU786" s="208"/>
      <c r="BV786" s="208"/>
      <c r="BW786" s="208"/>
      <c r="BX786" s="208"/>
      <c r="BY786" s="208"/>
      <c r="BZ786" s="208"/>
      <c r="CA786" s="208"/>
      <c r="CB786" s="208"/>
      <c r="CC786" s="208"/>
      <c r="CD786" s="208"/>
      <c r="CE786" s="208"/>
      <c r="CF786" s="208"/>
      <c r="CG786" s="208"/>
      <c r="CH786" s="208"/>
      <c r="CI786" s="208"/>
      <c r="CJ786" s="208"/>
      <c r="CK786" s="208"/>
      <c r="CL786" s="208"/>
      <c r="CM786" s="208"/>
      <c r="CN786" s="208"/>
      <c r="CO786" s="208"/>
      <c r="CP786" s="176"/>
      <c r="DO786" s="166"/>
    </row>
    <row r="787" spans="1:119">
      <c r="A787" s="166"/>
      <c r="B787" s="175"/>
      <c r="C787" s="175"/>
      <c r="D787" s="178"/>
      <c r="E787" s="17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70"/>
      <c r="R787" s="170"/>
      <c r="S787" s="170"/>
      <c r="T787" s="170"/>
      <c r="U787" s="170"/>
      <c r="V787" s="170"/>
      <c r="W787" s="207"/>
      <c r="X787" s="207"/>
      <c r="Y787" s="207"/>
      <c r="Z787" s="208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  <c r="AU787" s="208"/>
      <c r="AV787" s="208"/>
      <c r="AW787" s="208"/>
      <c r="AX787" s="208"/>
      <c r="AY787" s="208"/>
      <c r="AZ787" s="208"/>
      <c r="BA787" s="208"/>
      <c r="BB787" s="208"/>
      <c r="BC787" s="208"/>
      <c r="BD787" s="208"/>
      <c r="BE787" s="208"/>
      <c r="BF787" s="208"/>
      <c r="BG787" s="208"/>
      <c r="BH787" s="208"/>
      <c r="BI787" s="208"/>
      <c r="BJ787" s="208"/>
      <c r="BK787" s="208"/>
      <c r="BL787" s="208"/>
      <c r="BM787" s="208"/>
      <c r="BN787" s="208"/>
      <c r="BO787" s="208"/>
      <c r="BP787" s="208"/>
      <c r="BQ787" s="208"/>
      <c r="BR787" s="208"/>
      <c r="BS787" s="208"/>
      <c r="BT787" s="208"/>
      <c r="BU787" s="208"/>
      <c r="BV787" s="208"/>
      <c r="BW787" s="208"/>
      <c r="BX787" s="208"/>
      <c r="BY787" s="208"/>
      <c r="BZ787" s="208"/>
      <c r="CA787" s="208"/>
      <c r="CB787" s="208"/>
      <c r="CC787" s="208"/>
      <c r="CD787" s="208"/>
      <c r="CE787" s="208"/>
      <c r="CF787" s="208"/>
      <c r="CG787" s="208"/>
      <c r="CH787" s="208"/>
      <c r="CI787" s="208"/>
      <c r="CJ787" s="208"/>
      <c r="CK787" s="208"/>
      <c r="CL787" s="208"/>
      <c r="CM787" s="208"/>
      <c r="CN787" s="208"/>
      <c r="CO787" s="208"/>
      <c r="CP787" s="176"/>
      <c r="DO787" s="166"/>
    </row>
    <row r="788" spans="1:119">
      <c r="A788" s="166"/>
      <c r="B788" s="175"/>
      <c r="C788" s="175"/>
      <c r="D788" s="178"/>
      <c r="E788" s="17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70"/>
      <c r="R788" s="170"/>
      <c r="S788" s="170"/>
      <c r="T788" s="170"/>
      <c r="U788" s="170"/>
      <c r="V788" s="170"/>
      <c r="W788" s="207"/>
      <c r="X788" s="207"/>
      <c r="Y788" s="207"/>
      <c r="Z788" s="208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  <c r="BI788" s="208"/>
      <c r="BJ788" s="208"/>
      <c r="BK788" s="208"/>
      <c r="BL788" s="208"/>
      <c r="BM788" s="208"/>
      <c r="BN788" s="208"/>
      <c r="BO788" s="208"/>
      <c r="BP788" s="208"/>
      <c r="BQ788" s="208"/>
      <c r="BR788" s="208"/>
      <c r="BS788" s="208"/>
      <c r="BT788" s="208"/>
      <c r="BU788" s="208"/>
      <c r="BV788" s="208"/>
      <c r="BW788" s="208"/>
      <c r="BX788" s="208"/>
      <c r="BY788" s="208"/>
      <c r="BZ788" s="208"/>
      <c r="CA788" s="208"/>
      <c r="CB788" s="208"/>
      <c r="CC788" s="208"/>
      <c r="CD788" s="208"/>
      <c r="CE788" s="208"/>
      <c r="CF788" s="208"/>
      <c r="CG788" s="208"/>
      <c r="CH788" s="208"/>
      <c r="CI788" s="208"/>
      <c r="CJ788" s="208"/>
      <c r="CK788" s="208"/>
      <c r="CL788" s="208"/>
      <c r="CM788" s="208"/>
      <c r="CN788" s="208"/>
      <c r="CO788" s="208"/>
      <c r="CP788" s="176"/>
      <c r="DO788" s="166"/>
    </row>
    <row r="789" spans="1:119">
      <c r="A789" s="166"/>
      <c r="B789" s="175"/>
      <c r="C789" s="175"/>
      <c r="D789" s="178"/>
      <c r="E789" s="17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70"/>
      <c r="R789" s="170"/>
      <c r="S789" s="170"/>
      <c r="T789" s="170"/>
      <c r="U789" s="170"/>
      <c r="V789" s="170"/>
      <c r="W789" s="207"/>
      <c r="X789" s="207"/>
      <c r="Y789" s="207"/>
      <c r="Z789" s="208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  <c r="BI789" s="208"/>
      <c r="BJ789" s="208"/>
      <c r="BK789" s="208"/>
      <c r="BL789" s="208"/>
      <c r="BM789" s="208"/>
      <c r="BN789" s="208"/>
      <c r="BO789" s="208"/>
      <c r="BP789" s="208"/>
      <c r="BQ789" s="208"/>
      <c r="BR789" s="208"/>
      <c r="BS789" s="208"/>
      <c r="BT789" s="208"/>
      <c r="BU789" s="208"/>
      <c r="BV789" s="208"/>
      <c r="BW789" s="208"/>
      <c r="BX789" s="208"/>
      <c r="BY789" s="208"/>
      <c r="BZ789" s="208"/>
      <c r="CA789" s="208"/>
      <c r="CB789" s="208"/>
      <c r="CC789" s="208"/>
      <c r="CD789" s="208"/>
      <c r="CE789" s="208"/>
      <c r="CF789" s="208"/>
      <c r="CG789" s="208"/>
      <c r="CH789" s="208"/>
      <c r="CI789" s="208"/>
      <c r="CJ789" s="208"/>
      <c r="CK789" s="208"/>
      <c r="CL789" s="208"/>
      <c r="CM789" s="208"/>
      <c r="CN789" s="208"/>
      <c r="CO789" s="208"/>
      <c r="CP789" s="176"/>
      <c r="DO789" s="166"/>
    </row>
    <row r="790" spans="1:119">
      <c r="A790" s="166"/>
      <c r="B790" s="175"/>
      <c r="C790" s="175"/>
      <c r="D790" s="178"/>
      <c r="E790" s="17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70"/>
      <c r="R790" s="170"/>
      <c r="S790" s="170"/>
      <c r="T790" s="170"/>
      <c r="U790" s="170"/>
      <c r="V790" s="170"/>
      <c r="W790" s="207"/>
      <c r="X790" s="207"/>
      <c r="Y790" s="207"/>
      <c r="Z790" s="208"/>
      <c r="AA790" s="208"/>
      <c r="AB790" s="208"/>
      <c r="AC790" s="208"/>
      <c r="AD790" s="208"/>
      <c r="AE790" s="208"/>
      <c r="AF790" s="208"/>
      <c r="AG790" s="208"/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  <c r="BI790" s="208"/>
      <c r="BJ790" s="208"/>
      <c r="BK790" s="208"/>
      <c r="BL790" s="208"/>
      <c r="BM790" s="208"/>
      <c r="BN790" s="208"/>
      <c r="BO790" s="208"/>
      <c r="BP790" s="208"/>
      <c r="BQ790" s="208"/>
      <c r="BR790" s="208"/>
      <c r="BS790" s="208"/>
      <c r="BT790" s="208"/>
      <c r="BU790" s="208"/>
      <c r="BV790" s="208"/>
      <c r="BW790" s="208"/>
      <c r="BX790" s="208"/>
      <c r="BY790" s="208"/>
      <c r="BZ790" s="208"/>
      <c r="CA790" s="208"/>
      <c r="CB790" s="208"/>
      <c r="CC790" s="208"/>
      <c r="CD790" s="208"/>
      <c r="CE790" s="208"/>
      <c r="CF790" s="208"/>
      <c r="CG790" s="208"/>
      <c r="CH790" s="208"/>
      <c r="CI790" s="208"/>
      <c r="CJ790" s="208"/>
      <c r="CK790" s="208"/>
      <c r="CL790" s="208"/>
      <c r="CM790" s="208"/>
      <c r="CN790" s="208"/>
      <c r="CO790" s="208"/>
      <c r="CP790" s="176"/>
      <c r="DO790" s="166"/>
    </row>
    <row r="791" spans="1:119">
      <c r="A791" s="166"/>
      <c r="B791" s="175"/>
      <c r="C791" s="175"/>
      <c r="D791" s="178"/>
      <c r="E791" s="17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70"/>
      <c r="R791" s="170"/>
      <c r="S791" s="170"/>
      <c r="T791" s="170"/>
      <c r="U791" s="170"/>
      <c r="V791" s="170"/>
      <c r="W791" s="207"/>
      <c r="X791" s="207"/>
      <c r="Y791" s="207"/>
      <c r="Z791" s="208"/>
      <c r="AA791" s="208"/>
      <c r="AB791" s="208"/>
      <c r="AC791" s="208"/>
      <c r="AD791" s="208"/>
      <c r="AE791" s="208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  <c r="BI791" s="208"/>
      <c r="BJ791" s="208"/>
      <c r="BK791" s="208"/>
      <c r="BL791" s="208"/>
      <c r="BM791" s="208"/>
      <c r="BN791" s="208"/>
      <c r="BO791" s="208"/>
      <c r="BP791" s="208"/>
      <c r="BQ791" s="208"/>
      <c r="BR791" s="208"/>
      <c r="BS791" s="208"/>
      <c r="BT791" s="208"/>
      <c r="BU791" s="208"/>
      <c r="BV791" s="208"/>
      <c r="BW791" s="208"/>
      <c r="BX791" s="208"/>
      <c r="BY791" s="208"/>
      <c r="BZ791" s="208"/>
      <c r="CA791" s="208"/>
      <c r="CB791" s="208"/>
      <c r="CC791" s="208"/>
      <c r="CD791" s="208"/>
      <c r="CE791" s="208"/>
      <c r="CF791" s="208"/>
      <c r="CG791" s="208"/>
      <c r="CH791" s="208"/>
      <c r="CI791" s="208"/>
      <c r="CJ791" s="208"/>
      <c r="CK791" s="208"/>
      <c r="CL791" s="208"/>
      <c r="CM791" s="208"/>
      <c r="CN791" s="208"/>
      <c r="CO791" s="208"/>
      <c r="CP791" s="176"/>
      <c r="DO791" s="166"/>
    </row>
    <row r="792" spans="1:119">
      <c r="A792" s="166"/>
      <c r="B792" s="175"/>
      <c r="C792" s="175"/>
      <c r="D792" s="178"/>
      <c r="E792" s="17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70"/>
      <c r="R792" s="170"/>
      <c r="S792" s="170"/>
      <c r="T792" s="170"/>
      <c r="U792" s="170"/>
      <c r="V792" s="170"/>
      <c r="W792" s="207"/>
      <c r="X792" s="207"/>
      <c r="Y792" s="207"/>
      <c r="Z792" s="208"/>
      <c r="AA792" s="208"/>
      <c r="AB792" s="208"/>
      <c r="AC792" s="208"/>
      <c r="AD792" s="208"/>
      <c r="AE792" s="208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  <c r="BI792" s="208"/>
      <c r="BJ792" s="208"/>
      <c r="BK792" s="208"/>
      <c r="BL792" s="208"/>
      <c r="BM792" s="208"/>
      <c r="BN792" s="208"/>
      <c r="BO792" s="208"/>
      <c r="BP792" s="208"/>
      <c r="BQ792" s="208"/>
      <c r="BR792" s="208"/>
      <c r="BS792" s="208"/>
      <c r="BT792" s="208"/>
      <c r="BU792" s="208"/>
      <c r="BV792" s="208"/>
      <c r="BW792" s="208"/>
      <c r="BX792" s="208"/>
      <c r="BY792" s="208"/>
      <c r="BZ792" s="208"/>
      <c r="CA792" s="208"/>
      <c r="CB792" s="208"/>
      <c r="CC792" s="208"/>
      <c r="CD792" s="208"/>
      <c r="CE792" s="208"/>
      <c r="CF792" s="208"/>
      <c r="CG792" s="208"/>
      <c r="CH792" s="208"/>
      <c r="CI792" s="208"/>
      <c r="CJ792" s="208"/>
      <c r="CK792" s="208"/>
      <c r="CL792" s="208"/>
      <c r="CM792" s="208"/>
      <c r="CN792" s="208"/>
      <c r="CO792" s="208"/>
      <c r="CP792" s="176"/>
      <c r="DO792" s="166"/>
    </row>
    <row r="793" spans="1:119">
      <c r="A793" s="166"/>
      <c r="B793" s="175"/>
      <c r="C793" s="175"/>
      <c r="D793" s="178"/>
      <c r="E793" s="17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70"/>
      <c r="R793" s="170"/>
      <c r="S793" s="170"/>
      <c r="T793" s="170"/>
      <c r="U793" s="170"/>
      <c r="V793" s="170"/>
      <c r="W793" s="207"/>
      <c r="X793" s="207"/>
      <c r="Y793" s="207"/>
      <c r="Z793" s="208"/>
      <c r="AA793" s="208"/>
      <c r="AB793" s="208"/>
      <c r="AC793" s="208"/>
      <c r="AD793" s="208"/>
      <c r="AE793" s="208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  <c r="BI793" s="208"/>
      <c r="BJ793" s="208"/>
      <c r="BK793" s="208"/>
      <c r="BL793" s="208"/>
      <c r="BM793" s="208"/>
      <c r="BN793" s="208"/>
      <c r="BO793" s="208"/>
      <c r="BP793" s="208"/>
      <c r="BQ793" s="208"/>
      <c r="BR793" s="208"/>
      <c r="BS793" s="208"/>
      <c r="BT793" s="208"/>
      <c r="BU793" s="208"/>
      <c r="BV793" s="208"/>
      <c r="BW793" s="208"/>
      <c r="BX793" s="208"/>
      <c r="BY793" s="208"/>
      <c r="BZ793" s="208"/>
      <c r="CA793" s="208"/>
      <c r="CB793" s="208"/>
      <c r="CC793" s="208"/>
      <c r="CD793" s="208"/>
      <c r="CE793" s="208"/>
      <c r="CF793" s="208"/>
      <c r="CG793" s="208"/>
      <c r="CH793" s="208"/>
      <c r="CI793" s="208"/>
      <c r="CJ793" s="208"/>
      <c r="CK793" s="208"/>
      <c r="CL793" s="208"/>
      <c r="CM793" s="208"/>
      <c r="CN793" s="208"/>
      <c r="CO793" s="208"/>
      <c r="CP793" s="176"/>
      <c r="DO793" s="166"/>
    </row>
    <row r="794" spans="1:119">
      <c r="A794" s="166"/>
      <c r="B794" s="175"/>
      <c r="C794" s="175"/>
      <c r="D794" s="178"/>
      <c r="E794" s="17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70"/>
      <c r="R794" s="170"/>
      <c r="S794" s="170"/>
      <c r="T794" s="170"/>
      <c r="U794" s="170"/>
      <c r="V794" s="170"/>
      <c r="W794" s="207"/>
      <c r="X794" s="207"/>
      <c r="Y794" s="207"/>
      <c r="Z794" s="208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  <c r="BI794" s="208"/>
      <c r="BJ794" s="208"/>
      <c r="BK794" s="208"/>
      <c r="BL794" s="208"/>
      <c r="BM794" s="208"/>
      <c r="BN794" s="208"/>
      <c r="BO794" s="208"/>
      <c r="BP794" s="208"/>
      <c r="BQ794" s="208"/>
      <c r="BR794" s="208"/>
      <c r="BS794" s="208"/>
      <c r="BT794" s="208"/>
      <c r="BU794" s="208"/>
      <c r="BV794" s="208"/>
      <c r="BW794" s="208"/>
      <c r="BX794" s="208"/>
      <c r="BY794" s="208"/>
      <c r="BZ794" s="208"/>
      <c r="CA794" s="208"/>
      <c r="CB794" s="208"/>
      <c r="CC794" s="208"/>
      <c r="CD794" s="208"/>
      <c r="CE794" s="208"/>
      <c r="CF794" s="208"/>
      <c r="CG794" s="208"/>
      <c r="CH794" s="208"/>
      <c r="CI794" s="208"/>
      <c r="CJ794" s="208"/>
      <c r="CK794" s="208"/>
      <c r="CL794" s="208"/>
      <c r="CM794" s="208"/>
      <c r="CN794" s="208"/>
      <c r="CO794" s="208"/>
      <c r="CP794" s="176"/>
      <c r="DO794" s="166"/>
    </row>
    <row r="795" spans="1:119">
      <c r="A795" s="166"/>
      <c r="B795" s="175"/>
      <c r="C795" s="175"/>
      <c r="D795" s="178"/>
      <c r="E795" s="17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70"/>
      <c r="R795" s="170"/>
      <c r="S795" s="170"/>
      <c r="T795" s="170"/>
      <c r="U795" s="170"/>
      <c r="V795" s="170"/>
      <c r="W795" s="207"/>
      <c r="X795" s="207"/>
      <c r="Y795" s="207"/>
      <c r="Z795" s="208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  <c r="BI795" s="208"/>
      <c r="BJ795" s="208"/>
      <c r="BK795" s="208"/>
      <c r="BL795" s="208"/>
      <c r="BM795" s="208"/>
      <c r="BN795" s="208"/>
      <c r="BO795" s="208"/>
      <c r="BP795" s="208"/>
      <c r="BQ795" s="208"/>
      <c r="BR795" s="208"/>
      <c r="BS795" s="208"/>
      <c r="BT795" s="208"/>
      <c r="BU795" s="208"/>
      <c r="BV795" s="208"/>
      <c r="BW795" s="208"/>
      <c r="BX795" s="208"/>
      <c r="BY795" s="208"/>
      <c r="BZ795" s="208"/>
      <c r="CA795" s="208"/>
      <c r="CB795" s="208"/>
      <c r="CC795" s="208"/>
      <c r="CD795" s="208"/>
      <c r="CE795" s="208"/>
      <c r="CF795" s="208"/>
      <c r="CG795" s="208"/>
      <c r="CH795" s="208"/>
      <c r="CI795" s="208"/>
      <c r="CJ795" s="208"/>
      <c r="CK795" s="208"/>
      <c r="CL795" s="208"/>
      <c r="CM795" s="208"/>
      <c r="CN795" s="208"/>
      <c r="CO795" s="208"/>
      <c r="CP795" s="176"/>
      <c r="DO795" s="166"/>
    </row>
    <row r="796" spans="1:119">
      <c r="A796" s="166"/>
      <c r="B796" s="175"/>
      <c r="C796" s="175"/>
      <c r="D796" s="178"/>
      <c r="E796" s="17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70"/>
      <c r="R796" s="170"/>
      <c r="S796" s="170"/>
      <c r="T796" s="170"/>
      <c r="U796" s="170"/>
      <c r="V796" s="170"/>
      <c r="W796" s="207"/>
      <c r="X796" s="207"/>
      <c r="Y796" s="207"/>
      <c r="Z796" s="208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8"/>
      <c r="BL796" s="208"/>
      <c r="BM796" s="208"/>
      <c r="BN796" s="208"/>
      <c r="BO796" s="208"/>
      <c r="BP796" s="208"/>
      <c r="BQ796" s="208"/>
      <c r="BR796" s="208"/>
      <c r="BS796" s="208"/>
      <c r="BT796" s="208"/>
      <c r="BU796" s="208"/>
      <c r="BV796" s="208"/>
      <c r="BW796" s="208"/>
      <c r="BX796" s="208"/>
      <c r="BY796" s="208"/>
      <c r="BZ796" s="208"/>
      <c r="CA796" s="208"/>
      <c r="CB796" s="208"/>
      <c r="CC796" s="208"/>
      <c r="CD796" s="208"/>
      <c r="CE796" s="208"/>
      <c r="CF796" s="208"/>
      <c r="CG796" s="208"/>
      <c r="CH796" s="208"/>
      <c r="CI796" s="208"/>
      <c r="CJ796" s="208"/>
      <c r="CK796" s="208"/>
      <c r="CL796" s="208"/>
      <c r="CM796" s="208"/>
      <c r="CN796" s="208"/>
      <c r="CO796" s="208"/>
      <c r="CP796" s="176"/>
      <c r="DO796" s="166"/>
    </row>
    <row r="797" spans="1:119">
      <c r="A797" s="166"/>
      <c r="B797" s="175"/>
      <c r="C797" s="175"/>
      <c r="D797" s="178"/>
      <c r="E797" s="17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70"/>
      <c r="R797" s="170"/>
      <c r="S797" s="170"/>
      <c r="T797" s="170"/>
      <c r="U797" s="170"/>
      <c r="V797" s="170"/>
      <c r="W797" s="207"/>
      <c r="X797" s="207"/>
      <c r="Y797" s="207"/>
      <c r="Z797" s="208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8"/>
      <c r="BL797" s="208"/>
      <c r="BM797" s="208"/>
      <c r="BN797" s="208"/>
      <c r="BO797" s="208"/>
      <c r="BP797" s="208"/>
      <c r="BQ797" s="208"/>
      <c r="BR797" s="208"/>
      <c r="BS797" s="208"/>
      <c r="BT797" s="208"/>
      <c r="BU797" s="208"/>
      <c r="BV797" s="208"/>
      <c r="BW797" s="208"/>
      <c r="BX797" s="208"/>
      <c r="BY797" s="208"/>
      <c r="BZ797" s="208"/>
      <c r="CA797" s="208"/>
      <c r="CB797" s="208"/>
      <c r="CC797" s="208"/>
      <c r="CD797" s="208"/>
      <c r="CE797" s="208"/>
      <c r="CF797" s="208"/>
      <c r="CG797" s="208"/>
      <c r="CH797" s="208"/>
      <c r="CI797" s="208"/>
      <c r="CJ797" s="208"/>
      <c r="CK797" s="208"/>
      <c r="CL797" s="208"/>
      <c r="CM797" s="208"/>
      <c r="CN797" s="208"/>
      <c r="CO797" s="208"/>
      <c r="CP797" s="176"/>
      <c r="DO797" s="166"/>
    </row>
    <row r="798" spans="1:119">
      <c r="A798" s="166"/>
      <c r="B798" s="175"/>
      <c r="C798" s="175"/>
      <c r="D798" s="178"/>
      <c r="E798" s="17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70"/>
      <c r="R798" s="170"/>
      <c r="S798" s="170"/>
      <c r="T798" s="170"/>
      <c r="U798" s="170"/>
      <c r="V798" s="170"/>
      <c r="W798" s="207"/>
      <c r="X798" s="207"/>
      <c r="Y798" s="207"/>
      <c r="Z798" s="208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08"/>
      <c r="BN798" s="208"/>
      <c r="BO798" s="208"/>
      <c r="BP798" s="208"/>
      <c r="BQ798" s="208"/>
      <c r="BR798" s="208"/>
      <c r="BS798" s="208"/>
      <c r="BT798" s="208"/>
      <c r="BU798" s="208"/>
      <c r="BV798" s="208"/>
      <c r="BW798" s="208"/>
      <c r="BX798" s="208"/>
      <c r="BY798" s="208"/>
      <c r="BZ798" s="208"/>
      <c r="CA798" s="208"/>
      <c r="CB798" s="208"/>
      <c r="CC798" s="208"/>
      <c r="CD798" s="208"/>
      <c r="CE798" s="208"/>
      <c r="CF798" s="208"/>
      <c r="CG798" s="208"/>
      <c r="CH798" s="208"/>
      <c r="CI798" s="208"/>
      <c r="CJ798" s="208"/>
      <c r="CK798" s="208"/>
      <c r="CL798" s="208"/>
      <c r="CM798" s="208"/>
      <c r="CN798" s="208"/>
      <c r="CO798" s="208"/>
      <c r="CP798" s="176"/>
      <c r="DO798" s="166"/>
    </row>
    <row r="799" spans="1:119">
      <c r="A799" s="166"/>
      <c r="B799" s="175"/>
      <c r="C799" s="175"/>
      <c r="D799" s="178"/>
      <c r="E799" s="17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70"/>
      <c r="R799" s="170"/>
      <c r="S799" s="170"/>
      <c r="T799" s="170"/>
      <c r="U799" s="170"/>
      <c r="V799" s="170"/>
      <c r="W799" s="207"/>
      <c r="X799" s="207"/>
      <c r="Y799" s="207"/>
      <c r="Z799" s="208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08"/>
      <c r="BN799" s="208"/>
      <c r="BO799" s="208"/>
      <c r="BP799" s="208"/>
      <c r="BQ799" s="208"/>
      <c r="BR799" s="208"/>
      <c r="BS799" s="208"/>
      <c r="BT799" s="208"/>
      <c r="BU799" s="208"/>
      <c r="BV799" s="208"/>
      <c r="BW799" s="208"/>
      <c r="BX799" s="208"/>
      <c r="BY799" s="208"/>
      <c r="BZ799" s="208"/>
      <c r="CA799" s="208"/>
      <c r="CB799" s="208"/>
      <c r="CC799" s="208"/>
      <c r="CD799" s="208"/>
      <c r="CE799" s="208"/>
      <c r="CF799" s="208"/>
      <c r="CG799" s="208"/>
      <c r="CH799" s="208"/>
      <c r="CI799" s="208"/>
      <c r="CJ799" s="208"/>
      <c r="CK799" s="208"/>
      <c r="CL799" s="208"/>
      <c r="CM799" s="208"/>
      <c r="CN799" s="208"/>
      <c r="CO799" s="208"/>
      <c r="CP799" s="176"/>
      <c r="DO799" s="166"/>
    </row>
    <row r="800" spans="1:119">
      <c r="A800" s="166"/>
      <c r="B800" s="175"/>
      <c r="C800" s="175"/>
      <c r="D800" s="178"/>
      <c r="E800" s="17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70"/>
      <c r="R800" s="170"/>
      <c r="S800" s="170"/>
      <c r="T800" s="170"/>
      <c r="U800" s="170"/>
      <c r="V800" s="170"/>
      <c r="W800" s="207"/>
      <c r="X800" s="207"/>
      <c r="Y800" s="207"/>
      <c r="Z800" s="208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8"/>
      <c r="BN800" s="208"/>
      <c r="BO800" s="208"/>
      <c r="BP800" s="208"/>
      <c r="BQ800" s="208"/>
      <c r="BR800" s="208"/>
      <c r="BS800" s="208"/>
      <c r="BT800" s="208"/>
      <c r="BU800" s="208"/>
      <c r="BV800" s="208"/>
      <c r="BW800" s="208"/>
      <c r="BX800" s="208"/>
      <c r="BY800" s="208"/>
      <c r="BZ800" s="208"/>
      <c r="CA800" s="208"/>
      <c r="CB800" s="208"/>
      <c r="CC800" s="208"/>
      <c r="CD800" s="208"/>
      <c r="CE800" s="208"/>
      <c r="CF800" s="208"/>
      <c r="CG800" s="208"/>
      <c r="CH800" s="208"/>
      <c r="CI800" s="208"/>
      <c r="CJ800" s="208"/>
      <c r="CK800" s="208"/>
      <c r="CL800" s="208"/>
      <c r="CM800" s="208"/>
      <c r="CN800" s="208"/>
      <c r="CO800" s="208"/>
      <c r="CP800" s="176"/>
      <c r="DO800" s="166"/>
    </row>
    <row r="801" spans="1:119">
      <c r="A801" s="166"/>
      <c r="B801" s="175"/>
      <c r="C801" s="175"/>
      <c r="D801" s="178"/>
      <c r="E801" s="17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70"/>
      <c r="R801" s="170"/>
      <c r="S801" s="170"/>
      <c r="T801" s="170"/>
      <c r="U801" s="170"/>
      <c r="V801" s="170"/>
      <c r="W801" s="207"/>
      <c r="X801" s="207"/>
      <c r="Y801" s="207"/>
      <c r="Z801" s="208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208"/>
      <c r="BN801" s="208"/>
      <c r="BO801" s="208"/>
      <c r="BP801" s="208"/>
      <c r="BQ801" s="208"/>
      <c r="BR801" s="208"/>
      <c r="BS801" s="208"/>
      <c r="BT801" s="208"/>
      <c r="BU801" s="208"/>
      <c r="BV801" s="208"/>
      <c r="BW801" s="208"/>
      <c r="BX801" s="208"/>
      <c r="BY801" s="208"/>
      <c r="BZ801" s="208"/>
      <c r="CA801" s="208"/>
      <c r="CB801" s="208"/>
      <c r="CC801" s="208"/>
      <c r="CD801" s="208"/>
      <c r="CE801" s="208"/>
      <c r="CF801" s="208"/>
      <c r="CG801" s="208"/>
      <c r="CH801" s="208"/>
      <c r="CI801" s="208"/>
      <c r="CJ801" s="208"/>
      <c r="CK801" s="208"/>
      <c r="CL801" s="208"/>
      <c r="CM801" s="208"/>
      <c r="CN801" s="208"/>
      <c r="CO801" s="208"/>
      <c r="CP801" s="176"/>
      <c r="DO801" s="166"/>
    </row>
    <row r="802" spans="1:119">
      <c r="A802" s="166"/>
      <c r="B802" s="175"/>
      <c r="C802" s="175"/>
      <c r="D802" s="178"/>
      <c r="E802" s="17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70"/>
      <c r="R802" s="170"/>
      <c r="S802" s="170"/>
      <c r="T802" s="170"/>
      <c r="U802" s="170"/>
      <c r="V802" s="170"/>
      <c r="W802" s="207"/>
      <c r="X802" s="207"/>
      <c r="Y802" s="207"/>
      <c r="Z802" s="208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208"/>
      <c r="BN802" s="208"/>
      <c r="BO802" s="208"/>
      <c r="BP802" s="208"/>
      <c r="BQ802" s="208"/>
      <c r="BR802" s="208"/>
      <c r="BS802" s="208"/>
      <c r="BT802" s="208"/>
      <c r="BU802" s="208"/>
      <c r="BV802" s="208"/>
      <c r="BW802" s="208"/>
      <c r="BX802" s="208"/>
      <c r="BY802" s="208"/>
      <c r="BZ802" s="208"/>
      <c r="CA802" s="208"/>
      <c r="CB802" s="208"/>
      <c r="CC802" s="208"/>
      <c r="CD802" s="208"/>
      <c r="CE802" s="208"/>
      <c r="CF802" s="208"/>
      <c r="CG802" s="208"/>
      <c r="CH802" s="208"/>
      <c r="CI802" s="208"/>
      <c r="CJ802" s="208"/>
      <c r="CK802" s="208"/>
      <c r="CL802" s="208"/>
      <c r="CM802" s="208"/>
      <c r="CN802" s="208"/>
      <c r="CO802" s="208"/>
      <c r="CP802" s="176"/>
      <c r="DO802" s="166"/>
    </row>
    <row r="803" spans="1:119">
      <c r="A803" s="166"/>
      <c r="B803" s="175"/>
      <c r="C803" s="175"/>
      <c r="D803" s="178"/>
      <c r="E803" s="17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70"/>
      <c r="R803" s="170"/>
      <c r="S803" s="170"/>
      <c r="T803" s="170"/>
      <c r="U803" s="170"/>
      <c r="V803" s="170"/>
      <c r="W803" s="207"/>
      <c r="X803" s="207"/>
      <c r="Y803" s="207"/>
      <c r="Z803" s="208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  <c r="BI803" s="208"/>
      <c r="BJ803" s="208"/>
      <c r="BK803" s="208"/>
      <c r="BL803" s="208"/>
      <c r="BM803" s="208"/>
      <c r="BN803" s="208"/>
      <c r="BO803" s="208"/>
      <c r="BP803" s="208"/>
      <c r="BQ803" s="208"/>
      <c r="BR803" s="208"/>
      <c r="BS803" s="208"/>
      <c r="BT803" s="208"/>
      <c r="BU803" s="208"/>
      <c r="BV803" s="208"/>
      <c r="BW803" s="208"/>
      <c r="BX803" s="208"/>
      <c r="BY803" s="208"/>
      <c r="BZ803" s="208"/>
      <c r="CA803" s="208"/>
      <c r="CB803" s="208"/>
      <c r="CC803" s="208"/>
      <c r="CD803" s="208"/>
      <c r="CE803" s="208"/>
      <c r="CF803" s="208"/>
      <c r="CG803" s="208"/>
      <c r="CH803" s="208"/>
      <c r="CI803" s="208"/>
      <c r="CJ803" s="208"/>
      <c r="CK803" s="208"/>
      <c r="CL803" s="208"/>
      <c r="CM803" s="208"/>
      <c r="CN803" s="208"/>
      <c r="CO803" s="208"/>
      <c r="CP803" s="176"/>
      <c r="DO803" s="166"/>
    </row>
    <row r="804" spans="1:119">
      <c r="A804" s="166"/>
      <c r="B804" s="175"/>
      <c r="C804" s="175"/>
      <c r="D804" s="178"/>
      <c r="E804" s="17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70"/>
      <c r="R804" s="170"/>
      <c r="S804" s="170"/>
      <c r="T804" s="170"/>
      <c r="U804" s="170"/>
      <c r="V804" s="170"/>
      <c r="W804" s="207"/>
      <c r="X804" s="207"/>
      <c r="Y804" s="207"/>
      <c r="Z804" s="208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  <c r="BP804" s="208"/>
      <c r="BQ804" s="208"/>
      <c r="BR804" s="208"/>
      <c r="BS804" s="208"/>
      <c r="BT804" s="208"/>
      <c r="BU804" s="208"/>
      <c r="BV804" s="208"/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8"/>
      <c r="CG804" s="208"/>
      <c r="CH804" s="208"/>
      <c r="CI804" s="208"/>
      <c r="CJ804" s="208"/>
      <c r="CK804" s="208"/>
      <c r="CL804" s="208"/>
      <c r="CM804" s="208"/>
      <c r="CN804" s="208"/>
      <c r="CO804" s="208"/>
      <c r="CP804" s="176"/>
      <c r="DO804" s="166"/>
    </row>
    <row r="805" spans="1:119">
      <c r="A805" s="166"/>
      <c r="B805" s="175"/>
      <c r="C805" s="175"/>
      <c r="D805" s="178"/>
      <c r="E805" s="17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70"/>
      <c r="R805" s="170"/>
      <c r="S805" s="170"/>
      <c r="T805" s="170"/>
      <c r="U805" s="170"/>
      <c r="V805" s="170"/>
      <c r="W805" s="207"/>
      <c r="X805" s="207"/>
      <c r="Y805" s="207"/>
      <c r="Z805" s="208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  <c r="BP805" s="208"/>
      <c r="BQ805" s="208"/>
      <c r="BR805" s="208"/>
      <c r="BS805" s="208"/>
      <c r="BT805" s="208"/>
      <c r="BU805" s="208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8"/>
      <c r="CG805" s="208"/>
      <c r="CH805" s="208"/>
      <c r="CI805" s="208"/>
      <c r="CJ805" s="208"/>
      <c r="CK805" s="208"/>
      <c r="CL805" s="208"/>
      <c r="CM805" s="208"/>
      <c r="CN805" s="208"/>
      <c r="CO805" s="208"/>
      <c r="CP805" s="176"/>
      <c r="DO805" s="166"/>
    </row>
    <row r="806" spans="1:119">
      <c r="A806" s="166"/>
      <c r="B806" s="175"/>
      <c r="C806" s="175"/>
      <c r="D806" s="178"/>
      <c r="E806" s="17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70"/>
      <c r="R806" s="170"/>
      <c r="S806" s="170"/>
      <c r="T806" s="170"/>
      <c r="U806" s="170"/>
      <c r="V806" s="170"/>
      <c r="W806" s="207"/>
      <c r="X806" s="207"/>
      <c r="Y806" s="207"/>
      <c r="Z806" s="208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  <c r="BP806" s="208"/>
      <c r="BQ806" s="208"/>
      <c r="BR806" s="208"/>
      <c r="BS806" s="208"/>
      <c r="BT806" s="208"/>
      <c r="BU806" s="208"/>
      <c r="BV806" s="208"/>
      <c r="BW806" s="208"/>
      <c r="BX806" s="208"/>
      <c r="BY806" s="208"/>
      <c r="BZ806" s="208"/>
      <c r="CA806" s="208"/>
      <c r="CB806" s="208"/>
      <c r="CC806" s="208"/>
      <c r="CD806" s="208"/>
      <c r="CE806" s="208"/>
      <c r="CF806" s="208"/>
      <c r="CG806" s="208"/>
      <c r="CH806" s="208"/>
      <c r="CI806" s="208"/>
      <c r="CJ806" s="208"/>
      <c r="CK806" s="208"/>
      <c r="CL806" s="208"/>
      <c r="CM806" s="208"/>
      <c r="CN806" s="208"/>
      <c r="CO806" s="208"/>
      <c r="CP806" s="176"/>
      <c r="DO806" s="166"/>
    </row>
    <row r="807" spans="1:119">
      <c r="A807" s="166"/>
      <c r="B807" s="175"/>
      <c r="C807" s="175"/>
      <c r="D807" s="178"/>
      <c r="E807" s="17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70"/>
      <c r="R807" s="170"/>
      <c r="S807" s="170"/>
      <c r="T807" s="170"/>
      <c r="U807" s="170"/>
      <c r="V807" s="170"/>
      <c r="W807" s="207"/>
      <c r="X807" s="207"/>
      <c r="Y807" s="207"/>
      <c r="Z807" s="208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/>
      <c r="BW807" s="208"/>
      <c r="BX807" s="208"/>
      <c r="BY807" s="208"/>
      <c r="BZ807" s="208"/>
      <c r="CA807" s="208"/>
      <c r="CB807" s="208"/>
      <c r="CC807" s="208"/>
      <c r="CD807" s="208"/>
      <c r="CE807" s="208"/>
      <c r="CF807" s="208"/>
      <c r="CG807" s="208"/>
      <c r="CH807" s="208"/>
      <c r="CI807" s="208"/>
      <c r="CJ807" s="208"/>
      <c r="CK807" s="208"/>
      <c r="CL807" s="208"/>
      <c r="CM807" s="208"/>
      <c r="CN807" s="208"/>
      <c r="CO807" s="208"/>
      <c r="CP807" s="176"/>
      <c r="DO807" s="166"/>
    </row>
    <row r="808" spans="1:119">
      <c r="A808" s="166"/>
      <c r="B808" s="175"/>
      <c r="C808" s="175"/>
      <c r="D808" s="178"/>
      <c r="E808" s="17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70"/>
      <c r="R808" s="170"/>
      <c r="S808" s="170"/>
      <c r="T808" s="170"/>
      <c r="U808" s="170"/>
      <c r="V808" s="170"/>
      <c r="W808" s="207"/>
      <c r="X808" s="207"/>
      <c r="Y808" s="207"/>
      <c r="Z808" s="208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8"/>
      <c r="CG808" s="208"/>
      <c r="CH808" s="208"/>
      <c r="CI808" s="208"/>
      <c r="CJ808" s="208"/>
      <c r="CK808" s="208"/>
      <c r="CL808" s="208"/>
      <c r="CM808" s="208"/>
      <c r="CN808" s="208"/>
      <c r="CO808" s="208"/>
      <c r="CP808" s="176"/>
      <c r="DO808" s="166"/>
    </row>
    <row r="809" spans="1:119">
      <c r="A809" s="166"/>
      <c r="B809" s="175"/>
      <c r="C809" s="175"/>
      <c r="D809" s="178"/>
      <c r="E809" s="17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70"/>
      <c r="R809" s="170"/>
      <c r="S809" s="170"/>
      <c r="T809" s="170"/>
      <c r="U809" s="170"/>
      <c r="V809" s="170"/>
      <c r="W809" s="207"/>
      <c r="X809" s="207"/>
      <c r="Y809" s="207"/>
      <c r="Z809" s="208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  <c r="BP809" s="208"/>
      <c r="BQ809" s="208"/>
      <c r="BR809" s="208"/>
      <c r="BS809" s="208"/>
      <c r="BT809" s="208"/>
      <c r="BU809" s="208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8"/>
      <c r="CG809" s="208"/>
      <c r="CH809" s="208"/>
      <c r="CI809" s="208"/>
      <c r="CJ809" s="208"/>
      <c r="CK809" s="208"/>
      <c r="CL809" s="208"/>
      <c r="CM809" s="208"/>
      <c r="CN809" s="208"/>
      <c r="CO809" s="208"/>
      <c r="CP809" s="176"/>
      <c r="DO809" s="166"/>
    </row>
    <row r="810" spans="1:119">
      <c r="A810" s="166"/>
      <c r="B810" s="175"/>
      <c r="C810" s="175"/>
      <c r="D810" s="178"/>
      <c r="E810" s="17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70"/>
      <c r="R810" s="170"/>
      <c r="S810" s="170"/>
      <c r="T810" s="170"/>
      <c r="U810" s="170"/>
      <c r="V810" s="170"/>
      <c r="W810" s="207"/>
      <c r="X810" s="207"/>
      <c r="Y810" s="207"/>
      <c r="Z810" s="208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  <c r="BP810" s="208"/>
      <c r="BQ810" s="208"/>
      <c r="BR810" s="208"/>
      <c r="BS810" s="208"/>
      <c r="BT810" s="208"/>
      <c r="BU810" s="208"/>
      <c r="BV810" s="208"/>
      <c r="BW810" s="208"/>
      <c r="BX810" s="208"/>
      <c r="BY810" s="208"/>
      <c r="BZ810" s="208"/>
      <c r="CA810" s="208"/>
      <c r="CB810" s="208"/>
      <c r="CC810" s="208"/>
      <c r="CD810" s="208"/>
      <c r="CE810" s="208"/>
      <c r="CF810" s="208"/>
      <c r="CG810" s="208"/>
      <c r="CH810" s="208"/>
      <c r="CI810" s="208"/>
      <c r="CJ810" s="208"/>
      <c r="CK810" s="208"/>
      <c r="CL810" s="208"/>
      <c r="CM810" s="208"/>
      <c r="CN810" s="208"/>
      <c r="CO810" s="208"/>
      <c r="CP810" s="176"/>
      <c r="DO810" s="166"/>
    </row>
    <row r="811" spans="1:119">
      <c r="A811" s="166"/>
      <c r="B811" s="175"/>
      <c r="C811" s="175"/>
      <c r="D811" s="178"/>
      <c r="E811" s="17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70"/>
      <c r="R811" s="170"/>
      <c r="S811" s="170"/>
      <c r="T811" s="170"/>
      <c r="U811" s="170"/>
      <c r="V811" s="170"/>
      <c r="W811" s="207"/>
      <c r="X811" s="207"/>
      <c r="Y811" s="207"/>
      <c r="Z811" s="208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  <c r="BP811" s="208"/>
      <c r="BQ811" s="208"/>
      <c r="BR811" s="208"/>
      <c r="BS811" s="208"/>
      <c r="BT811" s="208"/>
      <c r="BU811" s="208"/>
      <c r="BV811" s="208"/>
      <c r="BW811" s="208"/>
      <c r="BX811" s="208"/>
      <c r="BY811" s="208"/>
      <c r="BZ811" s="208"/>
      <c r="CA811" s="208"/>
      <c r="CB811" s="208"/>
      <c r="CC811" s="208"/>
      <c r="CD811" s="208"/>
      <c r="CE811" s="208"/>
      <c r="CF811" s="208"/>
      <c r="CG811" s="208"/>
      <c r="CH811" s="208"/>
      <c r="CI811" s="208"/>
      <c r="CJ811" s="208"/>
      <c r="CK811" s="208"/>
      <c r="CL811" s="208"/>
      <c r="CM811" s="208"/>
      <c r="CN811" s="208"/>
      <c r="CO811" s="208"/>
      <c r="CP811" s="176"/>
      <c r="DO811" s="166"/>
    </row>
    <row r="812" spans="1:119">
      <c r="A812" s="166"/>
      <c r="B812" s="175"/>
      <c r="C812" s="175"/>
      <c r="D812" s="178"/>
      <c r="E812" s="17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70"/>
      <c r="R812" s="170"/>
      <c r="S812" s="170"/>
      <c r="T812" s="170"/>
      <c r="U812" s="170"/>
      <c r="V812" s="170"/>
      <c r="W812" s="207"/>
      <c r="X812" s="207"/>
      <c r="Y812" s="207"/>
      <c r="Z812" s="208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  <c r="BP812" s="208"/>
      <c r="BQ812" s="208"/>
      <c r="BR812" s="208"/>
      <c r="BS812" s="208"/>
      <c r="BT812" s="208"/>
      <c r="BU812" s="208"/>
      <c r="BV812" s="208"/>
      <c r="BW812" s="208"/>
      <c r="BX812" s="208"/>
      <c r="BY812" s="208"/>
      <c r="BZ812" s="208"/>
      <c r="CA812" s="208"/>
      <c r="CB812" s="208"/>
      <c r="CC812" s="208"/>
      <c r="CD812" s="208"/>
      <c r="CE812" s="208"/>
      <c r="CF812" s="208"/>
      <c r="CG812" s="208"/>
      <c r="CH812" s="208"/>
      <c r="CI812" s="208"/>
      <c r="CJ812" s="208"/>
      <c r="CK812" s="208"/>
      <c r="CL812" s="208"/>
      <c r="CM812" s="208"/>
      <c r="CN812" s="208"/>
      <c r="CO812" s="208"/>
      <c r="CP812" s="176"/>
      <c r="DO812" s="166"/>
    </row>
    <row r="813" spans="1:119">
      <c r="A813" s="166"/>
      <c r="B813" s="175"/>
      <c r="C813" s="175"/>
      <c r="D813" s="178"/>
      <c r="E813" s="17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70"/>
      <c r="R813" s="170"/>
      <c r="S813" s="170"/>
      <c r="T813" s="170"/>
      <c r="U813" s="170"/>
      <c r="V813" s="170"/>
      <c r="W813" s="207"/>
      <c r="X813" s="207"/>
      <c r="Y813" s="207"/>
      <c r="Z813" s="208"/>
      <c r="AA813" s="208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  <c r="BP813" s="208"/>
      <c r="BQ813" s="208"/>
      <c r="BR813" s="208"/>
      <c r="BS813" s="208"/>
      <c r="BT813" s="208"/>
      <c r="BU813" s="208"/>
      <c r="BV813" s="208"/>
      <c r="BW813" s="208"/>
      <c r="BX813" s="208"/>
      <c r="BY813" s="208"/>
      <c r="BZ813" s="208"/>
      <c r="CA813" s="208"/>
      <c r="CB813" s="208"/>
      <c r="CC813" s="208"/>
      <c r="CD813" s="208"/>
      <c r="CE813" s="208"/>
      <c r="CF813" s="208"/>
      <c r="CG813" s="208"/>
      <c r="CH813" s="208"/>
      <c r="CI813" s="208"/>
      <c r="CJ813" s="208"/>
      <c r="CK813" s="208"/>
      <c r="CL813" s="208"/>
      <c r="CM813" s="208"/>
      <c r="CN813" s="208"/>
      <c r="CO813" s="208"/>
      <c r="CP813" s="176"/>
      <c r="DO813" s="166"/>
    </row>
    <row r="814" spans="1:119">
      <c r="A814" s="166"/>
      <c r="B814" s="175"/>
      <c r="C814" s="175"/>
      <c r="D814" s="178"/>
      <c r="E814" s="17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70"/>
      <c r="R814" s="170"/>
      <c r="S814" s="170"/>
      <c r="T814" s="170"/>
      <c r="U814" s="170"/>
      <c r="V814" s="170"/>
      <c r="W814" s="207"/>
      <c r="X814" s="207"/>
      <c r="Y814" s="207"/>
      <c r="Z814" s="208"/>
      <c r="AA814" s="208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  <c r="AT814" s="208"/>
      <c r="AU814" s="208"/>
      <c r="AV814" s="208"/>
      <c r="AW814" s="208"/>
      <c r="AX814" s="208"/>
      <c r="AY814" s="208"/>
      <c r="AZ814" s="208"/>
      <c r="BA814" s="208"/>
      <c r="BB814" s="208"/>
      <c r="BC814" s="208"/>
      <c r="BD814" s="208"/>
      <c r="BE814" s="208"/>
      <c r="BF814" s="208"/>
      <c r="BG814" s="208"/>
      <c r="BH814" s="208"/>
      <c r="BI814" s="208"/>
      <c r="BJ814" s="208"/>
      <c r="BK814" s="208"/>
      <c r="BL814" s="208"/>
      <c r="BM814" s="208"/>
      <c r="BN814" s="208"/>
      <c r="BO814" s="208"/>
      <c r="BP814" s="208"/>
      <c r="BQ814" s="208"/>
      <c r="BR814" s="208"/>
      <c r="BS814" s="208"/>
      <c r="BT814" s="208"/>
      <c r="BU814" s="208"/>
      <c r="BV814" s="208"/>
      <c r="BW814" s="208"/>
      <c r="BX814" s="208"/>
      <c r="BY814" s="208"/>
      <c r="BZ814" s="208"/>
      <c r="CA814" s="208"/>
      <c r="CB814" s="208"/>
      <c r="CC814" s="208"/>
      <c r="CD814" s="208"/>
      <c r="CE814" s="208"/>
      <c r="CF814" s="208"/>
      <c r="CG814" s="208"/>
      <c r="CH814" s="208"/>
      <c r="CI814" s="208"/>
      <c r="CJ814" s="208"/>
      <c r="CK814" s="208"/>
      <c r="CL814" s="208"/>
      <c r="CM814" s="208"/>
      <c r="CN814" s="208"/>
      <c r="CO814" s="208"/>
      <c r="CP814" s="176"/>
      <c r="DO814" s="166"/>
    </row>
    <row r="815" spans="1:119">
      <c r="A815" s="166"/>
      <c r="B815" s="175"/>
      <c r="C815" s="175"/>
      <c r="D815" s="178"/>
      <c r="E815" s="17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70"/>
      <c r="R815" s="170"/>
      <c r="S815" s="170"/>
      <c r="T815" s="170"/>
      <c r="U815" s="170"/>
      <c r="V815" s="170"/>
      <c r="W815" s="207"/>
      <c r="X815" s="207"/>
      <c r="Y815" s="207"/>
      <c r="Z815" s="208"/>
      <c r="AA815" s="208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  <c r="AT815" s="208"/>
      <c r="AU815" s="208"/>
      <c r="AV815" s="208"/>
      <c r="AW815" s="208"/>
      <c r="AX815" s="208"/>
      <c r="AY815" s="208"/>
      <c r="AZ815" s="208"/>
      <c r="BA815" s="208"/>
      <c r="BB815" s="208"/>
      <c r="BC815" s="208"/>
      <c r="BD815" s="208"/>
      <c r="BE815" s="208"/>
      <c r="BF815" s="208"/>
      <c r="BG815" s="208"/>
      <c r="BH815" s="208"/>
      <c r="BI815" s="208"/>
      <c r="BJ815" s="208"/>
      <c r="BK815" s="208"/>
      <c r="BL815" s="208"/>
      <c r="BM815" s="208"/>
      <c r="BN815" s="208"/>
      <c r="BO815" s="208"/>
      <c r="BP815" s="208"/>
      <c r="BQ815" s="208"/>
      <c r="BR815" s="208"/>
      <c r="BS815" s="208"/>
      <c r="BT815" s="208"/>
      <c r="BU815" s="208"/>
      <c r="BV815" s="208"/>
      <c r="BW815" s="208"/>
      <c r="BX815" s="208"/>
      <c r="BY815" s="208"/>
      <c r="BZ815" s="208"/>
      <c r="CA815" s="208"/>
      <c r="CB815" s="208"/>
      <c r="CC815" s="208"/>
      <c r="CD815" s="208"/>
      <c r="CE815" s="208"/>
      <c r="CF815" s="208"/>
      <c r="CG815" s="208"/>
      <c r="CH815" s="208"/>
      <c r="CI815" s="208"/>
      <c r="CJ815" s="208"/>
      <c r="CK815" s="208"/>
      <c r="CL815" s="208"/>
      <c r="CM815" s="208"/>
      <c r="CN815" s="208"/>
      <c r="CO815" s="208"/>
      <c r="CP815" s="176"/>
      <c r="DO815" s="166"/>
    </row>
    <row r="816" spans="1:119">
      <c r="A816" s="166"/>
      <c r="B816" s="175"/>
      <c r="C816" s="175"/>
      <c r="D816" s="178"/>
      <c r="E816" s="17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70"/>
      <c r="R816" s="170"/>
      <c r="S816" s="170"/>
      <c r="T816" s="170"/>
      <c r="U816" s="170"/>
      <c r="V816" s="170"/>
      <c r="W816" s="207"/>
      <c r="X816" s="207"/>
      <c r="Y816" s="207"/>
      <c r="Z816" s="208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  <c r="AT816" s="208"/>
      <c r="AU816" s="208"/>
      <c r="AV816" s="208"/>
      <c r="AW816" s="208"/>
      <c r="AX816" s="208"/>
      <c r="AY816" s="208"/>
      <c r="AZ816" s="208"/>
      <c r="BA816" s="208"/>
      <c r="BB816" s="208"/>
      <c r="BC816" s="208"/>
      <c r="BD816" s="208"/>
      <c r="BE816" s="208"/>
      <c r="BF816" s="208"/>
      <c r="BG816" s="208"/>
      <c r="BH816" s="208"/>
      <c r="BI816" s="208"/>
      <c r="BJ816" s="208"/>
      <c r="BK816" s="208"/>
      <c r="BL816" s="208"/>
      <c r="BM816" s="208"/>
      <c r="BN816" s="208"/>
      <c r="BO816" s="208"/>
      <c r="BP816" s="208"/>
      <c r="BQ816" s="208"/>
      <c r="BR816" s="208"/>
      <c r="BS816" s="208"/>
      <c r="BT816" s="208"/>
      <c r="BU816" s="208"/>
      <c r="BV816" s="208"/>
      <c r="BW816" s="208"/>
      <c r="BX816" s="208"/>
      <c r="BY816" s="208"/>
      <c r="BZ816" s="208"/>
      <c r="CA816" s="208"/>
      <c r="CB816" s="208"/>
      <c r="CC816" s="208"/>
      <c r="CD816" s="208"/>
      <c r="CE816" s="208"/>
      <c r="CF816" s="208"/>
      <c r="CG816" s="208"/>
      <c r="CH816" s="208"/>
      <c r="CI816" s="208"/>
      <c r="CJ816" s="208"/>
      <c r="CK816" s="208"/>
      <c r="CL816" s="208"/>
      <c r="CM816" s="208"/>
      <c r="CN816" s="208"/>
      <c r="CO816" s="208"/>
      <c r="CP816" s="176"/>
      <c r="DO816" s="166"/>
    </row>
    <row r="817" spans="1:119">
      <c r="A817" s="166"/>
      <c r="B817" s="175"/>
      <c r="C817" s="175"/>
      <c r="D817" s="178"/>
      <c r="E817" s="17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70"/>
      <c r="R817" s="170"/>
      <c r="S817" s="170"/>
      <c r="T817" s="170"/>
      <c r="U817" s="170"/>
      <c r="V817" s="170"/>
      <c r="W817" s="207"/>
      <c r="X817" s="207"/>
      <c r="Y817" s="207"/>
      <c r="Z817" s="208"/>
      <c r="AA817" s="208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  <c r="BB817" s="208"/>
      <c r="BC817" s="208"/>
      <c r="BD817" s="208"/>
      <c r="BE817" s="208"/>
      <c r="BF817" s="208"/>
      <c r="BG817" s="208"/>
      <c r="BH817" s="208"/>
      <c r="BI817" s="208"/>
      <c r="BJ817" s="208"/>
      <c r="BK817" s="208"/>
      <c r="BL817" s="208"/>
      <c r="BM817" s="208"/>
      <c r="BN817" s="208"/>
      <c r="BO817" s="208"/>
      <c r="BP817" s="208"/>
      <c r="BQ817" s="208"/>
      <c r="BR817" s="208"/>
      <c r="BS817" s="208"/>
      <c r="BT817" s="208"/>
      <c r="BU817" s="208"/>
      <c r="BV817" s="208"/>
      <c r="BW817" s="208"/>
      <c r="BX817" s="208"/>
      <c r="BY817" s="208"/>
      <c r="BZ817" s="208"/>
      <c r="CA817" s="208"/>
      <c r="CB817" s="208"/>
      <c r="CC817" s="208"/>
      <c r="CD817" s="208"/>
      <c r="CE817" s="208"/>
      <c r="CF817" s="208"/>
      <c r="CG817" s="208"/>
      <c r="CH817" s="208"/>
      <c r="CI817" s="208"/>
      <c r="CJ817" s="208"/>
      <c r="CK817" s="208"/>
      <c r="CL817" s="208"/>
      <c r="CM817" s="208"/>
      <c r="CN817" s="208"/>
      <c r="CO817" s="208"/>
      <c r="CP817" s="176"/>
      <c r="DO817" s="166"/>
    </row>
    <row r="818" spans="1:119">
      <c r="A818" s="166"/>
      <c r="B818" s="175"/>
      <c r="C818" s="175"/>
      <c r="D818" s="178"/>
      <c r="E818" s="17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70"/>
      <c r="R818" s="170"/>
      <c r="S818" s="170"/>
      <c r="T818" s="170"/>
      <c r="U818" s="170"/>
      <c r="V818" s="170"/>
      <c r="W818" s="207"/>
      <c r="X818" s="207"/>
      <c r="Y818" s="207"/>
      <c r="Z818" s="208"/>
      <c r="AA818" s="208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  <c r="AT818" s="208"/>
      <c r="AU818" s="208"/>
      <c r="AV818" s="208"/>
      <c r="AW818" s="208"/>
      <c r="AX818" s="208"/>
      <c r="AY818" s="208"/>
      <c r="AZ818" s="208"/>
      <c r="BA818" s="208"/>
      <c r="BB818" s="208"/>
      <c r="BC818" s="208"/>
      <c r="BD818" s="208"/>
      <c r="BE818" s="208"/>
      <c r="BF818" s="208"/>
      <c r="BG818" s="208"/>
      <c r="BH818" s="208"/>
      <c r="BI818" s="208"/>
      <c r="BJ818" s="208"/>
      <c r="BK818" s="208"/>
      <c r="BL818" s="208"/>
      <c r="BM818" s="208"/>
      <c r="BN818" s="208"/>
      <c r="BO818" s="208"/>
      <c r="BP818" s="208"/>
      <c r="BQ818" s="208"/>
      <c r="BR818" s="208"/>
      <c r="BS818" s="208"/>
      <c r="BT818" s="208"/>
      <c r="BU818" s="208"/>
      <c r="BV818" s="208"/>
      <c r="BW818" s="208"/>
      <c r="BX818" s="208"/>
      <c r="BY818" s="208"/>
      <c r="BZ818" s="208"/>
      <c r="CA818" s="208"/>
      <c r="CB818" s="208"/>
      <c r="CC818" s="208"/>
      <c r="CD818" s="208"/>
      <c r="CE818" s="208"/>
      <c r="CF818" s="208"/>
      <c r="CG818" s="208"/>
      <c r="CH818" s="208"/>
      <c r="CI818" s="208"/>
      <c r="CJ818" s="208"/>
      <c r="CK818" s="208"/>
      <c r="CL818" s="208"/>
      <c r="CM818" s="208"/>
      <c r="CN818" s="208"/>
      <c r="CO818" s="208"/>
      <c r="CP818" s="176"/>
      <c r="DO818" s="166"/>
    </row>
    <row r="819" spans="1:119">
      <c r="A819" s="166"/>
      <c r="B819" s="175"/>
      <c r="C819" s="175"/>
      <c r="D819" s="178"/>
      <c r="E819" s="17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70"/>
      <c r="R819" s="170"/>
      <c r="S819" s="170"/>
      <c r="T819" s="170"/>
      <c r="U819" s="170"/>
      <c r="V819" s="170"/>
      <c r="W819" s="207"/>
      <c r="X819" s="207"/>
      <c r="Y819" s="207"/>
      <c r="Z819" s="208"/>
      <c r="AA819" s="208"/>
      <c r="AB819" s="208"/>
      <c r="AC819" s="208"/>
      <c r="AD819" s="208"/>
      <c r="AE819" s="208"/>
      <c r="AF819" s="208"/>
      <c r="AG819" s="208"/>
      <c r="AH819" s="208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  <c r="AT819" s="208"/>
      <c r="AU819" s="208"/>
      <c r="AV819" s="208"/>
      <c r="AW819" s="208"/>
      <c r="AX819" s="208"/>
      <c r="AY819" s="208"/>
      <c r="AZ819" s="208"/>
      <c r="BA819" s="208"/>
      <c r="BB819" s="208"/>
      <c r="BC819" s="208"/>
      <c r="BD819" s="208"/>
      <c r="BE819" s="208"/>
      <c r="BF819" s="208"/>
      <c r="BG819" s="208"/>
      <c r="BH819" s="208"/>
      <c r="BI819" s="208"/>
      <c r="BJ819" s="208"/>
      <c r="BK819" s="208"/>
      <c r="BL819" s="208"/>
      <c r="BM819" s="208"/>
      <c r="BN819" s="208"/>
      <c r="BO819" s="208"/>
      <c r="BP819" s="208"/>
      <c r="BQ819" s="208"/>
      <c r="BR819" s="208"/>
      <c r="BS819" s="208"/>
      <c r="BT819" s="208"/>
      <c r="BU819" s="208"/>
      <c r="BV819" s="208"/>
      <c r="BW819" s="208"/>
      <c r="BX819" s="208"/>
      <c r="BY819" s="208"/>
      <c r="BZ819" s="208"/>
      <c r="CA819" s="208"/>
      <c r="CB819" s="208"/>
      <c r="CC819" s="208"/>
      <c r="CD819" s="208"/>
      <c r="CE819" s="208"/>
      <c r="CF819" s="208"/>
      <c r="CG819" s="208"/>
      <c r="CH819" s="208"/>
      <c r="CI819" s="208"/>
      <c r="CJ819" s="208"/>
      <c r="CK819" s="208"/>
      <c r="CL819" s="208"/>
      <c r="CM819" s="208"/>
      <c r="CN819" s="208"/>
      <c r="CO819" s="208"/>
      <c r="CP819" s="176"/>
      <c r="DO819" s="166"/>
    </row>
    <row r="820" spans="1:119">
      <c r="A820" s="166"/>
      <c r="B820" s="175"/>
      <c r="C820" s="175"/>
      <c r="D820" s="178"/>
      <c r="E820" s="17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70"/>
      <c r="R820" s="170"/>
      <c r="S820" s="170"/>
      <c r="T820" s="170"/>
      <c r="U820" s="170"/>
      <c r="V820" s="170"/>
      <c r="W820" s="207"/>
      <c r="X820" s="207"/>
      <c r="Y820" s="207"/>
      <c r="Z820" s="208"/>
      <c r="AA820" s="208"/>
      <c r="AB820" s="208"/>
      <c r="AC820" s="208"/>
      <c r="AD820" s="208"/>
      <c r="AE820" s="208"/>
      <c r="AF820" s="208"/>
      <c r="AG820" s="208"/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  <c r="AT820" s="208"/>
      <c r="AU820" s="208"/>
      <c r="AV820" s="208"/>
      <c r="AW820" s="208"/>
      <c r="AX820" s="208"/>
      <c r="AY820" s="208"/>
      <c r="AZ820" s="208"/>
      <c r="BA820" s="208"/>
      <c r="BB820" s="208"/>
      <c r="BC820" s="208"/>
      <c r="BD820" s="208"/>
      <c r="BE820" s="208"/>
      <c r="BF820" s="208"/>
      <c r="BG820" s="208"/>
      <c r="BH820" s="208"/>
      <c r="BI820" s="208"/>
      <c r="BJ820" s="208"/>
      <c r="BK820" s="208"/>
      <c r="BL820" s="208"/>
      <c r="BM820" s="208"/>
      <c r="BN820" s="208"/>
      <c r="BO820" s="208"/>
      <c r="BP820" s="208"/>
      <c r="BQ820" s="208"/>
      <c r="BR820" s="208"/>
      <c r="BS820" s="208"/>
      <c r="BT820" s="208"/>
      <c r="BU820" s="208"/>
      <c r="BV820" s="208"/>
      <c r="BW820" s="208"/>
      <c r="BX820" s="208"/>
      <c r="BY820" s="208"/>
      <c r="BZ820" s="208"/>
      <c r="CA820" s="208"/>
      <c r="CB820" s="208"/>
      <c r="CC820" s="208"/>
      <c r="CD820" s="208"/>
      <c r="CE820" s="208"/>
      <c r="CF820" s="208"/>
      <c r="CG820" s="208"/>
      <c r="CH820" s="208"/>
      <c r="CI820" s="208"/>
      <c r="CJ820" s="208"/>
      <c r="CK820" s="208"/>
      <c r="CL820" s="208"/>
      <c r="CM820" s="208"/>
      <c r="CN820" s="208"/>
      <c r="CO820" s="208"/>
      <c r="CP820" s="176"/>
      <c r="DO820" s="166"/>
    </row>
    <row r="821" spans="1:119">
      <c r="A821" s="166"/>
      <c r="B821" s="175"/>
      <c r="C821" s="175"/>
      <c r="D821" s="178"/>
      <c r="E821" s="17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70"/>
      <c r="R821" s="170"/>
      <c r="S821" s="170"/>
      <c r="T821" s="170"/>
      <c r="U821" s="170"/>
      <c r="V821" s="170"/>
      <c r="W821" s="207"/>
      <c r="X821" s="207"/>
      <c r="Y821" s="207"/>
      <c r="Z821" s="208"/>
      <c r="AA821" s="208"/>
      <c r="AB821" s="208"/>
      <c r="AC821" s="208"/>
      <c r="AD821" s="208"/>
      <c r="AE821" s="208"/>
      <c r="AF821" s="208"/>
      <c r="AG821" s="208"/>
      <c r="AH821" s="208"/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  <c r="AT821" s="208"/>
      <c r="AU821" s="208"/>
      <c r="AV821" s="208"/>
      <c r="AW821" s="208"/>
      <c r="AX821" s="208"/>
      <c r="AY821" s="208"/>
      <c r="AZ821" s="208"/>
      <c r="BA821" s="208"/>
      <c r="BB821" s="208"/>
      <c r="BC821" s="208"/>
      <c r="BD821" s="208"/>
      <c r="BE821" s="208"/>
      <c r="BF821" s="208"/>
      <c r="BG821" s="208"/>
      <c r="BH821" s="208"/>
      <c r="BI821" s="208"/>
      <c r="BJ821" s="208"/>
      <c r="BK821" s="208"/>
      <c r="BL821" s="208"/>
      <c r="BM821" s="208"/>
      <c r="BN821" s="208"/>
      <c r="BO821" s="208"/>
      <c r="BP821" s="208"/>
      <c r="BQ821" s="208"/>
      <c r="BR821" s="208"/>
      <c r="BS821" s="208"/>
      <c r="BT821" s="208"/>
      <c r="BU821" s="208"/>
      <c r="BV821" s="208"/>
      <c r="BW821" s="208"/>
      <c r="BX821" s="208"/>
      <c r="BY821" s="208"/>
      <c r="BZ821" s="208"/>
      <c r="CA821" s="208"/>
      <c r="CB821" s="208"/>
      <c r="CC821" s="208"/>
      <c r="CD821" s="208"/>
      <c r="CE821" s="208"/>
      <c r="CF821" s="208"/>
      <c r="CG821" s="208"/>
      <c r="CH821" s="208"/>
      <c r="CI821" s="208"/>
      <c r="CJ821" s="208"/>
      <c r="CK821" s="208"/>
      <c r="CL821" s="208"/>
      <c r="CM821" s="208"/>
      <c r="CN821" s="208"/>
      <c r="CO821" s="208"/>
      <c r="CP821" s="176"/>
      <c r="DO821" s="166"/>
    </row>
    <row r="822" spans="1:119">
      <c r="A822" s="166"/>
      <c r="B822" s="175"/>
      <c r="C822" s="175"/>
      <c r="D822" s="178"/>
      <c r="E822" s="17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70"/>
      <c r="R822" s="170"/>
      <c r="S822" s="170"/>
      <c r="T822" s="170"/>
      <c r="U822" s="170"/>
      <c r="V822" s="170"/>
      <c r="W822" s="207"/>
      <c r="X822" s="207"/>
      <c r="Y822" s="207"/>
      <c r="Z822" s="208"/>
      <c r="AA822" s="208"/>
      <c r="AB822" s="208"/>
      <c r="AC822" s="208"/>
      <c r="AD822" s="208"/>
      <c r="AE822" s="208"/>
      <c r="AF822" s="208"/>
      <c r="AG822" s="208"/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  <c r="AT822" s="208"/>
      <c r="AU822" s="208"/>
      <c r="AV822" s="208"/>
      <c r="AW822" s="208"/>
      <c r="AX822" s="208"/>
      <c r="AY822" s="208"/>
      <c r="AZ822" s="208"/>
      <c r="BA822" s="208"/>
      <c r="BB822" s="208"/>
      <c r="BC822" s="208"/>
      <c r="BD822" s="208"/>
      <c r="BE822" s="208"/>
      <c r="BF822" s="208"/>
      <c r="BG822" s="208"/>
      <c r="BH822" s="208"/>
      <c r="BI822" s="208"/>
      <c r="BJ822" s="208"/>
      <c r="BK822" s="208"/>
      <c r="BL822" s="208"/>
      <c r="BM822" s="208"/>
      <c r="BN822" s="208"/>
      <c r="BO822" s="208"/>
      <c r="BP822" s="208"/>
      <c r="BQ822" s="208"/>
      <c r="BR822" s="208"/>
      <c r="BS822" s="208"/>
      <c r="BT822" s="208"/>
      <c r="BU822" s="208"/>
      <c r="BV822" s="208"/>
      <c r="BW822" s="208"/>
      <c r="BX822" s="208"/>
      <c r="BY822" s="208"/>
      <c r="BZ822" s="208"/>
      <c r="CA822" s="208"/>
      <c r="CB822" s="208"/>
      <c r="CC822" s="208"/>
      <c r="CD822" s="208"/>
      <c r="CE822" s="208"/>
      <c r="CF822" s="208"/>
      <c r="CG822" s="208"/>
      <c r="CH822" s="208"/>
      <c r="CI822" s="208"/>
      <c r="CJ822" s="208"/>
      <c r="CK822" s="208"/>
      <c r="CL822" s="208"/>
      <c r="CM822" s="208"/>
      <c r="CN822" s="208"/>
      <c r="CO822" s="208"/>
      <c r="CP822" s="176"/>
      <c r="DO822" s="166"/>
    </row>
    <row r="823" spans="1:119">
      <c r="A823" s="166"/>
      <c r="B823" s="175"/>
      <c r="C823" s="175"/>
      <c r="D823" s="178"/>
      <c r="E823" s="17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70"/>
      <c r="R823" s="170"/>
      <c r="S823" s="170"/>
      <c r="T823" s="170"/>
      <c r="U823" s="170"/>
      <c r="V823" s="170"/>
      <c r="W823" s="207"/>
      <c r="X823" s="207"/>
      <c r="Y823" s="207"/>
      <c r="Z823" s="208"/>
      <c r="AA823" s="208"/>
      <c r="AB823" s="208"/>
      <c r="AC823" s="208"/>
      <c r="AD823" s="208"/>
      <c r="AE823" s="208"/>
      <c r="AF823" s="208"/>
      <c r="AG823" s="208"/>
      <c r="AH823" s="208"/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  <c r="AT823" s="208"/>
      <c r="AU823" s="208"/>
      <c r="AV823" s="208"/>
      <c r="AW823" s="208"/>
      <c r="AX823" s="208"/>
      <c r="AY823" s="208"/>
      <c r="AZ823" s="208"/>
      <c r="BA823" s="208"/>
      <c r="BB823" s="208"/>
      <c r="BC823" s="208"/>
      <c r="BD823" s="208"/>
      <c r="BE823" s="208"/>
      <c r="BF823" s="208"/>
      <c r="BG823" s="208"/>
      <c r="BH823" s="208"/>
      <c r="BI823" s="208"/>
      <c r="BJ823" s="208"/>
      <c r="BK823" s="208"/>
      <c r="BL823" s="208"/>
      <c r="BM823" s="208"/>
      <c r="BN823" s="208"/>
      <c r="BO823" s="208"/>
      <c r="BP823" s="208"/>
      <c r="BQ823" s="208"/>
      <c r="BR823" s="208"/>
      <c r="BS823" s="208"/>
      <c r="BT823" s="208"/>
      <c r="BU823" s="208"/>
      <c r="BV823" s="208"/>
      <c r="BW823" s="208"/>
      <c r="BX823" s="208"/>
      <c r="BY823" s="208"/>
      <c r="BZ823" s="208"/>
      <c r="CA823" s="208"/>
      <c r="CB823" s="208"/>
      <c r="CC823" s="208"/>
      <c r="CD823" s="208"/>
      <c r="CE823" s="208"/>
      <c r="CF823" s="208"/>
      <c r="CG823" s="208"/>
      <c r="CH823" s="208"/>
      <c r="CI823" s="208"/>
      <c r="CJ823" s="208"/>
      <c r="CK823" s="208"/>
      <c r="CL823" s="208"/>
      <c r="CM823" s="208"/>
      <c r="CN823" s="208"/>
      <c r="CO823" s="208"/>
      <c r="CP823" s="176"/>
      <c r="DO823" s="166"/>
    </row>
    <row r="824" spans="1:119">
      <c r="A824" s="166"/>
      <c r="B824" s="175"/>
      <c r="C824" s="175"/>
      <c r="D824" s="178"/>
      <c r="E824" s="17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70"/>
      <c r="R824" s="170"/>
      <c r="S824" s="170"/>
      <c r="T824" s="170"/>
      <c r="U824" s="170"/>
      <c r="V824" s="170"/>
      <c r="W824" s="207"/>
      <c r="X824" s="207"/>
      <c r="Y824" s="207"/>
      <c r="Z824" s="208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  <c r="AT824" s="208"/>
      <c r="AU824" s="208"/>
      <c r="AV824" s="208"/>
      <c r="AW824" s="208"/>
      <c r="AX824" s="208"/>
      <c r="AY824" s="208"/>
      <c r="AZ824" s="208"/>
      <c r="BA824" s="208"/>
      <c r="BB824" s="208"/>
      <c r="BC824" s="208"/>
      <c r="BD824" s="208"/>
      <c r="BE824" s="208"/>
      <c r="BF824" s="208"/>
      <c r="BG824" s="208"/>
      <c r="BH824" s="208"/>
      <c r="BI824" s="208"/>
      <c r="BJ824" s="208"/>
      <c r="BK824" s="208"/>
      <c r="BL824" s="208"/>
      <c r="BM824" s="208"/>
      <c r="BN824" s="208"/>
      <c r="BO824" s="208"/>
      <c r="BP824" s="208"/>
      <c r="BQ824" s="208"/>
      <c r="BR824" s="208"/>
      <c r="BS824" s="208"/>
      <c r="BT824" s="208"/>
      <c r="BU824" s="208"/>
      <c r="BV824" s="208"/>
      <c r="BW824" s="208"/>
      <c r="BX824" s="208"/>
      <c r="BY824" s="208"/>
      <c r="BZ824" s="208"/>
      <c r="CA824" s="208"/>
      <c r="CB824" s="208"/>
      <c r="CC824" s="208"/>
      <c r="CD824" s="208"/>
      <c r="CE824" s="208"/>
      <c r="CF824" s="208"/>
      <c r="CG824" s="208"/>
      <c r="CH824" s="208"/>
      <c r="CI824" s="208"/>
      <c r="CJ824" s="208"/>
      <c r="CK824" s="208"/>
      <c r="CL824" s="208"/>
      <c r="CM824" s="208"/>
      <c r="CN824" s="208"/>
      <c r="CO824" s="208"/>
      <c r="CP824" s="176"/>
      <c r="DO824" s="166"/>
    </row>
    <row r="825" spans="1:119">
      <c r="A825" s="166"/>
      <c r="B825" s="175"/>
      <c r="C825" s="175"/>
      <c r="D825" s="178"/>
      <c r="E825" s="17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70"/>
      <c r="R825" s="170"/>
      <c r="S825" s="170"/>
      <c r="T825" s="170"/>
      <c r="U825" s="170"/>
      <c r="V825" s="170"/>
      <c r="W825" s="207"/>
      <c r="X825" s="207"/>
      <c r="Y825" s="207"/>
      <c r="Z825" s="208"/>
      <c r="AA825" s="208"/>
      <c r="AB825" s="208"/>
      <c r="AC825" s="208"/>
      <c r="AD825" s="208"/>
      <c r="AE825" s="208"/>
      <c r="AF825" s="208"/>
      <c r="AG825" s="208"/>
      <c r="AH825" s="208"/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  <c r="AT825" s="208"/>
      <c r="AU825" s="208"/>
      <c r="AV825" s="208"/>
      <c r="AW825" s="208"/>
      <c r="AX825" s="208"/>
      <c r="AY825" s="208"/>
      <c r="AZ825" s="208"/>
      <c r="BA825" s="208"/>
      <c r="BB825" s="208"/>
      <c r="BC825" s="208"/>
      <c r="BD825" s="208"/>
      <c r="BE825" s="208"/>
      <c r="BF825" s="208"/>
      <c r="BG825" s="208"/>
      <c r="BH825" s="208"/>
      <c r="BI825" s="208"/>
      <c r="BJ825" s="208"/>
      <c r="BK825" s="208"/>
      <c r="BL825" s="208"/>
      <c r="BM825" s="208"/>
      <c r="BN825" s="208"/>
      <c r="BO825" s="208"/>
      <c r="BP825" s="208"/>
      <c r="BQ825" s="208"/>
      <c r="BR825" s="208"/>
      <c r="BS825" s="208"/>
      <c r="BT825" s="208"/>
      <c r="BU825" s="208"/>
      <c r="BV825" s="208"/>
      <c r="BW825" s="208"/>
      <c r="BX825" s="208"/>
      <c r="BY825" s="208"/>
      <c r="BZ825" s="208"/>
      <c r="CA825" s="208"/>
      <c r="CB825" s="208"/>
      <c r="CC825" s="208"/>
      <c r="CD825" s="208"/>
      <c r="CE825" s="208"/>
      <c r="CF825" s="208"/>
      <c r="CG825" s="208"/>
      <c r="CH825" s="208"/>
      <c r="CI825" s="208"/>
      <c r="CJ825" s="208"/>
      <c r="CK825" s="208"/>
      <c r="CL825" s="208"/>
      <c r="CM825" s="208"/>
      <c r="CN825" s="208"/>
      <c r="CO825" s="208"/>
      <c r="CP825" s="176"/>
      <c r="DO825" s="166"/>
    </row>
    <row r="826" spans="1:119">
      <c r="A826" s="166"/>
      <c r="B826" s="175"/>
      <c r="C826" s="175"/>
      <c r="D826" s="178"/>
      <c r="E826" s="17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70"/>
      <c r="R826" s="170"/>
      <c r="S826" s="170"/>
      <c r="T826" s="170"/>
      <c r="U826" s="170"/>
      <c r="V826" s="170"/>
      <c r="W826" s="207"/>
      <c r="X826" s="207"/>
      <c r="Y826" s="207"/>
      <c r="Z826" s="208"/>
      <c r="AA826" s="208"/>
      <c r="AB826" s="208"/>
      <c r="AC826" s="208"/>
      <c r="AD826" s="208"/>
      <c r="AE826" s="208"/>
      <c r="AF826" s="208"/>
      <c r="AG826" s="208"/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  <c r="AT826" s="208"/>
      <c r="AU826" s="208"/>
      <c r="AV826" s="208"/>
      <c r="AW826" s="208"/>
      <c r="AX826" s="208"/>
      <c r="AY826" s="208"/>
      <c r="AZ826" s="208"/>
      <c r="BA826" s="208"/>
      <c r="BB826" s="208"/>
      <c r="BC826" s="208"/>
      <c r="BD826" s="208"/>
      <c r="BE826" s="208"/>
      <c r="BF826" s="208"/>
      <c r="BG826" s="208"/>
      <c r="BH826" s="208"/>
      <c r="BI826" s="208"/>
      <c r="BJ826" s="208"/>
      <c r="BK826" s="208"/>
      <c r="BL826" s="208"/>
      <c r="BM826" s="208"/>
      <c r="BN826" s="208"/>
      <c r="BO826" s="208"/>
      <c r="BP826" s="208"/>
      <c r="BQ826" s="208"/>
      <c r="BR826" s="208"/>
      <c r="BS826" s="208"/>
      <c r="BT826" s="208"/>
      <c r="BU826" s="208"/>
      <c r="BV826" s="208"/>
      <c r="BW826" s="208"/>
      <c r="BX826" s="208"/>
      <c r="BY826" s="208"/>
      <c r="BZ826" s="208"/>
      <c r="CA826" s="208"/>
      <c r="CB826" s="208"/>
      <c r="CC826" s="208"/>
      <c r="CD826" s="208"/>
      <c r="CE826" s="208"/>
      <c r="CF826" s="208"/>
      <c r="CG826" s="208"/>
      <c r="CH826" s="208"/>
      <c r="CI826" s="208"/>
      <c r="CJ826" s="208"/>
      <c r="CK826" s="208"/>
      <c r="CL826" s="208"/>
      <c r="CM826" s="208"/>
      <c r="CN826" s="208"/>
      <c r="CO826" s="208"/>
      <c r="CP826" s="176"/>
      <c r="DO826" s="166"/>
    </row>
    <row r="827" spans="1:119">
      <c r="A827" s="166"/>
      <c r="B827" s="175"/>
      <c r="C827" s="175"/>
      <c r="D827" s="178"/>
      <c r="E827" s="17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70"/>
      <c r="R827" s="170"/>
      <c r="S827" s="170"/>
      <c r="T827" s="170"/>
      <c r="U827" s="170"/>
      <c r="V827" s="170"/>
      <c r="W827" s="207"/>
      <c r="X827" s="207"/>
      <c r="Y827" s="207"/>
      <c r="Z827" s="208"/>
      <c r="AA827" s="208"/>
      <c r="AB827" s="208"/>
      <c r="AC827" s="208"/>
      <c r="AD827" s="208"/>
      <c r="AE827" s="208"/>
      <c r="AF827" s="208"/>
      <c r="AG827" s="208"/>
      <c r="AH827" s="208"/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  <c r="AT827" s="208"/>
      <c r="AU827" s="208"/>
      <c r="AV827" s="208"/>
      <c r="AW827" s="208"/>
      <c r="AX827" s="208"/>
      <c r="AY827" s="208"/>
      <c r="AZ827" s="208"/>
      <c r="BA827" s="208"/>
      <c r="BB827" s="208"/>
      <c r="BC827" s="208"/>
      <c r="BD827" s="208"/>
      <c r="BE827" s="208"/>
      <c r="BF827" s="208"/>
      <c r="BG827" s="208"/>
      <c r="BH827" s="208"/>
      <c r="BI827" s="208"/>
      <c r="BJ827" s="208"/>
      <c r="BK827" s="208"/>
      <c r="BL827" s="208"/>
      <c r="BM827" s="208"/>
      <c r="BN827" s="208"/>
      <c r="BO827" s="208"/>
      <c r="BP827" s="208"/>
      <c r="BQ827" s="208"/>
      <c r="BR827" s="208"/>
      <c r="BS827" s="208"/>
      <c r="BT827" s="208"/>
      <c r="BU827" s="208"/>
      <c r="BV827" s="208"/>
      <c r="BW827" s="208"/>
      <c r="BX827" s="208"/>
      <c r="BY827" s="208"/>
      <c r="BZ827" s="208"/>
      <c r="CA827" s="208"/>
      <c r="CB827" s="208"/>
      <c r="CC827" s="208"/>
      <c r="CD827" s="208"/>
      <c r="CE827" s="208"/>
      <c r="CF827" s="208"/>
      <c r="CG827" s="208"/>
      <c r="CH827" s="208"/>
      <c r="CI827" s="208"/>
      <c r="CJ827" s="208"/>
      <c r="CK827" s="208"/>
      <c r="CL827" s="208"/>
      <c r="CM827" s="208"/>
      <c r="CN827" s="208"/>
      <c r="CO827" s="208"/>
      <c r="CP827" s="176"/>
      <c r="DO827" s="166"/>
    </row>
    <row r="828" spans="1:119">
      <c r="A828" s="166"/>
      <c r="B828" s="175"/>
      <c r="C828" s="175"/>
      <c r="D828" s="178"/>
      <c r="E828" s="17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70"/>
      <c r="R828" s="170"/>
      <c r="S828" s="170"/>
      <c r="T828" s="170"/>
      <c r="U828" s="170"/>
      <c r="V828" s="170"/>
      <c r="W828" s="207"/>
      <c r="X828" s="207"/>
      <c r="Y828" s="207"/>
      <c r="Z828" s="208"/>
      <c r="AA828" s="208"/>
      <c r="AB828" s="208"/>
      <c r="AC828" s="208"/>
      <c r="AD828" s="208"/>
      <c r="AE828" s="208"/>
      <c r="AF828" s="208"/>
      <c r="AG828" s="208"/>
      <c r="AH828" s="208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  <c r="AT828" s="208"/>
      <c r="AU828" s="208"/>
      <c r="AV828" s="208"/>
      <c r="AW828" s="208"/>
      <c r="AX828" s="208"/>
      <c r="AY828" s="208"/>
      <c r="AZ828" s="208"/>
      <c r="BA828" s="208"/>
      <c r="BB828" s="208"/>
      <c r="BC828" s="208"/>
      <c r="BD828" s="208"/>
      <c r="BE828" s="208"/>
      <c r="BF828" s="208"/>
      <c r="BG828" s="208"/>
      <c r="BH828" s="208"/>
      <c r="BI828" s="208"/>
      <c r="BJ828" s="208"/>
      <c r="BK828" s="208"/>
      <c r="BL828" s="208"/>
      <c r="BM828" s="208"/>
      <c r="BN828" s="208"/>
      <c r="BO828" s="208"/>
      <c r="BP828" s="208"/>
      <c r="BQ828" s="208"/>
      <c r="BR828" s="208"/>
      <c r="BS828" s="208"/>
      <c r="BT828" s="208"/>
      <c r="BU828" s="208"/>
      <c r="BV828" s="208"/>
      <c r="BW828" s="208"/>
      <c r="BX828" s="208"/>
      <c r="BY828" s="208"/>
      <c r="BZ828" s="208"/>
      <c r="CA828" s="208"/>
      <c r="CB828" s="208"/>
      <c r="CC828" s="208"/>
      <c r="CD828" s="208"/>
      <c r="CE828" s="208"/>
      <c r="CF828" s="208"/>
      <c r="CG828" s="208"/>
      <c r="CH828" s="208"/>
      <c r="CI828" s="208"/>
      <c r="CJ828" s="208"/>
      <c r="CK828" s="208"/>
      <c r="CL828" s="208"/>
      <c r="CM828" s="208"/>
      <c r="CN828" s="208"/>
      <c r="CO828" s="208"/>
      <c r="CP828" s="176"/>
      <c r="DO828" s="166"/>
    </row>
    <row r="829" spans="1:119">
      <c r="A829" s="166"/>
      <c r="B829" s="175"/>
      <c r="C829" s="175"/>
      <c r="D829" s="178"/>
      <c r="E829" s="17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70"/>
      <c r="R829" s="170"/>
      <c r="S829" s="170"/>
      <c r="T829" s="170"/>
      <c r="U829" s="170"/>
      <c r="V829" s="170"/>
      <c r="W829" s="207"/>
      <c r="X829" s="207"/>
      <c r="Y829" s="207"/>
      <c r="Z829" s="208"/>
      <c r="AA829" s="208"/>
      <c r="AB829" s="208"/>
      <c r="AC829" s="208"/>
      <c r="AD829" s="208"/>
      <c r="AE829" s="208"/>
      <c r="AF829" s="208"/>
      <c r="AG829" s="208"/>
      <c r="AH829" s="208"/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  <c r="AT829" s="208"/>
      <c r="AU829" s="208"/>
      <c r="AV829" s="208"/>
      <c r="AW829" s="208"/>
      <c r="AX829" s="208"/>
      <c r="AY829" s="208"/>
      <c r="AZ829" s="208"/>
      <c r="BA829" s="208"/>
      <c r="BB829" s="208"/>
      <c r="BC829" s="208"/>
      <c r="BD829" s="208"/>
      <c r="BE829" s="208"/>
      <c r="BF829" s="208"/>
      <c r="BG829" s="208"/>
      <c r="BH829" s="208"/>
      <c r="BI829" s="208"/>
      <c r="BJ829" s="208"/>
      <c r="BK829" s="208"/>
      <c r="BL829" s="208"/>
      <c r="BM829" s="208"/>
      <c r="BN829" s="208"/>
      <c r="BO829" s="208"/>
      <c r="BP829" s="208"/>
      <c r="BQ829" s="208"/>
      <c r="BR829" s="208"/>
      <c r="BS829" s="208"/>
      <c r="BT829" s="208"/>
      <c r="BU829" s="208"/>
      <c r="BV829" s="208"/>
      <c r="BW829" s="208"/>
      <c r="BX829" s="208"/>
      <c r="BY829" s="208"/>
      <c r="BZ829" s="208"/>
      <c r="CA829" s="208"/>
      <c r="CB829" s="208"/>
      <c r="CC829" s="208"/>
      <c r="CD829" s="208"/>
      <c r="CE829" s="208"/>
      <c r="CF829" s="208"/>
      <c r="CG829" s="208"/>
      <c r="CH829" s="208"/>
      <c r="CI829" s="208"/>
      <c r="CJ829" s="208"/>
      <c r="CK829" s="208"/>
      <c r="CL829" s="208"/>
      <c r="CM829" s="208"/>
      <c r="CN829" s="208"/>
      <c r="CO829" s="208"/>
      <c r="CP829" s="176"/>
      <c r="DO829" s="166"/>
    </row>
    <row r="830" spans="1:119">
      <c r="A830" s="166"/>
      <c r="B830" s="175"/>
      <c r="C830" s="175"/>
      <c r="D830" s="178"/>
      <c r="E830" s="17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70"/>
      <c r="R830" s="170"/>
      <c r="S830" s="170"/>
      <c r="T830" s="170"/>
      <c r="U830" s="170"/>
      <c r="V830" s="170"/>
      <c r="W830" s="207"/>
      <c r="X830" s="207"/>
      <c r="Y830" s="207"/>
      <c r="Z830" s="208"/>
      <c r="AA830" s="208"/>
      <c r="AB830" s="208"/>
      <c r="AC830" s="208"/>
      <c r="AD830" s="208"/>
      <c r="AE830" s="208"/>
      <c r="AF830" s="208"/>
      <c r="AG830" s="208"/>
      <c r="AH830" s="208"/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  <c r="AT830" s="208"/>
      <c r="AU830" s="208"/>
      <c r="AV830" s="208"/>
      <c r="AW830" s="208"/>
      <c r="AX830" s="208"/>
      <c r="AY830" s="208"/>
      <c r="AZ830" s="208"/>
      <c r="BA830" s="208"/>
      <c r="BB830" s="208"/>
      <c r="BC830" s="208"/>
      <c r="BD830" s="208"/>
      <c r="BE830" s="208"/>
      <c r="BF830" s="208"/>
      <c r="BG830" s="208"/>
      <c r="BH830" s="208"/>
      <c r="BI830" s="208"/>
      <c r="BJ830" s="208"/>
      <c r="BK830" s="208"/>
      <c r="BL830" s="208"/>
      <c r="BM830" s="208"/>
      <c r="BN830" s="208"/>
      <c r="BO830" s="208"/>
      <c r="BP830" s="208"/>
      <c r="BQ830" s="208"/>
      <c r="BR830" s="208"/>
      <c r="BS830" s="208"/>
      <c r="BT830" s="208"/>
      <c r="BU830" s="208"/>
      <c r="BV830" s="208"/>
      <c r="BW830" s="208"/>
      <c r="BX830" s="208"/>
      <c r="BY830" s="208"/>
      <c r="BZ830" s="208"/>
      <c r="CA830" s="208"/>
      <c r="CB830" s="208"/>
      <c r="CC830" s="208"/>
      <c r="CD830" s="208"/>
      <c r="CE830" s="208"/>
      <c r="CF830" s="208"/>
      <c r="CG830" s="208"/>
      <c r="CH830" s="208"/>
      <c r="CI830" s="208"/>
      <c r="CJ830" s="208"/>
      <c r="CK830" s="208"/>
      <c r="CL830" s="208"/>
      <c r="CM830" s="208"/>
      <c r="CN830" s="208"/>
      <c r="CO830" s="208"/>
      <c r="CP830" s="176"/>
      <c r="DO830" s="166"/>
    </row>
    <row r="831" spans="1:119">
      <c r="A831" s="166"/>
      <c r="B831" s="175"/>
      <c r="C831" s="175"/>
      <c r="D831" s="178"/>
      <c r="E831" s="17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70"/>
      <c r="R831" s="170"/>
      <c r="S831" s="170"/>
      <c r="T831" s="170"/>
      <c r="U831" s="170"/>
      <c r="V831" s="170"/>
      <c r="W831" s="207"/>
      <c r="X831" s="207"/>
      <c r="Y831" s="207"/>
      <c r="Z831" s="208"/>
      <c r="AA831" s="208"/>
      <c r="AB831" s="208"/>
      <c r="AC831" s="208"/>
      <c r="AD831" s="208"/>
      <c r="AE831" s="208"/>
      <c r="AF831" s="208"/>
      <c r="AG831" s="208"/>
      <c r="AH831" s="208"/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  <c r="AT831" s="208"/>
      <c r="AU831" s="208"/>
      <c r="AV831" s="208"/>
      <c r="AW831" s="208"/>
      <c r="AX831" s="208"/>
      <c r="AY831" s="208"/>
      <c r="AZ831" s="208"/>
      <c r="BA831" s="208"/>
      <c r="BB831" s="208"/>
      <c r="BC831" s="208"/>
      <c r="BD831" s="208"/>
      <c r="BE831" s="208"/>
      <c r="BF831" s="208"/>
      <c r="BG831" s="208"/>
      <c r="BH831" s="208"/>
      <c r="BI831" s="208"/>
      <c r="BJ831" s="208"/>
      <c r="BK831" s="208"/>
      <c r="BL831" s="208"/>
      <c r="BM831" s="208"/>
      <c r="BN831" s="208"/>
      <c r="BO831" s="208"/>
      <c r="BP831" s="208"/>
      <c r="BQ831" s="208"/>
      <c r="BR831" s="208"/>
      <c r="BS831" s="208"/>
      <c r="BT831" s="208"/>
      <c r="BU831" s="208"/>
      <c r="BV831" s="208"/>
      <c r="BW831" s="208"/>
      <c r="BX831" s="208"/>
      <c r="BY831" s="208"/>
      <c r="BZ831" s="208"/>
      <c r="CA831" s="208"/>
      <c r="CB831" s="208"/>
      <c r="CC831" s="208"/>
      <c r="CD831" s="208"/>
      <c r="CE831" s="208"/>
      <c r="CF831" s="208"/>
      <c r="CG831" s="208"/>
      <c r="CH831" s="208"/>
      <c r="CI831" s="208"/>
      <c r="CJ831" s="208"/>
      <c r="CK831" s="208"/>
      <c r="CL831" s="208"/>
      <c r="CM831" s="208"/>
      <c r="CN831" s="208"/>
      <c r="CO831" s="208"/>
      <c r="CP831" s="176"/>
      <c r="DO831" s="166"/>
    </row>
    <row r="832" spans="1:119">
      <c r="A832" s="166"/>
      <c r="B832" s="175"/>
      <c r="C832" s="175"/>
      <c r="D832" s="178"/>
      <c r="E832" s="17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70"/>
      <c r="R832" s="170"/>
      <c r="S832" s="170"/>
      <c r="T832" s="170"/>
      <c r="U832" s="170"/>
      <c r="V832" s="170"/>
      <c r="W832" s="207"/>
      <c r="X832" s="207"/>
      <c r="Y832" s="207"/>
      <c r="Z832" s="208"/>
      <c r="AA832" s="208"/>
      <c r="AB832" s="208"/>
      <c r="AC832" s="208"/>
      <c r="AD832" s="208"/>
      <c r="AE832" s="208"/>
      <c r="AF832" s="208"/>
      <c r="AG832" s="208"/>
      <c r="AH832" s="208"/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  <c r="AT832" s="208"/>
      <c r="AU832" s="208"/>
      <c r="AV832" s="208"/>
      <c r="AW832" s="208"/>
      <c r="AX832" s="208"/>
      <c r="AY832" s="208"/>
      <c r="AZ832" s="208"/>
      <c r="BA832" s="208"/>
      <c r="BB832" s="208"/>
      <c r="BC832" s="208"/>
      <c r="BD832" s="208"/>
      <c r="BE832" s="208"/>
      <c r="BF832" s="208"/>
      <c r="BG832" s="208"/>
      <c r="BH832" s="208"/>
      <c r="BI832" s="208"/>
      <c r="BJ832" s="208"/>
      <c r="BK832" s="208"/>
      <c r="BL832" s="208"/>
      <c r="BM832" s="208"/>
      <c r="BN832" s="208"/>
      <c r="BO832" s="208"/>
      <c r="BP832" s="208"/>
      <c r="BQ832" s="208"/>
      <c r="BR832" s="208"/>
      <c r="BS832" s="208"/>
      <c r="BT832" s="208"/>
      <c r="BU832" s="208"/>
      <c r="BV832" s="208"/>
      <c r="BW832" s="208"/>
      <c r="BX832" s="208"/>
      <c r="BY832" s="208"/>
      <c r="BZ832" s="208"/>
      <c r="CA832" s="208"/>
      <c r="CB832" s="208"/>
      <c r="CC832" s="208"/>
      <c r="CD832" s="208"/>
      <c r="CE832" s="208"/>
      <c r="CF832" s="208"/>
      <c r="CG832" s="208"/>
      <c r="CH832" s="208"/>
      <c r="CI832" s="208"/>
      <c r="CJ832" s="208"/>
      <c r="CK832" s="208"/>
      <c r="CL832" s="208"/>
      <c r="CM832" s="208"/>
      <c r="CN832" s="208"/>
      <c r="CO832" s="208"/>
      <c r="CP832" s="176"/>
      <c r="DO832" s="166"/>
    </row>
    <row r="833" spans="1:119">
      <c r="A833" s="166"/>
      <c r="B833" s="175"/>
      <c r="C833" s="175"/>
      <c r="D833" s="178"/>
      <c r="E833" s="17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70"/>
      <c r="R833" s="170"/>
      <c r="S833" s="170"/>
      <c r="T833" s="170"/>
      <c r="U833" s="170"/>
      <c r="V833" s="170"/>
      <c r="W833" s="207"/>
      <c r="X833" s="207"/>
      <c r="Y833" s="207"/>
      <c r="Z833" s="208"/>
      <c r="AA833" s="208"/>
      <c r="AB833" s="208"/>
      <c r="AC833" s="208"/>
      <c r="AD833" s="208"/>
      <c r="AE833" s="208"/>
      <c r="AF833" s="208"/>
      <c r="AG833" s="208"/>
      <c r="AH833" s="208"/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  <c r="AT833" s="208"/>
      <c r="AU833" s="208"/>
      <c r="AV833" s="208"/>
      <c r="AW833" s="208"/>
      <c r="AX833" s="208"/>
      <c r="AY833" s="208"/>
      <c r="AZ833" s="208"/>
      <c r="BA833" s="208"/>
      <c r="BB833" s="208"/>
      <c r="BC833" s="208"/>
      <c r="BD833" s="208"/>
      <c r="BE833" s="208"/>
      <c r="BF833" s="208"/>
      <c r="BG833" s="208"/>
      <c r="BH833" s="208"/>
      <c r="BI833" s="208"/>
      <c r="BJ833" s="208"/>
      <c r="BK833" s="208"/>
      <c r="BL833" s="208"/>
      <c r="BM833" s="208"/>
      <c r="BN833" s="208"/>
      <c r="BO833" s="208"/>
      <c r="BP833" s="208"/>
      <c r="BQ833" s="208"/>
      <c r="BR833" s="208"/>
      <c r="BS833" s="208"/>
      <c r="BT833" s="208"/>
      <c r="BU833" s="208"/>
      <c r="BV833" s="208"/>
      <c r="BW833" s="208"/>
      <c r="BX833" s="208"/>
      <c r="BY833" s="208"/>
      <c r="BZ833" s="208"/>
      <c r="CA833" s="208"/>
      <c r="CB833" s="208"/>
      <c r="CC833" s="208"/>
      <c r="CD833" s="208"/>
      <c r="CE833" s="208"/>
      <c r="CF833" s="208"/>
      <c r="CG833" s="208"/>
      <c r="CH833" s="208"/>
      <c r="CI833" s="208"/>
      <c r="CJ833" s="208"/>
      <c r="CK833" s="208"/>
      <c r="CL833" s="208"/>
      <c r="CM833" s="208"/>
      <c r="CN833" s="208"/>
      <c r="CO833" s="208"/>
      <c r="CP833" s="176"/>
      <c r="DO833" s="166"/>
    </row>
    <row r="834" spans="1:119">
      <c r="A834" s="166"/>
      <c r="B834" s="175"/>
      <c r="C834" s="175"/>
      <c r="D834" s="178"/>
      <c r="E834" s="17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70"/>
      <c r="R834" s="170"/>
      <c r="S834" s="170"/>
      <c r="T834" s="170"/>
      <c r="U834" s="170"/>
      <c r="V834" s="170"/>
      <c r="W834" s="207"/>
      <c r="X834" s="207"/>
      <c r="Y834" s="207"/>
      <c r="Z834" s="208"/>
      <c r="AA834" s="208"/>
      <c r="AB834" s="208"/>
      <c r="AC834" s="208"/>
      <c r="AD834" s="208"/>
      <c r="AE834" s="208"/>
      <c r="AF834" s="208"/>
      <c r="AG834" s="208"/>
      <c r="AH834" s="208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  <c r="AT834" s="208"/>
      <c r="AU834" s="208"/>
      <c r="AV834" s="208"/>
      <c r="AW834" s="208"/>
      <c r="AX834" s="208"/>
      <c r="AY834" s="208"/>
      <c r="AZ834" s="208"/>
      <c r="BA834" s="208"/>
      <c r="BB834" s="208"/>
      <c r="BC834" s="208"/>
      <c r="BD834" s="208"/>
      <c r="BE834" s="208"/>
      <c r="BF834" s="208"/>
      <c r="BG834" s="208"/>
      <c r="BH834" s="208"/>
      <c r="BI834" s="208"/>
      <c r="BJ834" s="208"/>
      <c r="BK834" s="208"/>
      <c r="BL834" s="208"/>
      <c r="BM834" s="208"/>
      <c r="BN834" s="208"/>
      <c r="BO834" s="208"/>
      <c r="BP834" s="208"/>
      <c r="BQ834" s="208"/>
      <c r="BR834" s="208"/>
      <c r="BS834" s="208"/>
      <c r="BT834" s="208"/>
      <c r="BU834" s="208"/>
      <c r="BV834" s="208"/>
      <c r="BW834" s="208"/>
      <c r="BX834" s="208"/>
      <c r="BY834" s="208"/>
      <c r="BZ834" s="208"/>
      <c r="CA834" s="208"/>
      <c r="CB834" s="208"/>
      <c r="CC834" s="208"/>
      <c r="CD834" s="208"/>
      <c r="CE834" s="208"/>
      <c r="CF834" s="208"/>
      <c r="CG834" s="208"/>
      <c r="CH834" s="208"/>
      <c r="CI834" s="208"/>
      <c r="CJ834" s="208"/>
      <c r="CK834" s="208"/>
      <c r="CL834" s="208"/>
      <c r="CM834" s="208"/>
      <c r="CN834" s="208"/>
      <c r="CO834" s="208"/>
      <c r="CP834" s="176"/>
      <c r="DO834" s="166"/>
    </row>
    <row r="835" spans="1:119">
      <c r="A835" s="166"/>
      <c r="B835" s="175"/>
      <c r="C835" s="175"/>
      <c r="D835" s="178"/>
      <c r="E835" s="17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70"/>
      <c r="R835" s="170"/>
      <c r="S835" s="170"/>
      <c r="T835" s="170"/>
      <c r="U835" s="170"/>
      <c r="V835" s="170"/>
      <c r="W835" s="207"/>
      <c r="X835" s="207"/>
      <c r="Y835" s="207"/>
      <c r="Z835" s="208"/>
      <c r="AA835" s="208"/>
      <c r="AB835" s="208"/>
      <c r="AC835" s="208"/>
      <c r="AD835" s="208"/>
      <c r="AE835" s="208"/>
      <c r="AF835" s="208"/>
      <c r="AG835" s="208"/>
      <c r="AH835" s="208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  <c r="AT835" s="208"/>
      <c r="AU835" s="208"/>
      <c r="AV835" s="208"/>
      <c r="AW835" s="208"/>
      <c r="AX835" s="208"/>
      <c r="AY835" s="208"/>
      <c r="AZ835" s="208"/>
      <c r="BA835" s="208"/>
      <c r="BB835" s="208"/>
      <c r="BC835" s="208"/>
      <c r="BD835" s="208"/>
      <c r="BE835" s="208"/>
      <c r="BF835" s="208"/>
      <c r="BG835" s="208"/>
      <c r="BH835" s="208"/>
      <c r="BI835" s="208"/>
      <c r="BJ835" s="208"/>
      <c r="BK835" s="208"/>
      <c r="BL835" s="208"/>
      <c r="BM835" s="208"/>
      <c r="BN835" s="208"/>
      <c r="BO835" s="208"/>
      <c r="BP835" s="208"/>
      <c r="BQ835" s="208"/>
      <c r="BR835" s="208"/>
      <c r="BS835" s="208"/>
      <c r="BT835" s="208"/>
      <c r="BU835" s="208"/>
      <c r="BV835" s="208"/>
      <c r="BW835" s="208"/>
      <c r="BX835" s="208"/>
      <c r="BY835" s="208"/>
      <c r="BZ835" s="208"/>
      <c r="CA835" s="208"/>
      <c r="CB835" s="208"/>
      <c r="CC835" s="208"/>
      <c r="CD835" s="208"/>
      <c r="CE835" s="208"/>
      <c r="CF835" s="208"/>
      <c r="CG835" s="208"/>
      <c r="CH835" s="208"/>
      <c r="CI835" s="208"/>
      <c r="CJ835" s="208"/>
      <c r="CK835" s="208"/>
      <c r="CL835" s="208"/>
      <c r="CM835" s="208"/>
      <c r="CN835" s="208"/>
      <c r="CO835" s="208"/>
      <c r="CP835" s="176"/>
      <c r="DO835" s="166"/>
    </row>
    <row r="836" spans="1:119">
      <c r="A836" s="166"/>
      <c r="B836" s="175"/>
      <c r="C836" s="175"/>
      <c r="D836" s="178"/>
      <c r="E836" s="17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70"/>
      <c r="R836" s="170"/>
      <c r="S836" s="170"/>
      <c r="T836" s="170"/>
      <c r="U836" s="170"/>
      <c r="V836" s="170"/>
      <c r="W836" s="207"/>
      <c r="X836" s="207"/>
      <c r="Y836" s="207"/>
      <c r="Z836" s="208"/>
      <c r="AA836" s="208"/>
      <c r="AB836" s="208"/>
      <c r="AC836" s="208"/>
      <c r="AD836" s="208"/>
      <c r="AE836" s="208"/>
      <c r="AF836" s="208"/>
      <c r="AG836" s="208"/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/>
      <c r="BB836" s="208"/>
      <c r="BC836" s="208"/>
      <c r="BD836" s="208"/>
      <c r="BE836" s="208"/>
      <c r="BF836" s="208"/>
      <c r="BG836" s="208"/>
      <c r="BH836" s="208"/>
      <c r="BI836" s="208"/>
      <c r="BJ836" s="208"/>
      <c r="BK836" s="208"/>
      <c r="BL836" s="208"/>
      <c r="BM836" s="208"/>
      <c r="BN836" s="208"/>
      <c r="BO836" s="208"/>
      <c r="BP836" s="208"/>
      <c r="BQ836" s="208"/>
      <c r="BR836" s="208"/>
      <c r="BS836" s="208"/>
      <c r="BT836" s="208"/>
      <c r="BU836" s="208"/>
      <c r="BV836" s="208"/>
      <c r="BW836" s="208"/>
      <c r="BX836" s="208"/>
      <c r="BY836" s="208"/>
      <c r="BZ836" s="208"/>
      <c r="CA836" s="208"/>
      <c r="CB836" s="208"/>
      <c r="CC836" s="208"/>
      <c r="CD836" s="208"/>
      <c r="CE836" s="208"/>
      <c r="CF836" s="208"/>
      <c r="CG836" s="208"/>
      <c r="CH836" s="208"/>
      <c r="CI836" s="208"/>
      <c r="CJ836" s="208"/>
      <c r="CK836" s="208"/>
      <c r="CL836" s="208"/>
      <c r="CM836" s="208"/>
      <c r="CN836" s="208"/>
      <c r="CO836" s="208"/>
      <c r="CP836" s="176"/>
      <c r="DO836" s="166"/>
    </row>
    <row r="837" spans="1:119">
      <c r="A837" s="166"/>
      <c r="B837" s="175"/>
      <c r="C837" s="175"/>
      <c r="D837" s="178"/>
      <c r="E837" s="17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70"/>
      <c r="R837" s="170"/>
      <c r="S837" s="170"/>
      <c r="T837" s="170"/>
      <c r="U837" s="170"/>
      <c r="V837" s="170"/>
      <c r="W837" s="207"/>
      <c r="X837" s="207"/>
      <c r="Y837" s="207"/>
      <c r="Z837" s="208"/>
      <c r="AA837" s="208"/>
      <c r="AB837" s="208"/>
      <c r="AC837" s="208"/>
      <c r="AD837" s="208"/>
      <c r="AE837" s="208"/>
      <c r="AF837" s="208"/>
      <c r="AG837" s="208"/>
      <c r="AH837" s="208"/>
      <c r="AI837" s="208"/>
      <c r="AJ837" s="208"/>
      <c r="AK837" s="208"/>
      <c r="AL837" s="208"/>
      <c r="AM837" s="208"/>
      <c r="AN837" s="208"/>
      <c r="AO837" s="208"/>
      <c r="AP837" s="208"/>
      <c r="AQ837" s="208"/>
      <c r="AR837" s="208"/>
      <c r="AS837" s="208"/>
      <c r="AT837" s="208"/>
      <c r="AU837" s="208"/>
      <c r="AV837" s="208"/>
      <c r="AW837" s="208"/>
      <c r="AX837" s="208"/>
      <c r="AY837" s="208"/>
      <c r="AZ837" s="208"/>
      <c r="BA837" s="208"/>
      <c r="BB837" s="208"/>
      <c r="BC837" s="208"/>
      <c r="BD837" s="208"/>
      <c r="BE837" s="208"/>
      <c r="BF837" s="208"/>
      <c r="BG837" s="208"/>
      <c r="BH837" s="208"/>
      <c r="BI837" s="208"/>
      <c r="BJ837" s="208"/>
      <c r="BK837" s="208"/>
      <c r="BL837" s="208"/>
      <c r="BM837" s="208"/>
      <c r="BN837" s="208"/>
      <c r="BO837" s="208"/>
      <c r="BP837" s="208"/>
      <c r="BQ837" s="208"/>
      <c r="BR837" s="208"/>
      <c r="BS837" s="208"/>
      <c r="BT837" s="208"/>
      <c r="BU837" s="208"/>
      <c r="BV837" s="208"/>
      <c r="BW837" s="208"/>
      <c r="BX837" s="208"/>
      <c r="BY837" s="208"/>
      <c r="BZ837" s="208"/>
      <c r="CA837" s="208"/>
      <c r="CB837" s="208"/>
      <c r="CC837" s="208"/>
      <c r="CD837" s="208"/>
      <c r="CE837" s="208"/>
      <c r="CF837" s="208"/>
      <c r="CG837" s="208"/>
      <c r="CH837" s="208"/>
      <c r="CI837" s="208"/>
      <c r="CJ837" s="208"/>
      <c r="CK837" s="208"/>
      <c r="CL837" s="208"/>
      <c r="CM837" s="208"/>
      <c r="CN837" s="208"/>
      <c r="CO837" s="208"/>
      <c r="CP837" s="176"/>
      <c r="DO837" s="166"/>
    </row>
    <row r="838" spans="1:119">
      <c r="A838" s="166"/>
      <c r="B838" s="175"/>
      <c r="C838" s="175"/>
      <c r="D838" s="178"/>
      <c r="E838" s="17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70"/>
      <c r="R838" s="170"/>
      <c r="S838" s="170"/>
      <c r="T838" s="170"/>
      <c r="U838" s="170"/>
      <c r="V838" s="170"/>
      <c r="W838" s="207"/>
      <c r="X838" s="207"/>
      <c r="Y838" s="207"/>
      <c r="Z838" s="208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08"/>
      <c r="AU838" s="208"/>
      <c r="AV838" s="208"/>
      <c r="AW838" s="208"/>
      <c r="AX838" s="208"/>
      <c r="AY838" s="208"/>
      <c r="AZ838" s="208"/>
      <c r="BA838" s="208"/>
      <c r="BB838" s="208"/>
      <c r="BC838" s="208"/>
      <c r="BD838" s="208"/>
      <c r="BE838" s="208"/>
      <c r="BF838" s="208"/>
      <c r="BG838" s="208"/>
      <c r="BH838" s="208"/>
      <c r="BI838" s="208"/>
      <c r="BJ838" s="208"/>
      <c r="BK838" s="208"/>
      <c r="BL838" s="208"/>
      <c r="BM838" s="208"/>
      <c r="BN838" s="208"/>
      <c r="BO838" s="208"/>
      <c r="BP838" s="208"/>
      <c r="BQ838" s="208"/>
      <c r="BR838" s="208"/>
      <c r="BS838" s="208"/>
      <c r="BT838" s="208"/>
      <c r="BU838" s="208"/>
      <c r="BV838" s="208"/>
      <c r="BW838" s="208"/>
      <c r="BX838" s="208"/>
      <c r="BY838" s="208"/>
      <c r="BZ838" s="208"/>
      <c r="CA838" s="208"/>
      <c r="CB838" s="208"/>
      <c r="CC838" s="208"/>
      <c r="CD838" s="208"/>
      <c r="CE838" s="208"/>
      <c r="CF838" s="208"/>
      <c r="CG838" s="208"/>
      <c r="CH838" s="208"/>
      <c r="CI838" s="208"/>
      <c r="CJ838" s="208"/>
      <c r="CK838" s="208"/>
      <c r="CL838" s="208"/>
      <c r="CM838" s="208"/>
      <c r="CN838" s="208"/>
      <c r="CO838" s="208"/>
      <c r="CP838" s="176"/>
      <c r="DO838" s="166"/>
    </row>
    <row r="839" spans="1:119">
      <c r="A839" s="166"/>
      <c r="B839" s="175"/>
      <c r="C839" s="175"/>
      <c r="D839" s="178"/>
      <c r="E839" s="17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70"/>
      <c r="R839" s="170"/>
      <c r="S839" s="170"/>
      <c r="T839" s="170"/>
      <c r="U839" s="170"/>
      <c r="V839" s="170"/>
      <c r="W839" s="207"/>
      <c r="X839" s="207"/>
      <c r="Y839" s="207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8"/>
      <c r="BL839" s="208"/>
      <c r="BM839" s="208"/>
      <c r="BN839" s="208"/>
      <c r="BO839" s="208"/>
      <c r="BP839" s="208"/>
      <c r="BQ839" s="208"/>
      <c r="BR839" s="208"/>
      <c r="BS839" s="208"/>
      <c r="BT839" s="208"/>
      <c r="BU839" s="208"/>
      <c r="BV839" s="208"/>
      <c r="BW839" s="208"/>
      <c r="BX839" s="208"/>
      <c r="BY839" s="208"/>
      <c r="BZ839" s="208"/>
      <c r="CA839" s="208"/>
      <c r="CB839" s="208"/>
      <c r="CC839" s="208"/>
      <c r="CD839" s="208"/>
      <c r="CE839" s="208"/>
      <c r="CF839" s="208"/>
      <c r="CG839" s="208"/>
      <c r="CH839" s="208"/>
      <c r="CI839" s="208"/>
      <c r="CJ839" s="208"/>
      <c r="CK839" s="208"/>
      <c r="CL839" s="208"/>
      <c r="CM839" s="208"/>
      <c r="CN839" s="208"/>
      <c r="CO839" s="208"/>
      <c r="CP839" s="176"/>
      <c r="DO839" s="166"/>
    </row>
    <row r="840" spans="1:119">
      <c r="A840" s="166"/>
      <c r="B840" s="175"/>
      <c r="C840" s="175"/>
      <c r="D840" s="178"/>
      <c r="E840" s="17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70"/>
      <c r="R840" s="170"/>
      <c r="S840" s="170"/>
      <c r="T840" s="170"/>
      <c r="U840" s="170"/>
      <c r="V840" s="170"/>
      <c r="W840" s="207"/>
      <c r="X840" s="207"/>
      <c r="Y840" s="207"/>
      <c r="Z840" s="208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08"/>
      <c r="AU840" s="208"/>
      <c r="AV840" s="208"/>
      <c r="AW840" s="208"/>
      <c r="AX840" s="208"/>
      <c r="AY840" s="208"/>
      <c r="AZ840" s="208"/>
      <c r="BA840" s="208"/>
      <c r="BB840" s="208"/>
      <c r="BC840" s="208"/>
      <c r="BD840" s="208"/>
      <c r="BE840" s="208"/>
      <c r="BF840" s="208"/>
      <c r="BG840" s="208"/>
      <c r="BH840" s="208"/>
      <c r="BI840" s="208"/>
      <c r="BJ840" s="208"/>
      <c r="BK840" s="208"/>
      <c r="BL840" s="208"/>
      <c r="BM840" s="208"/>
      <c r="BN840" s="208"/>
      <c r="BO840" s="208"/>
      <c r="BP840" s="208"/>
      <c r="BQ840" s="208"/>
      <c r="BR840" s="208"/>
      <c r="BS840" s="208"/>
      <c r="BT840" s="208"/>
      <c r="BU840" s="208"/>
      <c r="BV840" s="208"/>
      <c r="BW840" s="208"/>
      <c r="BX840" s="208"/>
      <c r="BY840" s="208"/>
      <c r="BZ840" s="208"/>
      <c r="CA840" s="208"/>
      <c r="CB840" s="208"/>
      <c r="CC840" s="208"/>
      <c r="CD840" s="208"/>
      <c r="CE840" s="208"/>
      <c r="CF840" s="208"/>
      <c r="CG840" s="208"/>
      <c r="CH840" s="208"/>
      <c r="CI840" s="208"/>
      <c r="CJ840" s="208"/>
      <c r="CK840" s="208"/>
      <c r="CL840" s="208"/>
      <c r="CM840" s="208"/>
      <c r="CN840" s="208"/>
      <c r="CO840" s="208"/>
      <c r="CP840" s="176"/>
      <c r="DO840" s="166"/>
    </row>
    <row r="841" spans="1:119">
      <c r="A841" s="166"/>
      <c r="B841" s="175"/>
      <c r="C841" s="175"/>
      <c r="D841" s="178"/>
      <c r="E841" s="17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70"/>
      <c r="R841" s="170"/>
      <c r="S841" s="170"/>
      <c r="T841" s="170"/>
      <c r="U841" s="170"/>
      <c r="V841" s="170"/>
      <c r="W841" s="207"/>
      <c r="X841" s="207"/>
      <c r="Y841" s="207"/>
      <c r="Z841" s="208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  <c r="BB841" s="208"/>
      <c r="BC841" s="208"/>
      <c r="BD841" s="208"/>
      <c r="BE841" s="208"/>
      <c r="BF841" s="208"/>
      <c r="BG841" s="208"/>
      <c r="BH841" s="208"/>
      <c r="BI841" s="208"/>
      <c r="BJ841" s="208"/>
      <c r="BK841" s="208"/>
      <c r="BL841" s="208"/>
      <c r="BM841" s="208"/>
      <c r="BN841" s="208"/>
      <c r="BO841" s="208"/>
      <c r="BP841" s="208"/>
      <c r="BQ841" s="208"/>
      <c r="BR841" s="208"/>
      <c r="BS841" s="208"/>
      <c r="BT841" s="208"/>
      <c r="BU841" s="208"/>
      <c r="BV841" s="208"/>
      <c r="BW841" s="208"/>
      <c r="BX841" s="208"/>
      <c r="BY841" s="208"/>
      <c r="BZ841" s="208"/>
      <c r="CA841" s="208"/>
      <c r="CB841" s="208"/>
      <c r="CC841" s="208"/>
      <c r="CD841" s="208"/>
      <c r="CE841" s="208"/>
      <c r="CF841" s="208"/>
      <c r="CG841" s="208"/>
      <c r="CH841" s="208"/>
      <c r="CI841" s="208"/>
      <c r="CJ841" s="208"/>
      <c r="CK841" s="208"/>
      <c r="CL841" s="208"/>
      <c r="CM841" s="208"/>
      <c r="CN841" s="208"/>
      <c r="CO841" s="208"/>
      <c r="CP841" s="176"/>
      <c r="DO841" s="166"/>
    </row>
    <row r="842" spans="1:119">
      <c r="A842" s="166"/>
      <c r="B842" s="175"/>
      <c r="C842" s="175"/>
      <c r="D842" s="178"/>
      <c r="E842" s="17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70"/>
      <c r="R842" s="170"/>
      <c r="S842" s="170"/>
      <c r="T842" s="170"/>
      <c r="U842" s="170"/>
      <c r="V842" s="170"/>
      <c r="W842" s="207"/>
      <c r="X842" s="207"/>
      <c r="Y842" s="207"/>
      <c r="Z842" s="208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08"/>
      <c r="BN842" s="208"/>
      <c r="BO842" s="208"/>
      <c r="BP842" s="208"/>
      <c r="BQ842" s="208"/>
      <c r="BR842" s="208"/>
      <c r="BS842" s="208"/>
      <c r="BT842" s="208"/>
      <c r="BU842" s="208"/>
      <c r="BV842" s="208"/>
      <c r="BW842" s="208"/>
      <c r="BX842" s="208"/>
      <c r="BY842" s="208"/>
      <c r="BZ842" s="208"/>
      <c r="CA842" s="208"/>
      <c r="CB842" s="208"/>
      <c r="CC842" s="208"/>
      <c r="CD842" s="208"/>
      <c r="CE842" s="208"/>
      <c r="CF842" s="208"/>
      <c r="CG842" s="208"/>
      <c r="CH842" s="208"/>
      <c r="CI842" s="208"/>
      <c r="CJ842" s="208"/>
      <c r="CK842" s="208"/>
      <c r="CL842" s="208"/>
      <c r="CM842" s="208"/>
      <c r="CN842" s="208"/>
      <c r="CO842" s="208"/>
      <c r="CP842" s="176"/>
      <c r="DO842" s="166"/>
    </row>
    <row r="843" spans="1:119">
      <c r="A843" s="166"/>
      <c r="B843" s="175"/>
      <c r="C843" s="175"/>
      <c r="D843" s="178"/>
      <c r="E843" s="17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70"/>
      <c r="R843" s="170"/>
      <c r="S843" s="170"/>
      <c r="T843" s="170"/>
      <c r="U843" s="170"/>
      <c r="V843" s="170"/>
      <c r="W843" s="207"/>
      <c r="X843" s="207"/>
      <c r="Y843" s="207"/>
      <c r="Z843" s="208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  <c r="BI843" s="208"/>
      <c r="BJ843" s="208"/>
      <c r="BK843" s="208"/>
      <c r="BL843" s="208"/>
      <c r="BM843" s="208"/>
      <c r="BN843" s="208"/>
      <c r="BO843" s="208"/>
      <c r="BP843" s="208"/>
      <c r="BQ843" s="208"/>
      <c r="BR843" s="208"/>
      <c r="BS843" s="208"/>
      <c r="BT843" s="208"/>
      <c r="BU843" s="208"/>
      <c r="BV843" s="208"/>
      <c r="BW843" s="208"/>
      <c r="BX843" s="208"/>
      <c r="BY843" s="208"/>
      <c r="BZ843" s="208"/>
      <c r="CA843" s="208"/>
      <c r="CB843" s="208"/>
      <c r="CC843" s="208"/>
      <c r="CD843" s="208"/>
      <c r="CE843" s="208"/>
      <c r="CF843" s="208"/>
      <c r="CG843" s="208"/>
      <c r="CH843" s="208"/>
      <c r="CI843" s="208"/>
      <c r="CJ843" s="208"/>
      <c r="CK843" s="208"/>
      <c r="CL843" s="208"/>
      <c r="CM843" s="208"/>
      <c r="CN843" s="208"/>
      <c r="CO843" s="208"/>
      <c r="CP843" s="176"/>
      <c r="DO843" s="166"/>
    </row>
    <row r="844" spans="1:119">
      <c r="A844" s="166"/>
      <c r="B844" s="175"/>
      <c r="C844" s="175"/>
      <c r="D844" s="178"/>
      <c r="E844" s="17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70"/>
      <c r="R844" s="170"/>
      <c r="S844" s="170"/>
      <c r="T844" s="170"/>
      <c r="U844" s="170"/>
      <c r="V844" s="170"/>
      <c r="W844" s="207"/>
      <c r="X844" s="207"/>
      <c r="Y844" s="207"/>
      <c r="Z844" s="208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  <c r="BI844" s="208"/>
      <c r="BJ844" s="208"/>
      <c r="BK844" s="208"/>
      <c r="BL844" s="208"/>
      <c r="BM844" s="208"/>
      <c r="BN844" s="208"/>
      <c r="BO844" s="208"/>
      <c r="BP844" s="208"/>
      <c r="BQ844" s="208"/>
      <c r="BR844" s="208"/>
      <c r="BS844" s="208"/>
      <c r="BT844" s="208"/>
      <c r="BU844" s="208"/>
      <c r="BV844" s="208"/>
      <c r="BW844" s="208"/>
      <c r="BX844" s="208"/>
      <c r="BY844" s="208"/>
      <c r="BZ844" s="208"/>
      <c r="CA844" s="208"/>
      <c r="CB844" s="208"/>
      <c r="CC844" s="208"/>
      <c r="CD844" s="208"/>
      <c r="CE844" s="208"/>
      <c r="CF844" s="208"/>
      <c r="CG844" s="208"/>
      <c r="CH844" s="208"/>
      <c r="CI844" s="208"/>
      <c r="CJ844" s="208"/>
      <c r="CK844" s="208"/>
      <c r="CL844" s="208"/>
      <c r="CM844" s="208"/>
      <c r="CN844" s="208"/>
      <c r="CO844" s="208"/>
      <c r="CP844" s="176"/>
      <c r="DO844" s="166"/>
    </row>
    <row r="845" spans="1:119">
      <c r="A845" s="166"/>
      <c r="B845" s="175"/>
      <c r="C845" s="175"/>
      <c r="D845" s="178"/>
      <c r="E845" s="17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70"/>
      <c r="R845" s="170"/>
      <c r="S845" s="170"/>
      <c r="T845" s="170"/>
      <c r="U845" s="170"/>
      <c r="V845" s="170"/>
      <c r="W845" s="207"/>
      <c r="X845" s="207"/>
      <c r="Y845" s="207"/>
      <c r="Z845" s="208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8"/>
      <c r="BL845" s="208"/>
      <c r="BM845" s="208"/>
      <c r="BN845" s="208"/>
      <c r="BO845" s="208"/>
      <c r="BP845" s="208"/>
      <c r="BQ845" s="208"/>
      <c r="BR845" s="208"/>
      <c r="BS845" s="208"/>
      <c r="BT845" s="208"/>
      <c r="BU845" s="208"/>
      <c r="BV845" s="208"/>
      <c r="BW845" s="208"/>
      <c r="BX845" s="208"/>
      <c r="BY845" s="208"/>
      <c r="BZ845" s="208"/>
      <c r="CA845" s="208"/>
      <c r="CB845" s="208"/>
      <c r="CC845" s="208"/>
      <c r="CD845" s="208"/>
      <c r="CE845" s="208"/>
      <c r="CF845" s="208"/>
      <c r="CG845" s="208"/>
      <c r="CH845" s="208"/>
      <c r="CI845" s="208"/>
      <c r="CJ845" s="208"/>
      <c r="CK845" s="208"/>
      <c r="CL845" s="208"/>
      <c r="CM845" s="208"/>
      <c r="CN845" s="208"/>
      <c r="CO845" s="208"/>
      <c r="CP845" s="176"/>
      <c r="DO845" s="166"/>
    </row>
    <row r="846" spans="1:119">
      <c r="A846" s="166"/>
      <c r="B846" s="175"/>
      <c r="C846" s="175"/>
      <c r="D846" s="178"/>
      <c r="E846" s="17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70"/>
      <c r="R846" s="170"/>
      <c r="S846" s="170"/>
      <c r="T846" s="170"/>
      <c r="U846" s="170"/>
      <c r="V846" s="170"/>
      <c r="W846" s="207"/>
      <c r="X846" s="207"/>
      <c r="Y846" s="207"/>
      <c r="Z846" s="208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  <c r="BI846" s="208"/>
      <c r="BJ846" s="208"/>
      <c r="BK846" s="208"/>
      <c r="BL846" s="208"/>
      <c r="BM846" s="208"/>
      <c r="BN846" s="208"/>
      <c r="BO846" s="208"/>
      <c r="BP846" s="208"/>
      <c r="BQ846" s="208"/>
      <c r="BR846" s="208"/>
      <c r="BS846" s="208"/>
      <c r="BT846" s="208"/>
      <c r="BU846" s="208"/>
      <c r="BV846" s="208"/>
      <c r="BW846" s="208"/>
      <c r="BX846" s="208"/>
      <c r="BY846" s="208"/>
      <c r="BZ846" s="208"/>
      <c r="CA846" s="208"/>
      <c r="CB846" s="208"/>
      <c r="CC846" s="208"/>
      <c r="CD846" s="208"/>
      <c r="CE846" s="208"/>
      <c r="CF846" s="208"/>
      <c r="CG846" s="208"/>
      <c r="CH846" s="208"/>
      <c r="CI846" s="208"/>
      <c r="CJ846" s="208"/>
      <c r="CK846" s="208"/>
      <c r="CL846" s="208"/>
      <c r="CM846" s="208"/>
      <c r="CN846" s="208"/>
      <c r="CO846" s="208"/>
      <c r="CP846" s="176"/>
      <c r="DO846" s="166"/>
    </row>
    <row r="847" spans="1:119">
      <c r="A847" s="166"/>
      <c r="B847" s="175"/>
      <c r="C847" s="175"/>
      <c r="D847" s="178"/>
      <c r="E847" s="17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70"/>
      <c r="R847" s="170"/>
      <c r="S847" s="170"/>
      <c r="T847" s="170"/>
      <c r="U847" s="170"/>
      <c r="V847" s="170"/>
      <c r="W847" s="207"/>
      <c r="X847" s="207"/>
      <c r="Y847" s="207"/>
      <c r="Z847" s="208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  <c r="BI847" s="208"/>
      <c r="BJ847" s="208"/>
      <c r="BK847" s="208"/>
      <c r="BL847" s="208"/>
      <c r="BM847" s="208"/>
      <c r="BN847" s="208"/>
      <c r="BO847" s="208"/>
      <c r="BP847" s="208"/>
      <c r="BQ847" s="208"/>
      <c r="BR847" s="208"/>
      <c r="BS847" s="208"/>
      <c r="BT847" s="208"/>
      <c r="BU847" s="208"/>
      <c r="BV847" s="208"/>
      <c r="BW847" s="208"/>
      <c r="BX847" s="208"/>
      <c r="BY847" s="208"/>
      <c r="BZ847" s="208"/>
      <c r="CA847" s="208"/>
      <c r="CB847" s="208"/>
      <c r="CC847" s="208"/>
      <c r="CD847" s="208"/>
      <c r="CE847" s="208"/>
      <c r="CF847" s="208"/>
      <c r="CG847" s="208"/>
      <c r="CH847" s="208"/>
      <c r="CI847" s="208"/>
      <c r="CJ847" s="208"/>
      <c r="CK847" s="208"/>
      <c r="CL847" s="208"/>
      <c r="CM847" s="208"/>
      <c r="CN847" s="208"/>
      <c r="CO847" s="208"/>
      <c r="CP847" s="176"/>
      <c r="DO847" s="166"/>
    </row>
    <row r="848" spans="1:119">
      <c r="A848" s="166"/>
      <c r="B848" s="175"/>
      <c r="C848" s="175"/>
      <c r="D848" s="178"/>
      <c r="E848" s="17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70"/>
      <c r="R848" s="170"/>
      <c r="S848" s="170"/>
      <c r="T848" s="170"/>
      <c r="U848" s="170"/>
      <c r="V848" s="170"/>
      <c r="W848" s="207"/>
      <c r="X848" s="207"/>
      <c r="Y848" s="207"/>
      <c r="Z848" s="208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  <c r="BI848" s="208"/>
      <c r="BJ848" s="208"/>
      <c r="BK848" s="208"/>
      <c r="BL848" s="208"/>
      <c r="BM848" s="208"/>
      <c r="BN848" s="208"/>
      <c r="BO848" s="208"/>
      <c r="BP848" s="208"/>
      <c r="BQ848" s="208"/>
      <c r="BR848" s="208"/>
      <c r="BS848" s="208"/>
      <c r="BT848" s="208"/>
      <c r="BU848" s="208"/>
      <c r="BV848" s="208"/>
      <c r="BW848" s="208"/>
      <c r="BX848" s="208"/>
      <c r="BY848" s="208"/>
      <c r="BZ848" s="208"/>
      <c r="CA848" s="208"/>
      <c r="CB848" s="208"/>
      <c r="CC848" s="208"/>
      <c r="CD848" s="208"/>
      <c r="CE848" s="208"/>
      <c r="CF848" s="208"/>
      <c r="CG848" s="208"/>
      <c r="CH848" s="208"/>
      <c r="CI848" s="208"/>
      <c r="CJ848" s="208"/>
      <c r="CK848" s="208"/>
      <c r="CL848" s="208"/>
      <c r="CM848" s="208"/>
      <c r="CN848" s="208"/>
      <c r="CO848" s="208"/>
      <c r="CP848" s="176"/>
      <c r="DO848" s="166"/>
    </row>
    <row r="849" spans="1:119">
      <c r="A849" s="166"/>
      <c r="B849" s="175"/>
      <c r="C849" s="175"/>
      <c r="D849" s="178"/>
      <c r="E849" s="17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70"/>
      <c r="R849" s="170"/>
      <c r="S849" s="170"/>
      <c r="T849" s="170"/>
      <c r="U849" s="170"/>
      <c r="V849" s="170"/>
      <c r="W849" s="207"/>
      <c r="X849" s="207"/>
      <c r="Y849" s="207"/>
      <c r="Z849" s="208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  <c r="BI849" s="208"/>
      <c r="BJ849" s="208"/>
      <c r="BK849" s="208"/>
      <c r="BL849" s="208"/>
      <c r="BM849" s="208"/>
      <c r="BN849" s="208"/>
      <c r="BO849" s="208"/>
      <c r="BP849" s="208"/>
      <c r="BQ849" s="208"/>
      <c r="BR849" s="208"/>
      <c r="BS849" s="208"/>
      <c r="BT849" s="208"/>
      <c r="BU849" s="208"/>
      <c r="BV849" s="208"/>
      <c r="BW849" s="208"/>
      <c r="BX849" s="208"/>
      <c r="BY849" s="208"/>
      <c r="BZ849" s="208"/>
      <c r="CA849" s="208"/>
      <c r="CB849" s="208"/>
      <c r="CC849" s="208"/>
      <c r="CD849" s="208"/>
      <c r="CE849" s="208"/>
      <c r="CF849" s="208"/>
      <c r="CG849" s="208"/>
      <c r="CH849" s="208"/>
      <c r="CI849" s="208"/>
      <c r="CJ849" s="208"/>
      <c r="CK849" s="208"/>
      <c r="CL849" s="208"/>
      <c r="CM849" s="208"/>
      <c r="CN849" s="208"/>
      <c r="CO849" s="208"/>
      <c r="CP849" s="176"/>
      <c r="DO849" s="166"/>
    </row>
    <row r="850" spans="1:119">
      <c r="A850" s="166"/>
      <c r="B850" s="175"/>
      <c r="C850" s="175"/>
      <c r="D850" s="178"/>
      <c r="E850" s="17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70"/>
      <c r="R850" s="170"/>
      <c r="S850" s="170"/>
      <c r="T850" s="170"/>
      <c r="U850" s="170"/>
      <c r="V850" s="170"/>
      <c r="W850" s="207"/>
      <c r="X850" s="207"/>
      <c r="Y850" s="207"/>
      <c r="Z850" s="208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  <c r="BB850" s="208"/>
      <c r="BC850" s="208"/>
      <c r="BD850" s="208"/>
      <c r="BE850" s="208"/>
      <c r="BF850" s="208"/>
      <c r="BG850" s="208"/>
      <c r="BH850" s="208"/>
      <c r="BI850" s="208"/>
      <c r="BJ850" s="208"/>
      <c r="BK850" s="208"/>
      <c r="BL850" s="208"/>
      <c r="BM850" s="208"/>
      <c r="BN850" s="208"/>
      <c r="BO850" s="208"/>
      <c r="BP850" s="208"/>
      <c r="BQ850" s="208"/>
      <c r="BR850" s="208"/>
      <c r="BS850" s="208"/>
      <c r="BT850" s="208"/>
      <c r="BU850" s="208"/>
      <c r="BV850" s="208"/>
      <c r="BW850" s="208"/>
      <c r="BX850" s="208"/>
      <c r="BY850" s="208"/>
      <c r="BZ850" s="208"/>
      <c r="CA850" s="208"/>
      <c r="CB850" s="208"/>
      <c r="CC850" s="208"/>
      <c r="CD850" s="208"/>
      <c r="CE850" s="208"/>
      <c r="CF850" s="208"/>
      <c r="CG850" s="208"/>
      <c r="CH850" s="208"/>
      <c r="CI850" s="208"/>
      <c r="CJ850" s="208"/>
      <c r="CK850" s="208"/>
      <c r="CL850" s="208"/>
      <c r="CM850" s="208"/>
      <c r="CN850" s="208"/>
      <c r="CO850" s="208"/>
      <c r="CP850" s="176"/>
      <c r="DO850" s="166"/>
    </row>
    <row r="851" spans="1:119">
      <c r="A851" s="166"/>
      <c r="B851" s="175"/>
      <c r="C851" s="175"/>
      <c r="D851" s="178"/>
      <c r="E851" s="17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70"/>
      <c r="R851" s="170"/>
      <c r="S851" s="170"/>
      <c r="T851" s="170"/>
      <c r="U851" s="170"/>
      <c r="V851" s="170"/>
      <c r="W851" s="207"/>
      <c r="X851" s="207"/>
      <c r="Y851" s="207"/>
      <c r="Z851" s="208"/>
      <c r="AA851" s="208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  <c r="AT851" s="208"/>
      <c r="AU851" s="208"/>
      <c r="AV851" s="208"/>
      <c r="AW851" s="208"/>
      <c r="AX851" s="208"/>
      <c r="AY851" s="208"/>
      <c r="AZ851" s="208"/>
      <c r="BA851" s="208"/>
      <c r="BB851" s="208"/>
      <c r="BC851" s="208"/>
      <c r="BD851" s="208"/>
      <c r="BE851" s="208"/>
      <c r="BF851" s="208"/>
      <c r="BG851" s="208"/>
      <c r="BH851" s="208"/>
      <c r="BI851" s="208"/>
      <c r="BJ851" s="208"/>
      <c r="BK851" s="208"/>
      <c r="BL851" s="208"/>
      <c r="BM851" s="208"/>
      <c r="BN851" s="208"/>
      <c r="BO851" s="208"/>
      <c r="BP851" s="208"/>
      <c r="BQ851" s="208"/>
      <c r="BR851" s="208"/>
      <c r="BS851" s="208"/>
      <c r="BT851" s="208"/>
      <c r="BU851" s="208"/>
      <c r="BV851" s="208"/>
      <c r="BW851" s="208"/>
      <c r="BX851" s="208"/>
      <c r="BY851" s="208"/>
      <c r="BZ851" s="208"/>
      <c r="CA851" s="208"/>
      <c r="CB851" s="208"/>
      <c r="CC851" s="208"/>
      <c r="CD851" s="208"/>
      <c r="CE851" s="208"/>
      <c r="CF851" s="208"/>
      <c r="CG851" s="208"/>
      <c r="CH851" s="208"/>
      <c r="CI851" s="208"/>
      <c r="CJ851" s="208"/>
      <c r="CK851" s="208"/>
      <c r="CL851" s="208"/>
      <c r="CM851" s="208"/>
      <c r="CN851" s="208"/>
      <c r="CO851" s="208"/>
      <c r="CP851" s="176"/>
      <c r="DO851" s="166"/>
    </row>
    <row r="852" spans="1:119">
      <c r="A852" s="166"/>
      <c r="B852" s="175"/>
      <c r="C852" s="175"/>
      <c r="D852" s="178"/>
      <c r="E852" s="17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70"/>
      <c r="R852" s="170"/>
      <c r="S852" s="170"/>
      <c r="T852" s="170"/>
      <c r="U852" s="170"/>
      <c r="V852" s="170"/>
      <c r="W852" s="207"/>
      <c r="X852" s="207"/>
      <c r="Y852" s="207"/>
      <c r="Z852" s="208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  <c r="AT852" s="208"/>
      <c r="AU852" s="208"/>
      <c r="AV852" s="208"/>
      <c r="AW852" s="208"/>
      <c r="AX852" s="208"/>
      <c r="AY852" s="208"/>
      <c r="AZ852" s="208"/>
      <c r="BA852" s="208"/>
      <c r="BB852" s="208"/>
      <c r="BC852" s="208"/>
      <c r="BD852" s="208"/>
      <c r="BE852" s="208"/>
      <c r="BF852" s="208"/>
      <c r="BG852" s="208"/>
      <c r="BH852" s="208"/>
      <c r="BI852" s="208"/>
      <c r="BJ852" s="208"/>
      <c r="BK852" s="208"/>
      <c r="BL852" s="208"/>
      <c r="BM852" s="208"/>
      <c r="BN852" s="208"/>
      <c r="BO852" s="208"/>
      <c r="BP852" s="208"/>
      <c r="BQ852" s="208"/>
      <c r="BR852" s="208"/>
      <c r="BS852" s="208"/>
      <c r="BT852" s="208"/>
      <c r="BU852" s="208"/>
      <c r="BV852" s="208"/>
      <c r="BW852" s="208"/>
      <c r="BX852" s="208"/>
      <c r="BY852" s="208"/>
      <c r="BZ852" s="208"/>
      <c r="CA852" s="208"/>
      <c r="CB852" s="208"/>
      <c r="CC852" s="208"/>
      <c r="CD852" s="208"/>
      <c r="CE852" s="208"/>
      <c r="CF852" s="208"/>
      <c r="CG852" s="208"/>
      <c r="CH852" s="208"/>
      <c r="CI852" s="208"/>
      <c r="CJ852" s="208"/>
      <c r="CK852" s="208"/>
      <c r="CL852" s="208"/>
      <c r="CM852" s="208"/>
      <c r="CN852" s="208"/>
      <c r="CO852" s="208"/>
      <c r="CP852" s="176"/>
      <c r="DO852" s="166"/>
    </row>
    <row r="853" spans="1:119">
      <c r="A853" s="166"/>
      <c r="B853" s="175"/>
      <c r="C853" s="175"/>
      <c r="D853" s="178"/>
      <c r="E853" s="17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70"/>
      <c r="R853" s="170"/>
      <c r="S853" s="170"/>
      <c r="T853" s="170"/>
      <c r="U853" s="170"/>
      <c r="V853" s="170"/>
      <c r="W853" s="207"/>
      <c r="X853" s="207"/>
      <c r="Y853" s="207"/>
      <c r="Z853" s="208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  <c r="AT853" s="208"/>
      <c r="AU853" s="208"/>
      <c r="AV853" s="208"/>
      <c r="AW853" s="208"/>
      <c r="AX853" s="208"/>
      <c r="AY853" s="208"/>
      <c r="AZ853" s="208"/>
      <c r="BA853" s="208"/>
      <c r="BB853" s="208"/>
      <c r="BC853" s="208"/>
      <c r="BD853" s="208"/>
      <c r="BE853" s="208"/>
      <c r="BF853" s="208"/>
      <c r="BG853" s="208"/>
      <c r="BH853" s="208"/>
      <c r="BI853" s="208"/>
      <c r="BJ853" s="208"/>
      <c r="BK853" s="208"/>
      <c r="BL853" s="208"/>
      <c r="BM853" s="208"/>
      <c r="BN853" s="208"/>
      <c r="BO853" s="208"/>
      <c r="BP853" s="208"/>
      <c r="BQ853" s="208"/>
      <c r="BR853" s="208"/>
      <c r="BS853" s="208"/>
      <c r="BT853" s="208"/>
      <c r="BU853" s="208"/>
      <c r="BV853" s="208"/>
      <c r="BW853" s="208"/>
      <c r="BX853" s="208"/>
      <c r="BY853" s="208"/>
      <c r="BZ853" s="208"/>
      <c r="CA853" s="208"/>
      <c r="CB853" s="208"/>
      <c r="CC853" s="208"/>
      <c r="CD853" s="208"/>
      <c r="CE853" s="208"/>
      <c r="CF853" s="208"/>
      <c r="CG853" s="208"/>
      <c r="CH853" s="208"/>
      <c r="CI853" s="208"/>
      <c r="CJ853" s="208"/>
      <c r="CK853" s="208"/>
      <c r="CL853" s="208"/>
      <c r="CM853" s="208"/>
      <c r="CN853" s="208"/>
      <c r="CO853" s="208"/>
      <c r="CP853" s="176"/>
      <c r="DO853" s="166"/>
    </row>
    <row r="854" spans="1:119">
      <c r="A854" s="166"/>
      <c r="B854" s="175"/>
      <c r="C854" s="175"/>
      <c r="D854" s="178"/>
      <c r="E854" s="17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70"/>
      <c r="R854" s="170"/>
      <c r="S854" s="170"/>
      <c r="T854" s="170"/>
      <c r="U854" s="170"/>
      <c r="V854" s="170"/>
      <c r="W854" s="207"/>
      <c r="X854" s="207"/>
      <c r="Y854" s="207"/>
      <c r="Z854" s="208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  <c r="AT854" s="208"/>
      <c r="AU854" s="208"/>
      <c r="AV854" s="208"/>
      <c r="AW854" s="208"/>
      <c r="AX854" s="208"/>
      <c r="AY854" s="208"/>
      <c r="AZ854" s="208"/>
      <c r="BA854" s="208"/>
      <c r="BB854" s="208"/>
      <c r="BC854" s="208"/>
      <c r="BD854" s="208"/>
      <c r="BE854" s="208"/>
      <c r="BF854" s="208"/>
      <c r="BG854" s="208"/>
      <c r="BH854" s="208"/>
      <c r="BI854" s="208"/>
      <c r="BJ854" s="208"/>
      <c r="BK854" s="208"/>
      <c r="BL854" s="208"/>
      <c r="BM854" s="208"/>
      <c r="BN854" s="208"/>
      <c r="BO854" s="208"/>
      <c r="BP854" s="208"/>
      <c r="BQ854" s="208"/>
      <c r="BR854" s="208"/>
      <c r="BS854" s="208"/>
      <c r="BT854" s="208"/>
      <c r="BU854" s="208"/>
      <c r="BV854" s="208"/>
      <c r="BW854" s="208"/>
      <c r="BX854" s="208"/>
      <c r="BY854" s="208"/>
      <c r="BZ854" s="208"/>
      <c r="CA854" s="208"/>
      <c r="CB854" s="208"/>
      <c r="CC854" s="208"/>
      <c r="CD854" s="208"/>
      <c r="CE854" s="208"/>
      <c r="CF854" s="208"/>
      <c r="CG854" s="208"/>
      <c r="CH854" s="208"/>
      <c r="CI854" s="208"/>
      <c r="CJ854" s="208"/>
      <c r="CK854" s="208"/>
      <c r="CL854" s="208"/>
      <c r="CM854" s="208"/>
      <c r="CN854" s="208"/>
      <c r="CO854" s="208"/>
      <c r="CP854" s="176"/>
      <c r="DO854" s="166"/>
    </row>
    <row r="855" spans="1:119">
      <c r="A855" s="166"/>
      <c r="B855" s="175"/>
      <c r="C855" s="175"/>
      <c r="D855" s="178"/>
      <c r="E855" s="17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70"/>
      <c r="R855" s="170"/>
      <c r="S855" s="170"/>
      <c r="T855" s="170"/>
      <c r="U855" s="170"/>
      <c r="V855" s="170"/>
      <c r="W855" s="207"/>
      <c r="X855" s="207"/>
      <c r="Y855" s="207"/>
      <c r="Z855" s="208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  <c r="AT855" s="208"/>
      <c r="AU855" s="208"/>
      <c r="AV855" s="208"/>
      <c r="AW855" s="208"/>
      <c r="AX855" s="208"/>
      <c r="AY855" s="208"/>
      <c r="AZ855" s="208"/>
      <c r="BA855" s="208"/>
      <c r="BB855" s="208"/>
      <c r="BC855" s="208"/>
      <c r="BD855" s="208"/>
      <c r="BE855" s="208"/>
      <c r="BF855" s="208"/>
      <c r="BG855" s="208"/>
      <c r="BH855" s="208"/>
      <c r="BI855" s="208"/>
      <c r="BJ855" s="208"/>
      <c r="BK855" s="208"/>
      <c r="BL855" s="208"/>
      <c r="BM855" s="208"/>
      <c r="BN855" s="208"/>
      <c r="BO855" s="208"/>
      <c r="BP855" s="208"/>
      <c r="BQ855" s="208"/>
      <c r="BR855" s="208"/>
      <c r="BS855" s="208"/>
      <c r="BT855" s="208"/>
      <c r="BU855" s="208"/>
      <c r="BV855" s="208"/>
      <c r="BW855" s="208"/>
      <c r="BX855" s="208"/>
      <c r="BY855" s="208"/>
      <c r="BZ855" s="208"/>
      <c r="CA855" s="208"/>
      <c r="CB855" s="208"/>
      <c r="CC855" s="208"/>
      <c r="CD855" s="208"/>
      <c r="CE855" s="208"/>
      <c r="CF855" s="208"/>
      <c r="CG855" s="208"/>
      <c r="CH855" s="208"/>
      <c r="CI855" s="208"/>
      <c r="CJ855" s="208"/>
      <c r="CK855" s="208"/>
      <c r="CL855" s="208"/>
      <c r="CM855" s="208"/>
      <c r="CN855" s="208"/>
      <c r="CO855" s="208"/>
      <c r="CP855" s="176"/>
      <c r="DO855" s="166"/>
    </row>
    <row r="856" spans="1:119">
      <c r="A856" s="166"/>
      <c r="B856" s="175"/>
      <c r="C856" s="175"/>
      <c r="D856" s="178"/>
      <c r="E856" s="17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70"/>
      <c r="R856" s="170"/>
      <c r="S856" s="170"/>
      <c r="T856" s="170"/>
      <c r="U856" s="170"/>
      <c r="V856" s="170"/>
      <c r="W856" s="207"/>
      <c r="X856" s="207"/>
      <c r="Y856" s="207"/>
      <c r="Z856" s="208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  <c r="AT856" s="208"/>
      <c r="AU856" s="208"/>
      <c r="AV856" s="208"/>
      <c r="AW856" s="208"/>
      <c r="AX856" s="208"/>
      <c r="AY856" s="208"/>
      <c r="AZ856" s="208"/>
      <c r="BA856" s="208"/>
      <c r="BB856" s="208"/>
      <c r="BC856" s="208"/>
      <c r="BD856" s="208"/>
      <c r="BE856" s="208"/>
      <c r="BF856" s="208"/>
      <c r="BG856" s="208"/>
      <c r="BH856" s="208"/>
      <c r="BI856" s="208"/>
      <c r="BJ856" s="208"/>
      <c r="BK856" s="208"/>
      <c r="BL856" s="208"/>
      <c r="BM856" s="208"/>
      <c r="BN856" s="208"/>
      <c r="BO856" s="208"/>
      <c r="BP856" s="208"/>
      <c r="BQ856" s="208"/>
      <c r="BR856" s="208"/>
      <c r="BS856" s="208"/>
      <c r="BT856" s="208"/>
      <c r="BU856" s="208"/>
      <c r="BV856" s="208"/>
      <c r="BW856" s="208"/>
      <c r="BX856" s="208"/>
      <c r="BY856" s="208"/>
      <c r="BZ856" s="208"/>
      <c r="CA856" s="208"/>
      <c r="CB856" s="208"/>
      <c r="CC856" s="208"/>
      <c r="CD856" s="208"/>
      <c r="CE856" s="208"/>
      <c r="CF856" s="208"/>
      <c r="CG856" s="208"/>
      <c r="CH856" s="208"/>
      <c r="CI856" s="208"/>
      <c r="CJ856" s="208"/>
      <c r="CK856" s="208"/>
      <c r="CL856" s="208"/>
      <c r="CM856" s="208"/>
      <c r="CN856" s="208"/>
      <c r="CO856" s="208"/>
      <c r="CP856" s="176"/>
      <c r="DO856" s="166"/>
    </row>
    <row r="857" spans="1:119">
      <c r="A857" s="166"/>
      <c r="B857" s="175"/>
      <c r="C857" s="175"/>
      <c r="D857" s="178"/>
      <c r="E857" s="17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70"/>
      <c r="R857" s="170"/>
      <c r="S857" s="170"/>
      <c r="T857" s="170"/>
      <c r="U857" s="170"/>
      <c r="V857" s="170"/>
      <c r="W857" s="207"/>
      <c r="X857" s="207"/>
      <c r="Y857" s="207"/>
      <c r="Z857" s="208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08"/>
      <c r="AU857" s="208"/>
      <c r="AV857" s="208"/>
      <c r="AW857" s="208"/>
      <c r="AX857" s="208"/>
      <c r="AY857" s="208"/>
      <c r="AZ857" s="208"/>
      <c r="BA857" s="208"/>
      <c r="BB857" s="208"/>
      <c r="BC857" s="208"/>
      <c r="BD857" s="208"/>
      <c r="BE857" s="208"/>
      <c r="BF857" s="208"/>
      <c r="BG857" s="208"/>
      <c r="BH857" s="208"/>
      <c r="BI857" s="208"/>
      <c r="BJ857" s="208"/>
      <c r="BK857" s="208"/>
      <c r="BL857" s="208"/>
      <c r="BM857" s="208"/>
      <c r="BN857" s="208"/>
      <c r="BO857" s="208"/>
      <c r="BP857" s="208"/>
      <c r="BQ857" s="208"/>
      <c r="BR857" s="208"/>
      <c r="BS857" s="208"/>
      <c r="BT857" s="208"/>
      <c r="BU857" s="208"/>
      <c r="BV857" s="208"/>
      <c r="BW857" s="208"/>
      <c r="BX857" s="208"/>
      <c r="BY857" s="208"/>
      <c r="BZ857" s="208"/>
      <c r="CA857" s="208"/>
      <c r="CB857" s="208"/>
      <c r="CC857" s="208"/>
      <c r="CD857" s="208"/>
      <c r="CE857" s="208"/>
      <c r="CF857" s="208"/>
      <c r="CG857" s="208"/>
      <c r="CH857" s="208"/>
      <c r="CI857" s="208"/>
      <c r="CJ857" s="208"/>
      <c r="CK857" s="208"/>
      <c r="CL857" s="208"/>
      <c r="CM857" s="208"/>
      <c r="CN857" s="208"/>
      <c r="CO857" s="208"/>
      <c r="CP857" s="176"/>
      <c r="DO857" s="166"/>
    </row>
    <row r="858" spans="1:119">
      <c r="A858" s="166"/>
      <c r="B858" s="175"/>
      <c r="C858" s="175"/>
      <c r="D858" s="178"/>
      <c r="E858" s="17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70"/>
      <c r="R858" s="170"/>
      <c r="S858" s="170"/>
      <c r="T858" s="170"/>
      <c r="U858" s="170"/>
      <c r="V858" s="170"/>
      <c r="W858" s="207"/>
      <c r="X858" s="207"/>
      <c r="Y858" s="207"/>
      <c r="Z858" s="208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  <c r="AT858" s="208"/>
      <c r="AU858" s="208"/>
      <c r="AV858" s="208"/>
      <c r="AW858" s="208"/>
      <c r="AX858" s="208"/>
      <c r="AY858" s="208"/>
      <c r="AZ858" s="208"/>
      <c r="BA858" s="208"/>
      <c r="BB858" s="208"/>
      <c r="BC858" s="208"/>
      <c r="BD858" s="208"/>
      <c r="BE858" s="208"/>
      <c r="BF858" s="208"/>
      <c r="BG858" s="208"/>
      <c r="BH858" s="208"/>
      <c r="BI858" s="208"/>
      <c r="BJ858" s="208"/>
      <c r="BK858" s="208"/>
      <c r="BL858" s="208"/>
      <c r="BM858" s="208"/>
      <c r="BN858" s="208"/>
      <c r="BO858" s="208"/>
      <c r="BP858" s="208"/>
      <c r="BQ858" s="208"/>
      <c r="BR858" s="208"/>
      <c r="BS858" s="208"/>
      <c r="BT858" s="208"/>
      <c r="BU858" s="208"/>
      <c r="BV858" s="208"/>
      <c r="BW858" s="208"/>
      <c r="BX858" s="208"/>
      <c r="BY858" s="208"/>
      <c r="BZ858" s="208"/>
      <c r="CA858" s="208"/>
      <c r="CB858" s="208"/>
      <c r="CC858" s="208"/>
      <c r="CD858" s="208"/>
      <c r="CE858" s="208"/>
      <c r="CF858" s="208"/>
      <c r="CG858" s="208"/>
      <c r="CH858" s="208"/>
      <c r="CI858" s="208"/>
      <c r="CJ858" s="208"/>
      <c r="CK858" s="208"/>
      <c r="CL858" s="208"/>
      <c r="CM858" s="208"/>
      <c r="CN858" s="208"/>
      <c r="CO858" s="208"/>
      <c r="CP858" s="176"/>
      <c r="DO858" s="166"/>
    </row>
    <row r="859" spans="1:119">
      <c r="A859" s="166"/>
      <c r="B859" s="175"/>
      <c r="C859" s="175"/>
      <c r="D859" s="178"/>
      <c r="E859" s="17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70"/>
      <c r="R859" s="170"/>
      <c r="S859" s="170"/>
      <c r="T859" s="170"/>
      <c r="U859" s="170"/>
      <c r="V859" s="170"/>
      <c r="W859" s="207"/>
      <c r="X859" s="207"/>
      <c r="Y859" s="207"/>
      <c r="Z859" s="208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  <c r="AT859" s="208"/>
      <c r="AU859" s="208"/>
      <c r="AV859" s="208"/>
      <c r="AW859" s="208"/>
      <c r="AX859" s="208"/>
      <c r="AY859" s="208"/>
      <c r="AZ859" s="208"/>
      <c r="BA859" s="208"/>
      <c r="BB859" s="208"/>
      <c r="BC859" s="208"/>
      <c r="BD859" s="208"/>
      <c r="BE859" s="208"/>
      <c r="BF859" s="208"/>
      <c r="BG859" s="208"/>
      <c r="BH859" s="208"/>
      <c r="BI859" s="208"/>
      <c r="BJ859" s="208"/>
      <c r="BK859" s="208"/>
      <c r="BL859" s="208"/>
      <c r="BM859" s="208"/>
      <c r="BN859" s="208"/>
      <c r="BO859" s="208"/>
      <c r="BP859" s="208"/>
      <c r="BQ859" s="208"/>
      <c r="BR859" s="208"/>
      <c r="BS859" s="208"/>
      <c r="BT859" s="208"/>
      <c r="BU859" s="208"/>
      <c r="BV859" s="208"/>
      <c r="BW859" s="208"/>
      <c r="BX859" s="208"/>
      <c r="BY859" s="208"/>
      <c r="BZ859" s="208"/>
      <c r="CA859" s="208"/>
      <c r="CB859" s="208"/>
      <c r="CC859" s="208"/>
      <c r="CD859" s="208"/>
      <c r="CE859" s="208"/>
      <c r="CF859" s="208"/>
      <c r="CG859" s="208"/>
      <c r="CH859" s="208"/>
      <c r="CI859" s="208"/>
      <c r="CJ859" s="208"/>
      <c r="CK859" s="208"/>
      <c r="CL859" s="208"/>
      <c r="CM859" s="208"/>
      <c r="CN859" s="208"/>
      <c r="CO859" s="208"/>
      <c r="CP859" s="176"/>
      <c r="DO859" s="166"/>
    </row>
    <row r="860" spans="1:119">
      <c r="A860" s="166"/>
      <c r="B860" s="175"/>
      <c r="C860" s="175"/>
      <c r="D860" s="178"/>
      <c r="E860" s="17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70"/>
      <c r="R860" s="170"/>
      <c r="S860" s="170"/>
      <c r="T860" s="170"/>
      <c r="U860" s="170"/>
      <c r="V860" s="170"/>
      <c r="W860" s="207"/>
      <c r="X860" s="207"/>
      <c r="Y860" s="207"/>
      <c r="Z860" s="208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  <c r="BB860" s="208"/>
      <c r="BC860" s="208"/>
      <c r="BD860" s="208"/>
      <c r="BE860" s="208"/>
      <c r="BF860" s="208"/>
      <c r="BG860" s="208"/>
      <c r="BH860" s="208"/>
      <c r="BI860" s="208"/>
      <c r="BJ860" s="208"/>
      <c r="BK860" s="208"/>
      <c r="BL860" s="208"/>
      <c r="BM860" s="208"/>
      <c r="BN860" s="208"/>
      <c r="BO860" s="208"/>
      <c r="BP860" s="208"/>
      <c r="BQ860" s="208"/>
      <c r="BR860" s="208"/>
      <c r="BS860" s="208"/>
      <c r="BT860" s="208"/>
      <c r="BU860" s="208"/>
      <c r="BV860" s="208"/>
      <c r="BW860" s="208"/>
      <c r="BX860" s="208"/>
      <c r="BY860" s="208"/>
      <c r="BZ860" s="208"/>
      <c r="CA860" s="208"/>
      <c r="CB860" s="208"/>
      <c r="CC860" s="208"/>
      <c r="CD860" s="208"/>
      <c r="CE860" s="208"/>
      <c r="CF860" s="208"/>
      <c r="CG860" s="208"/>
      <c r="CH860" s="208"/>
      <c r="CI860" s="208"/>
      <c r="CJ860" s="208"/>
      <c r="CK860" s="208"/>
      <c r="CL860" s="208"/>
      <c r="CM860" s="208"/>
      <c r="CN860" s="208"/>
      <c r="CO860" s="208"/>
      <c r="CP860" s="176"/>
      <c r="DO860" s="166"/>
    </row>
    <row r="861" spans="1:119">
      <c r="A861" s="166"/>
      <c r="B861" s="175"/>
      <c r="C861" s="175"/>
      <c r="D861" s="178"/>
      <c r="E861" s="17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70"/>
      <c r="R861" s="170"/>
      <c r="S861" s="170"/>
      <c r="T861" s="170"/>
      <c r="U861" s="170"/>
      <c r="V861" s="170"/>
      <c r="W861" s="207"/>
      <c r="X861" s="207"/>
      <c r="Y861" s="207"/>
      <c r="Z861" s="208"/>
      <c r="AA861" s="208"/>
      <c r="AB861" s="208"/>
      <c r="AC861" s="208"/>
      <c r="AD861" s="208"/>
      <c r="AE861" s="208"/>
      <c r="AF861" s="208"/>
      <c r="AG861" s="208"/>
      <c r="AH861" s="208"/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  <c r="AT861" s="208"/>
      <c r="AU861" s="208"/>
      <c r="AV861" s="208"/>
      <c r="AW861" s="208"/>
      <c r="AX861" s="208"/>
      <c r="AY861" s="208"/>
      <c r="AZ861" s="208"/>
      <c r="BA861" s="208"/>
      <c r="BB861" s="208"/>
      <c r="BC861" s="208"/>
      <c r="BD861" s="208"/>
      <c r="BE861" s="208"/>
      <c r="BF861" s="208"/>
      <c r="BG861" s="208"/>
      <c r="BH861" s="208"/>
      <c r="BI861" s="208"/>
      <c r="BJ861" s="208"/>
      <c r="BK861" s="208"/>
      <c r="BL861" s="208"/>
      <c r="BM861" s="208"/>
      <c r="BN861" s="208"/>
      <c r="BO861" s="208"/>
      <c r="BP861" s="208"/>
      <c r="BQ861" s="208"/>
      <c r="BR861" s="208"/>
      <c r="BS861" s="208"/>
      <c r="BT861" s="208"/>
      <c r="BU861" s="208"/>
      <c r="BV861" s="208"/>
      <c r="BW861" s="208"/>
      <c r="BX861" s="208"/>
      <c r="BY861" s="208"/>
      <c r="BZ861" s="208"/>
      <c r="CA861" s="208"/>
      <c r="CB861" s="208"/>
      <c r="CC861" s="208"/>
      <c r="CD861" s="208"/>
      <c r="CE861" s="208"/>
      <c r="CF861" s="208"/>
      <c r="CG861" s="208"/>
      <c r="CH861" s="208"/>
      <c r="CI861" s="208"/>
      <c r="CJ861" s="208"/>
      <c r="CK861" s="208"/>
      <c r="CL861" s="208"/>
      <c r="CM861" s="208"/>
      <c r="CN861" s="208"/>
      <c r="CO861" s="208"/>
      <c r="CP861" s="176"/>
      <c r="DO861" s="166"/>
    </row>
    <row r="862" spans="1:119">
      <c r="A862" s="166"/>
      <c r="B862" s="175"/>
      <c r="C862" s="175"/>
      <c r="D862" s="178"/>
      <c r="E862" s="17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70"/>
      <c r="R862" s="170"/>
      <c r="S862" s="170"/>
      <c r="T862" s="170"/>
      <c r="U862" s="170"/>
      <c r="V862" s="170"/>
      <c r="W862" s="207"/>
      <c r="X862" s="207"/>
      <c r="Y862" s="207"/>
      <c r="Z862" s="208"/>
      <c r="AA862" s="208"/>
      <c r="AB862" s="208"/>
      <c r="AC862" s="208"/>
      <c r="AD862" s="208"/>
      <c r="AE862" s="208"/>
      <c r="AF862" s="208"/>
      <c r="AG862" s="208"/>
      <c r="AH862" s="208"/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  <c r="AT862" s="208"/>
      <c r="AU862" s="208"/>
      <c r="AV862" s="208"/>
      <c r="AW862" s="208"/>
      <c r="AX862" s="208"/>
      <c r="AY862" s="208"/>
      <c r="AZ862" s="208"/>
      <c r="BA862" s="208"/>
      <c r="BB862" s="208"/>
      <c r="BC862" s="208"/>
      <c r="BD862" s="208"/>
      <c r="BE862" s="208"/>
      <c r="BF862" s="208"/>
      <c r="BG862" s="208"/>
      <c r="BH862" s="208"/>
      <c r="BI862" s="208"/>
      <c r="BJ862" s="208"/>
      <c r="BK862" s="208"/>
      <c r="BL862" s="208"/>
      <c r="BM862" s="208"/>
      <c r="BN862" s="208"/>
      <c r="BO862" s="208"/>
      <c r="BP862" s="208"/>
      <c r="BQ862" s="208"/>
      <c r="BR862" s="208"/>
      <c r="BS862" s="208"/>
      <c r="BT862" s="208"/>
      <c r="BU862" s="208"/>
      <c r="BV862" s="208"/>
      <c r="BW862" s="208"/>
      <c r="BX862" s="208"/>
      <c r="BY862" s="208"/>
      <c r="BZ862" s="208"/>
      <c r="CA862" s="208"/>
      <c r="CB862" s="208"/>
      <c r="CC862" s="208"/>
      <c r="CD862" s="208"/>
      <c r="CE862" s="208"/>
      <c r="CF862" s="208"/>
      <c r="CG862" s="208"/>
      <c r="CH862" s="208"/>
      <c r="CI862" s="208"/>
      <c r="CJ862" s="208"/>
      <c r="CK862" s="208"/>
      <c r="CL862" s="208"/>
      <c r="CM862" s="208"/>
      <c r="CN862" s="208"/>
      <c r="CO862" s="208"/>
      <c r="CP862" s="176"/>
      <c r="DO862" s="166"/>
    </row>
    <row r="863" spans="1:119">
      <c r="A863" s="166"/>
      <c r="B863" s="175"/>
      <c r="C863" s="175"/>
      <c r="D863" s="178"/>
      <c r="E863" s="17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70"/>
      <c r="R863" s="170"/>
      <c r="S863" s="170"/>
      <c r="T863" s="170"/>
      <c r="U863" s="170"/>
      <c r="V863" s="170"/>
      <c r="W863" s="207"/>
      <c r="X863" s="207"/>
      <c r="Y863" s="207"/>
      <c r="Z863" s="208"/>
      <c r="AA863" s="208"/>
      <c r="AB863" s="208"/>
      <c r="AC863" s="208"/>
      <c r="AD863" s="208"/>
      <c r="AE863" s="208"/>
      <c r="AF863" s="208"/>
      <c r="AG863" s="208"/>
      <c r="AH863" s="208"/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  <c r="AT863" s="208"/>
      <c r="AU863" s="208"/>
      <c r="AV863" s="208"/>
      <c r="AW863" s="208"/>
      <c r="AX863" s="208"/>
      <c r="AY863" s="208"/>
      <c r="AZ863" s="208"/>
      <c r="BA863" s="208"/>
      <c r="BB863" s="208"/>
      <c r="BC863" s="208"/>
      <c r="BD863" s="208"/>
      <c r="BE863" s="208"/>
      <c r="BF863" s="208"/>
      <c r="BG863" s="208"/>
      <c r="BH863" s="208"/>
      <c r="BI863" s="208"/>
      <c r="BJ863" s="208"/>
      <c r="BK863" s="208"/>
      <c r="BL863" s="208"/>
      <c r="BM863" s="208"/>
      <c r="BN863" s="208"/>
      <c r="BO863" s="208"/>
      <c r="BP863" s="208"/>
      <c r="BQ863" s="208"/>
      <c r="BR863" s="208"/>
      <c r="BS863" s="208"/>
      <c r="BT863" s="208"/>
      <c r="BU863" s="208"/>
      <c r="BV863" s="208"/>
      <c r="BW863" s="208"/>
      <c r="BX863" s="208"/>
      <c r="BY863" s="208"/>
      <c r="BZ863" s="208"/>
      <c r="CA863" s="208"/>
      <c r="CB863" s="208"/>
      <c r="CC863" s="208"/>
      <c r="CD863" s="208"/>
      <c r="CE863" s="208"/>
      <c r="CF863" s="208"/>
      <c r="CG863" s="208"/>
      <c r="CH863" s="208"/>
      <c r="CI863" s="208"/>
      <c r="CJ863" s="208"/>
      <c r="CK863" s="208"/>
      <c r="CL863" s="208"/>
      <c r="CM863" s="208"/>
      <c r="CN863" s="208"/>
      <c r="CO863" s="208"/>
      <c r="CP863" s="176"/>
      <c r="DO863" s="166"/>
    </row>
    <row r="864" spans="1:119">
      <c r="A864" s="166"/>
      <c r="B864" s="175"/>
      <c r="C864" s="175"/>
      <c r="D864" s="178"/>
      <c r="E864" s="17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70"/>
      <c r="R864" s="170"/>
      <c r="S864" s="170"/>
      <c r="T864" s="170"/>
      <c r="U864" s="170"/>
      <c r="V864" s="170"/>
      <c r="W864" s="207"/>
      <c r="X864" s="207"/>
      <c r="Y864" s="207"/>
      <c r="Z864" s="208"/>
      <c r="AA864" s="208"/>
      <c r="AB864" s="208"/>
      <c r="AC864" s="208"/>
      <c r="AD864" s="208"/>
      <c r="AE864" s="208"/>
      <c r="AF864" s="208"/>
      <c r="AG864" s="208"/>
      <c r="AH864" s="208"/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  <c r="AT864" s="208"/>
      <c r="AU864" s="208"/>
      <c r="AV864" s="208"/>
      <c r="AW864" s="208"/>
      <c r="AX864" s="208"/>
      <c r="AY864" s="208"/>
      <c r="AZ864" s="208"/>
      <c r="BA864" s="208"/>
      <c r="BB864" s="208"/>
      <c r="BC864" s="208"/>
      <c r="BD864" s="208"/>
      <c r="BE864" s="208"/>
      <c r="BF864" s="208"/>
      <c r="BG864" s="208"/>
      <c r="BH864" s="208"/>
      <c r="BI864" s="208"/>
      <c r="BJ864" s="208"/>
      <c r="BK864" s="208"/>
      <c r="BL864" s="208"/>
      <c r="BM864" s="208"/>
      <c r="BN864" s="208"/>
      <c r="BO864" s="208"/>
      <c r="BP864" s="208"/>
      <c r="BQ864" s="208"/>
      <c r="BR864" s="208"/>
      <c r="BS864" s="208"/>
      <c r="BT864" s="208"/>
      <c r="BU864" s="208"/>
      <c r="BV864" s="208"/>
      <c r="BW864" s="208"/>
      <c r="BX864" s="208"/>
      <c r="BY864" s="208"/>
      <c r="BZ864" s="208"/>
      <c r="CA864" s="208"/>
      <c r="CB864" s="208"/>
      <c r="CC864" s="208"/>
      <c r="CD864" s="208"/>
      <c r="CE864" s="208"/>
      <c r="CF864" s="208"/>
      <c r="CG864" s="208"/>
      <c r="CH864" s="208"/>
      <c r="CI864" s="208"/>
      <c r="CJ864" s="208"/>
      <c r="CK864" s="208"/>
      <c r="CL864" s="208"/>
      <c r="CM864" s="208"/>
      <c r="CN864" s="208"/>
      <c r="CO864" s="208"/>
      <c r="CP864" s="176"/>
      <c r="DO864" s="166"/>
    </row>
    <row r="865" spans="1:119">
      <c r="A865" s="166"/>
      <c r="B865" s="175"/>
      <c r="C865" s="175"/>
      <c r="D865" s="178"/>
      <c r="E865" s="17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70"/>
      <c r="R865" s="170"/>
      <c r="S865" s="170"/>
      <c r="T865" s="170"/>
      <c r="U865" s="170"/>
      <c r="V865" s="170"/>
      <c r="W865" s="207"/>
      <c r="X865" s="207"/>
      <c r="Y865" s="207"/>
      <c r="Z865" s="208"/>
      <c r="AA865" s="208"/>
      <c r="AB865" s="208"/>
      <c r="AC865" s="208"/>
      <c r="AD865" s="208"/>
      <c r="AE865" s="208"/>
      <c r="AF865" s="208"/>
      <c r="AG865" s="208"/>
      <c r="AH865" s="208"/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  <c r="AT865" s="208"/>
      <c r="AU865" s="208"/>
      <c r="AV865" s="208"/>
      <c r="AW865" s="208"/>
      <c r="AX865" s="208"/>
      <c r="AY865" s="208"/>
      <c r="AZ865" s="208"/>
      <c r="BA865" s="208"/>
      <c r="BB865" s="208"/>
      <c r="BC865" s="208"/>
      <c r="BD865" s="208"/>
      <c r="BE865" s="208"/>
      <c r="BF865" s="208"/>
      <c r="BG865" s="208"/>
      <c r="BH865" s="208"/>
      <c r="BI865" s="208"/>
      <c r="BJ865" s="208"/>
      <c r="BK865" s="208"/>
      <c r="BL865" s="208"/>
      <c r="BM865" s="208"/>
      <c r="BN865" s="208"/>
      <c r="BO865" s="208"/>
      <c r="BP865" s="208"/>
      <c r="BQ865" s="208"/>
      <c r="BR865" s="208"/>
      <c r="BS865" s="208"/>
      <c r="BT865" s="208"/>
      <c r="BU865" s="208"/>
      <c r="BV865" s="208"/>
      <c r="BW865" s="208"/>
      <c r="BX865" s="208"/>
      <c r="BY865" s="208"/>
      <c r="BZ865" s="208"/>
      <c r="CA865" s="208"/>
      <c r="CB865" s="208"/>
      <c r="CC865" s="208"/>
      <c r="CD865" s="208"/>
      <c r="CE865" s="208"/>
      <c r="CF865" s="208"/>
      <c r="CG865" s="208"/>
      <c r="CH865" s="208"/>
      <c r="CI865" s="208"/>
      <c r="CJ865" s="208"/>
      <c r="CK865" s="208"/>
      <c r="CL865" s="208"/>
      <c r="CM865" s="208"/>
      <c r="CN865" s="208"/>
      <c r="CO865" s="208"/>
      <c r="CP865" s="176"/>
      <c r="DO865" s="166"/>
    </row>
    <row r="866" spans="1:119">
      <c r="A866" s="166"/>
      <c r="B866" s="175"/>
      <c r="C866" s="175"/>
      <c r="D866" s="178"/>
      <c r="E866" s="17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70"/>
      <c r="R866" s="170"/>
      <c r="S866" s="170"/>
      <c r="T866" s="170"/>
      <c r="U866" s="170"/>
      <c r="V866" s="170"/>
      <c r="W866" s="207"/>
      <c r="X866" s="207"/>
      <c r="Y866" s="207"/>
      <c r="Z866" s="208"/>
      <c r="AA866" s="208"/>
      <c r="AB866" s="208"/>
      <c r="AC866" s="208"/>
      <c r="AD866" s="208"/>
      <c r="AE866" s="208"/>
      <c r="AF866" s="208"/>
      <c r="AG866" s="208"/>
      <c r="AH866" s="208"/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  <c r="AT866" s="208"/>
      <c r="AU866" s="208"/>
      <c r="AV866" s="208"/>
      <c r="AW866" s="208"/>
      <c r="AX866" s="208"/>
      <c r="AY866" s="208"/>
      <c r="AZ866" s="208"/>
      <c r="BA866" s="208"/>
      <c r="BB866" s="208"/>
      <c r="BC866" s="208"/>
      <c r="BD866" s="208"/>
      <c r="BE866" s="208"/>
      <c r="BF866" s="208"/>
      <c r="BG866" s="208"/>
      <c r="BH866" s="208"/>
      <c r="BI866" s="208"/>
      <c r="BJ866" s="208"/>
      <c r="BK866" s="208"/>
      <c r="BL866" s="208"/>
      <c r="BM866" s="208"/>
      <c r="BN866" s="208"/>
      <c r="BO866" s="208"/>
      <c r="BP866" s="208"/>
      <c r="BQ866" s="208"/>
      <c r="BR866" s="208"/>
      <c r="BS866" s="208"/>
      <c r="BT866" s="208"/>
      <c r="BU866" s="208"/>
      <c r="BV866" s="208"/>
      <c r="BW866" s="208"/>
      <c r="BX866" s="208"/>
      <c r="BY866" s="208"/>
      <c r="BZ866" s="208"/>
      <c r="CA866" s="208"/>
      <c r="CB866" s="208"/>
      <c r="CC866" s="208"/>
      <c r="CD866" s="208"/>
      <c r="CE866" s="208"/>
      <c r="CF866" s="208"/>
      <c r="CG866" s="208"/>
      <c r="CH866" s="208"/>
      <c r="CI866" s="208"/>
      <c r="CJ866" s="208"/>
      <c r="CK866" s="208"/>
      <c r="CL866" s="208"/>
      <c r="CM866" s="208"/>
      <c r="CN866" s="208"/>
      <c r="CO866" s="208"/>
      <c r="CP866" s="176"/>
      <c r="DO866" s="166"/>
    </row>
    <row r="867" spans="1:119">
      <c r="A867" s="166"/>
      <c r="B867" s="175"/>
      <c r="C867" s="175"/>
      <c r="D867" s="178"/>
      <c r="E867" s="17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70"/>
      <c r="R867" s="170"/>
      <c r="S867" s="170"/>
      <c r="T867" s="170"/>
      <c r="U867" s="170"/>
      <c r="V867" s="170"/>
      <c r="W867" s="207"/>
      <c r="X867" s="207"/>
      <c r="Y867" s="207"/>
      <c r="Z867" s="208"/>
      <c r="AA867" s="208"/>
      <c r="AB867" s="208"/>
      <c r="AC867" s="208"/>
      <c r="AD867" s="208"/>
      <c r="AE867" s="208"/>
      <c r="AF867" s="208"/>
      <c r="AG867" s="208"/>
      <c r="AH867" s="208"/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  <c r="AT867" s="208"/>
      <c r="AU867" s="208"/>
      <c r="AV867" s="208"/>
      <c r="AW867" s="208"/>
      <c r="AX867" s="208"/>
      <c r="AY867" s="208"/>
      <c r="AZ867" s="208"/>
      <c r="BA867" s="208"/>
      <c r="BB867" s="208"/>
      <c r="BC867" s="208"/>
      <c r="BD867" s="208"/>
      <c r="BE867" s="208"/>
      <c r="BF867" s="208"/>
      <c r="BG867" s="208"/>
      <c r="BH867" s="208"/>
      <c r="BI867" s="208"/>
      <c r="BJ867" s="208"/>
      <c r="BK867" s="208"/>
      <c r="BL867" s="208"/>
      <c r="BM867" s="208"/>
      <c r="BN867" s="208"/>
      <c r="BO867" s="208"/>
      <c r="BP867" s="208"/>
      <c r="BQ867" s="208"/>
      <c r="BR867" s="208"/>
      <c r="BS867" s="208"/>
      <c r="BT867" s="208"/>
      <c r="BU867" s="208"/>
      <c r="BV867" s="208"/>
      <c r="BW867" s="208"/>
      <c r="BX867" s="208"/>
      <c r="BY867" s="208"/>
      <c r="BZ867" s="208"/>
      <c r="CA867" s="208"/>
      <c r="CB867" s="208"/>
      <c r="CC867" s="208"/>
      <c r="CD867" s="208"/>
      <c r="CE867" s="208"/>
      <c r="CF867" s="208"/>
      <c r="CG867" s="208"/>
      <c r="CH867" s="208"/>
      <c r="CI867" s="208"/>
      <c r="CJ867" s="208"/>
      <c r="CK867" s="208"/>
      <c r="CL867" s="208"/>
      <c r="CM867" s="208"/>
      <c r="CN867" s="208"/>
      <c r="CO867" s="208"/>
      <c r="CP867" s="176"/>
      <c r="DO867" s="166"/>
    </row>
    <row r="868" spans="1:119">
      <c r="A868" s="166"/>
      <c r="B868" s="175"/>
      <c r="C868" s="175"/>
      <c r="D868" s="178"/>
      <c r="E868" s="17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70"/>
      <c r="R868" s="170"/>
      <c r="S868" s="170"/>
      <c r="T868" s="170"/>
      <c r="U868" s="170"/>
      <c r="V868" s="170"/>
      <c r="W868" s="207"/>
      <c r="X868" s="207"/>
      <c r="Y868" s="207"/>
      <c r="Z868" s="208"/>
      <c r="AA868" s="208"/>
      <c r="AB868" s="208"/>
      <c r="AC868" s="208"/>
      <c r="AD868" s="208"/>
      <c r="AE868" s="208"/>
      <c r="AF868" s="208"/>
      <c r="AG868" s="208"/>
      <c r="AH868" s="208"/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  <c r="AT868" s="208"/>
      <c r="AU868" s="208"/>
      <c r="AV868" s="208"/>
      <c r="AW868" s="208"/>
      <c r="AX868" s="208"/>
      <c r="AY868" s="208"/>
      <c r="AZ868" s="208"/>
      <c r="BA868" s="208"/>
      <c r="BB868" s="208"/>
      <c r="BC868" s="208"/>
      <c r="BD868" s="208"/>
      <c r="BE868" s="208"/>
      <c r="BF868" s="208"/>
      <c r="BG868" s="208"/>
      <c r="BH868" s="208"/>
      <c r="BI868" s="208"/>
      <c r="BJ868" s="208"/>
      <c r="BK868" s="208"/>
      <c r="BL868" s="208"/>
      <c r="BM868" s="208"/>
      <c r="BN868" s="208"/>
      <c r="BO868" s="208"/>
      <c r="BP868" s="208"/>
      <c r="BQ868" s="208"/>
      <c r="BR868" s="208"/>
      <c r="BS868" s="208"/>
      <c r="BT868" s="208"/>
      <c r="BU868" s="208"/>
      <c r="BV868" s="208"/>
      <c r="BW868" s="208"/>
      <c r="BX868" s="208"/>
      <c r="BY868" s="208"/>
      <c r="BZ868" s="208"/>
      <c r="CA868" s="208"/>
      <c r="CB868" s="208"/>
      <c r="CC868" s="208"/>
      <c r="CD868" s="208"/>
      <c r="CE868" s="208"/>
      <c r="CF868" s="208"/>
      <c r="CG868" s="208"/>
      <c r="CH868" s="208"/>
      <c r="CI868" s="208"/>
      <c r="CJ868" s="208"/>
      <c r="CK868" s="208"/>
      <c r="CL868" s="208"/>
      <c r="CM868" s="208"/>
      <c r="CN868" s="208"/>
      <c r="CO868" s="208"/>
      <c r="CP868" s="176"/>
      <c r="DO868" s="166"/>
    </row>
    <row r="869" spans="1:119">
      <c r="A869" s="166"/>
      <c r="B869" s="175"/>
      <c r="C869" s="175"/>
      <c r="D869" s="178"/>
      <c r="E869" s="17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70"/>
      <c r="R869" s="170"/>
      <c r="S869" s="170"/>
      <c r="T869" s="170"/>
      <c r="U869" s="170"/>
      <c r="V869" s="170"/>
      <c r="W869" s="207"/>
      <c r="X869" s="207"/>
      <c r="Y869" s="207"/>
      <c r="Z869" s="208"/>
      <c r="AA869" s="208"/>
      <c r="AB869" s="208"/>
      <c r="AC869" s="208"/>
      <c r="AD869" s="208"/>
      <c r="AE869" s="208"/>
      <c r="AF869" s="208"/>
      <c r="AG869" s="208"/>
      <c r="AH869" s="208"/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  <c r="AT869" s="208"/>
      <c r="AU869" s="208"/>
      <c r="AV869" s="208"/>
      <c r="AW869" s="208"/>
      <c r="AX869" s="208"/>
      <c r="AY869" s="208"/>
      <c r="AZ869" s="208"/>
      <c r="BA869" s="208"/>
      <c r="BB869" s="208"/>
      <c r="BC869" s="208"/>
      <c r="BD869" s="208"/>
      <c r="BE869" s="208"/>
      <c r="BF869" s="208"/>
      <c r="BG869" s="208"/>
      <c r="BH869" s="208"/>
      <c r="BI869" s="208"/>
      <c r="BJ869" s="208"/>
      <c r="BK869" s="208"/>
      <c r="BL869" s="208"/>
      <c r="BM869" s="208"/>
      <c r="BN869" s="208"/>
      <c r="BO869" s="208"/>
      <c r="BP869" s="208"/>
      <c r="BQ869" s="208"/>
      <c r="BR869" s="208"/>
      <c r="BS869" s="208"/>
      <c r="BT869" s="208"/>
      <c r="BU869" s="208"/>
      <c r="BV869" s="208"/>
      <c r="BW869" s="208"/>
      <c r="BX869" s="208"/>
      <c r="BY869" s="208"/>
      <c r="BZ869" s="208"/>
      <c r="CA869" s="208"/>
      <c r="CB869" s="208"/>
      <c r="CC869" s="208"/>
      <c r="CD869" s="208"/>
      <c r="CE869" s="208"/>
      <c r="CF869" s="208"/>
      <c r="CG869" s="208"/>
      <c r="CH869" s="208"/>
      <c r="CI869" s="208"/>
      <c r="CJ869" s="208"/>
      <c r="CK869" s="208"/>
      <c r="CL869" s="208"/>
      <c r="CM869" s="208"/>
      <c r="CN869" s="208"/>
      <c r="CO869" s="208"/>
      <c r="CP869" s="176"/>
      <c r="DO869" s="166"/>
    </row>
    <row r="870" spans="1:119">
      <c r="A870" s="166"/>
      <c r="B870" s="175"/>
      <c r="C870" s="175"/>
      <c r="D870" s="178"/>
      <c r="E870" s="17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70"/>
      <c r="R870" s="170"/>
      <c r="S870" s="170"/>
      <c r="T870" s="170"/>
      <c r="U870" s="170"/>
      <c r="V870" s="170"/>
      <c r="W870" s="207"/>
      <c r="X870" s="207"/>
      <c r="Y870" s="207"/>
      <c r="Z870" s="208"/>
      <c r="AA870" s="208"/>
      <c r="AB870" s="208"/>
      <c r="AC870" s="208"/>
      <c r="AD870" s="208"/>
      <c r="AE870" s="208"/>
      <c r="AF870" s="208"/>
      <c r="AG870" s="208"/>
      <c r="AH870" s="208"/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  <c r="AT870" s="208"/>
      <c r="AU870" s="208"/>
      <c r="AV870" s="208"/>
      <c r="AW870" s="208"/>
      <c r="AX870" s="208"/>
      <c r="AY870" s="208"/>
      <c r="AZ870" s="208"/>
      <c r="BA870" s="208"/>
      <c r="BB870" s="208"/>
      <c r="BC870" s="208"/>
      <c r="BD870" s="208"/>
      <c r="BE870" s="208"/>
      <c r="BF870" s="208"/>
      <c r="BG870" s="208"/>
      <c r="BH870" s="208"/>
      <c r="BI870" s="208"/>
      <c r="BJ870" s="208"/>
      <c r="BK870" s="208"/>
      <c r="BL870" s="208"/>
      <c r="BM870" s="208"/>
      <c r="BN870" s="208"/>
      <c r="BO870" s="208"/>
      <c r="BP870" s="208"/>
      <c r="BQ870" s="208"/>
      <c r="BR870" s="208"/>
      <c r="BS870" s="208"/>
      <c r="BT870" s="208"/>
      <c r="BU870" s="208"/>
      <c r="BV870" s="208"/>
      <c r="BW870" s="208"/>
      <c r="BX870" s="208"/>
      <c r="BY870" s="208"/>
      <c r="BZ870" s="208"/>
      <c r="CA870" s="208"/>
      <c r="CB870" s="208"/>
      <c r="CC870" s="208"/>
      <c r="CD870" s="208"/>
      <c r="CE870" s="208"/>
      <c r="CF870" s="208"/>
      <c r="CG870" s="208"/>
      <c r="CH870" s="208"/>
      <c r="CI870" s="208"/>
      <c r="CJ870" s="208"/>
      <c r="CK870" s="208"/>
      <c r="CL870" s="208"/>
      <c r="CM870" s="208"/>
      <c r="CN870" s="208"/>
      <c r="CO870" s="208"/>
      <c r="CP870" s="176"/>
      <c r="DO870" s="166"/>
    </row>
    <row r="871" spans="1:119">
      <c r="A871" s="166"/>
      <c r="B871" s="175"/>
      <c r="C871" s="175"/>
      <c r="D871" s="178"/>
      <c r="E871" s="17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70"/>
      <c r="R871" s="170"/>
      <c r="S871" s="170"/>
      <c r="T871" s="170"/>
      <c r="U871" s="170"/>
      <c r="V871" s="170"/>
      <c r="W871" s="207"/>
      <c r="X871" s="207"/>
      <c r="Y871" s="207"/>
      <c r="Z871" s="208"/>
      <c r="AA871" s="208"/>
      <c r="AB871" s="208"/>
      <c r="AC871" s="208"/>
      <c r="AD871" s="208"/>
      <c r="AE871" s="208"/>
      <c r="AF871" s="208"/>
      <c r="AG871" s="208"/>
      <c r="AH871" s="208"/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  <c r="AT871" s="208"/>
      <c r="AU871" s="208"/>
      <c r="AV871" s="208"/>
      <c r="AW871" s="208"/>
      <c r="AX871" s="208"/>
      <c r="AY871" s="208"/>
      <c r="AZ871" s="208"/>
      <c r="BA871" s="208"/>
      <c r="BB871" s="208"/>
      <c r="BC871" s="208"/>
      <c r="BD871" s="208"/>
      <c r="BE871" s="208"/>
      <c r="BF871" s="208"/>
      <c r="BG871" s="208"/>
      <c r="BH871" s="208"/>
      <c r="BI871" s="208"/>
      <c r="BJ871" s="208"/>
      <c r="BK871" s="208"/>
      <c r="BL871" s="208"/>
      <c r="BM871" s="208"/>
      <c r="BN871" s="208"/>
      <c r="BO871" s="208"/>
      <c r="BP871" s="208"/>
      <c r="BQ871" s="208"/>
      <c r="BR871" s="208"/>
      <c r="BS871" s="208"/>
      <c r="BT871" s="208"/>
      <c r="BU871" s="208"/>
      <c r="BV871" s="208"/>
      <c r="BW871" s="208"/>
      <c r="BX871" s="208"/>
      <c r="BY871" s="208"/>
      <c r="BZ871" s="208"/>
      <c r="CA871" s="208"/>
      <c r="CB871" s="208"/>
      <c r="CC871" s="208"/>
      <c r="CD871" s="208"/>
      <c r="CE871" s="208"/>
      <c r="CF871" s="208"/>
      <c r="CG871" s="208"/>
      <c r="CH871" s="208"/>
      <c r="CI871" s="208"/>
      <c r="CJ871" s="208"/>
      <c r="CK871" s="208"/>
      <c r="CL871" s="208"/>
      <c r="CM871" s="208"/>
      <c r="CN871" s="208"/>
      <c r="CO871" s="208"/>
      <c r="CP871" s="176"/>
      <c r="DO871" s="166"/>
    </row>
    <row r="872" spans="1:119">
      <c r="A872" s="166"/>
      <c r="B872" s="175"/>
      <c r="C872" s="175"/>
      <c r="D872" s="178"/>
      <c r="E872" s="17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70"/>
      <c r="R872" s="170"/>
      <c r="S872" s="170"/>
      <c r="T872" s="170"/>
      <c r="U872" s="170"/>
      <c r="V872" s="170"/>
      <c r="W872" s="207"/>
      <c r="X872" s="207"/>
      <c r="Y872" s="207"/>
      <c r="Z872" s="208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  <c r="BB872" s="208"/>
      <c r="BC872" s="208"/>
      <c r="BD872" s="208"/>
      <c r="BE872" s="208"/>
      <c r="BF872" s="208"/>
      <c r="BG872" s="208"/>
      <c r="BH872" s="208"/>
      <c r="BI872" s="208"/>
      <c r="BJ872" s="208"/>
      <c r="BK872" s="208"/>
      <c r="BL872" s="208"/>
      <c r="BM872" s="208"/>
      <c r="BN872" s="208"/>
      <c r="BO872" s="208"/>
      <c r="BP872" s="208"/>
      <c r="BQ872" s="208"/>
      <c r="BR872" s="208"/>
      <c r="BS872" s="208"/>
      <c r="BT872" s="208"/>
      <c r="BU872" s="208"/>
      <c r="BV872" s="208"/>
      <c r="BW872" s="208"/>
      <c r="BX872" s="208"/>
      <c r="BY872" s="208"/>
      <c r="BZ872" s="208"/>
      <c r="CA872" s="208"/>
      <c r="CB872" s="208"/>
      <c r="CC872" s="208"/>
      <c r="CD872" s="208"/>
      <c r="CE872" s="208"/>
      <c r="CF872" s="208"/>
      <c r="CG872" s="208"/>
      <c r="CH872" s="208"/>
      <c r="CI872" s="208"/>
      <c r="CJ872" s="208"/>
      <c r="CK872" s="208"/>
      <c r="CL872" s="208"/>
      <c r="CM872" s="208"/>
      <c r="CN872" s="208"/>
      <c r="CO872" s="208"/>
      <c r="CP872" s="176"/>
      <c r="DO872" s="166"/>
    </row>
    <row r="873" spans="1:119">
      <c r="A873" s="166"/>
      <c r="B873" s="175"/>
      <c r="C873" s="175"/>
      <c r="D873" s="178"/>
      <c r="E873" s="17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70"/>
      <c r="R873" s="170"/>
      <c r="S873" s="170"/>
      <c r="T873" s="170"/>
      <c r="U873" s="170"/>
      <c r="V873" s="170"/>
      <c r="W873" s="207"/>
      <c r="X873" s="207"/>
      <c r="Y873" s="207"/>
      <c r="Z873" s="208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  <c r="BB873" s="208"/>
      <c r="BC873" s="208"/>
      <c r="BD873" s="208"/>
      <c r="BE873" s="208"/>
      <c r="BF873" s="208"/>
      <c r="BG873" s="208"/>
      <c r="BH873" s="208"/>
      <c r="BI873" s="208"/>
      <c r="BJ873" s="208"/>
      <c r="BK873" s="208"/>
      <c r="BL873" s="208"/>
      <c r="BM873" s="208"/>
      <c r="BN873" s="208"/>
      <c r="BO873" s="208"/>
      <c r="BP873" s="208"/>
      <c r="BQ873" s="208"/>
      <c r="BR873" s="208"/>
      <c r="BS873" s="208"/>
      <c r="BT873" s="208"/>
      <c r="BU873" s="208"/>
      <c r="BV873" s="208"/>
      <c r="BW873" s="208"/>
      <c r="BX873" s="208"/>
      <c r="BY873" s="208"/>
      <c r="BZ873" s="208"/>
      <c r="CA873" s="208"/>
      <c r="CB873" s="208"/>
      <c r="CC873" s="208"/>
      <c r="CD873" s="208"/>
      <c r="CE873" s="208"/>
      <c r="CF873" s="208"/>
      <c r="CG873" s="208"/>
      <c r="CH873" s="208"/>
      <c r="CI873" s="208"/>
      <c r="CJ873" s="208"/>
      <c r="CK873" s="208"/>
      <c r="CL873" s="208"/>
      <c r="CM873" s="208"/>
      <c r="CN873" s="208"/>
      <c r="CO873" s="208"/>
      <c r="CP873" s="176"/>
      <c r="DO873" s="166"/>
    </row>
    <row r="874" spans="1:119">
      <c r="A874" s="166"/>
      <c r="B874" s="175"/>
      <c r="C874" s="175"/>
      <c r="D874" s="178"/>
      <c r="E874" s="17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70"/>
      <c r="R874" s="170"/>
      <c r="S874" s="170"/>
      <c r="T874" s="170"/>
      <c r="U874" s="170"/>
      <c r="V874" s="170"/>
      <c r="W874" s="207"/>
      <c r="X874" s="207"/>
      <c r="Y874" s="207"/>
      <c r="Z874" s="208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  <c r="BB874" s="208"/>
      <c r="BC874" s="208"/>
      <c r="BD874" s="208"/>
      <c r="BE874" s="208"/>
      <c r="BF874" s="208"/>
      <c r="BG874" s="208"/>
      <c r="BH874" s="208"/>
      <c r="BI874" s="208"/>
      <c r="BJ874" s="208"/>
      <c r="BK874" s="208"/>
      <c r="BL874" s="208"/>
      <c r="BM874" s="208"/>
      <c r="BN874" s="208"/>
      <c r="BO874" s="208"/>
      <c r="BP874" s="208"/>
      <c r="BQ874" s="208"/>
      <c r="BR874" s="208"/>
      <c r="BS874" s="208"/>
      <c r="BT874" s="208"/>
      <c r="BU874" s="208"/>
      <c r="BV874" s="208"/>
      <c r="BW874" s="208"/>
      <c r="BX874" s="208"/>
      <c r="BY874" s="208"/>
      <c r="BZ874" s="208"/>
      <c r="CA874" s="208"/>
      <c r="CB874" s="208"/>
      <c r="CC874" s="208"/>
      <c r="CD874" s="208"/>
      <c r="CE874" s="208"/>
      <c r="CF874" s="208"/>
      <c r="CG874" s="208"/>
      <c r="CH874" s="208"/>
      <c r="CI874" s="208"/>
      <c r="CJ874" s="208"/>
      <c r="CK874" s="208"/>
      <c r="CL874" s="208"/>
      <c r="CM874" s="208"/>
      <c r="CN874" s="208"/>
      <c r="CO874" s="208"/>
      <c r="CP874" s="176"/>
      <c r="DO874" s="166"/>
    </row>
    <row r="875" spans="1:119">
      <c r="A875" s="166"/>
      <c r="B875" s="175"/>
      <c r="C875" s="175"/>
      <c r="D875" s="178"/>
      <c r="E875" s="17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70"/>
      <c r="R875" s="170"/>
      <c r="S875" s="170"/>
      <c r="T875" s="170"/>
      <c r="U875" s="170"/>
      <c r="V875" s="170"/>
      <c r="W875" s="207"/>
      <c r="X875" s="207"/>
      <c r="Y875" s="207"/>
      <c r="Z875" s="208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  <c r="BB875" s="208"/>
      <c r="BC875" s="208"/>
      <c r="BD875" s="208"/>
      <c r="BE875" s="208"/>
      <c r="BF875" s="208"/>
      <c r="BG875" s="208"/>
      <c r="BH875" s="208"/>
      <c r="BI875" s="208"/>
      <c r="BJ875" s="208"/>
      <c r="BK875" s="208"/>
      <c r="BL875" s="208"/>
      <c r="BM875" s="208"/>
      <c r="BN875" s="208"/>
      <c r="BO875" s="208"/>
      <c r="BP875" s="208"/>
      <c r="BQ875" s="208"/>
      <c r="BR875" s="208"/>
      <c r="BS875" s="208"/>
      <c r="BT875" s="208"/>
      <c r="BU875" s="208"/>
      <c r="BV875" s="208"/>
      <c r="BW875" s="208"/>
      <c r="BX875" s="208"/>
      <c r="BY875" s="208"/>
      <c r="BZ875" s="208"/>
      <c r="CA875" s="208"/>
      <c r="CB875" s="208"/>
      <c r="CC875" s="208"/>
      <c r="CD875" s="208"/>
      <c r="CE875" s="208"/>
      <c r="CF875" s="208"/>
      <c r="CG875" s="208"/>
      <c r="CH875" s="208"/>
      <c r="CI875" s="208"/>
      <c r="CJ875" s="208"/>
      <c r="CK875" s="208"/>
      <c r="CL875" s="208"/>
      <c r="CM875" s="208"/>
      <c r="CN875" s="208"/>
      <c r="CO875" s="208"/>
      <c r="CP875" s="176"/>
      <c r="DO875" s="166"/>
    </row>
    <row r="876" spans="1:119">
      <c r="A876" s="166"/>
      <c r="B876" s="175"/>
      <c r="C876" s="175"/>
      <c r="D876" s="178"/>
      <c r="E876" s="17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70"/>
      <c r="R876" s="170"/>
      <c r="S876" s="170"/>
      <c r="T876" s="170"/>
      <c r="U876" s="170"/>
      <c r="V876" s="170"/>
      <c r="W876" s="207"/>
      <c r="X876" s="207"/>
      <c r="Y876" s="207"/>
      <c r="Z876" s="208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8"/>
      <c r="BD876" s="208"/>
      <c r="BE876" s="208"/>
      <c r="BF876" s="208"/>
      <c r="BG876" s="208"/>
      <c r="BH876" s="208"/>
      <c r="BI876" s="208"/>
      <c r="BJ876" s="208"/>
      <c r="BK876" s="208"/>
      <c r="BL876" s="208"/>
      <c r="BM876" s="208"/>
      <c r="BN876" s="208"/>
      <c r="BO876" s="208"/>
      <c r="BP876" s="208"/>
      <c r="BQ876" s="208"/>
      <c r="BR876" s="208"/>
      <c r="BS876" s="208"/>
      <c r="BT876" s="208"/>
      <c r="BU876" s="208"/>
      <c r="BV876" s="208"/>
      <c r="BW876" s="208"/>
      <c r="BX876" s="208"/>
      <c r="BY876" s="208"/>
      <c r="BZ876" s="208"/>
      <c r="CA876" s="208"/>
      <c r="CB876" s="208"/>
      <c r="CC876" s="208"/>
      <c r="CD876" s="208"/>
      <c r="CE876" s="208"/>
      <c r="CF876" s="208"/>
      <c r="CG876" s="208"/>
      <c r="CH876" s="208"/>
      <c r="CI876" s="208"/>
      <c r="CJ876" s="208"/>
      <c r="CK876" s="208"/>
      <c r="CL876" s="208"/>
      <c r="CM876" s="208"/>
      <c r="CN876" s="208"/>
      <c r="CO876" s="208"/>
      <c r="CP876" s="176"/>
      <c r="DO876" s="166"/>
    </row>
    <row r="877" spans="1:119">
      <c r="A877" s="166"/>
      <c r="B877" s="175"/>
      <c r="C877" s="175"/>
      <c r="D877" s="178"/>
      <c r="E877" s="17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70"/>
      <c r="R877" s="170"/>
      <c r="S877" s="170"/>
      <c r="T877" s="170"/>
      <c r="U877" s="170"/>
      <c r="V877" s="170"/>
      <c r="W877" s="207"/>
      <c r="X877" s="207"/>
      <c r="Y877" s="207"/>
      <c r="Z877" s="208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  <c r="BB877" s="208"/>
      <c r="BC877" s="208"/>
      <c r="BD877" s="208"/>
      <c r="BE877" s="208"/>
      <c r="BF877" s="208"/>
      <c r="BG877" s="208"/>
      <c r="BH877" s="208"/>
      <c r="BI877" s="208"/>
      <c r="BJ877" s="208"/>
      <c r="BK877" s="208"/>
      <c r="BL877" s="208"/>
      <c r="BM877" s="208"/>
      <c r="BN877" s="208"/>
      <c r="BO877" s="208"/>
      <c r="BP877" s="208"/>
      <c r="BQ877" s="208"/>
      <c r="BR877" s="208"/>
      <c r="BS877" s="208"/>
      <c r="BT877" s="208"/>
      <c r="BU877" s="208"/>
      <c r="BV877" s="208"/>
      <c r="BW877" s="208"/>
      <c r="BX877" s="208"/>
      <c r="BY877" s="208"/>
      <c r="BZ877" s="208"/>
      <c r="CA877" s="208"/>
      <c r="CB877" s="208"/>
      <c r="CC877" s="208"/>
      <c r="CD877" s="208"/>
      <c r="CE877" s="208"/>
      <c r="CF877" s="208"/>
      <c r="CG877" s="208"/>
      <c r="CH877" s="208"/>
      <c r="CI877" s="208"/>
      <c r="CJ877" s="208"/>
      <c r="CK877" s="208"/>
      <c r="CL877" s="208"/>
      <c r="CM877" s="208"/>
      <c r="CN877" s="208"/>
      <c r="CO877" s="208"/>
      <c r="CP877" s="176"/>
      <c r="DO877" s="166"/>
    </row>
    <row r="878" spans="1:119">
      <c r="A878" s="166"/>
      <c r="B878" s="175"/>
      <c r="C878" s="175"/>
      <c r="D878" s="178"/>
      <c r="E878" s="17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70"/>
      <c r="R878" s="170"/>
      <c r="S878" s="170"/>
      <c r="T878" s="170"/>
      <c r="U878" s="170"/>
      <c r="V878" s="170"/>
      <c r="W878" s="207"/>
      <c r="X878" s="207"/>
      <c r="Y878" s="207"/>
      <c r="Z878" s="208"/>
      <c r="AA878" s="208"/>
      <c r="AB878" s="208"/>
      <c r="AC878" s="208"/>
      <c r="AD878" s="208"/>
      <c r="AE878" s="208"/>
      <c r="AF878" s="208"/>
      <c r="AG878" s="208"/>
      <c r="AH878" s="208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  <c r="BB878" s="208"/>
      <c r="BC878" s="208"/>
      <c r="BD878" s="208"/>
      <c r="BE878" s="208"/>
      <c r="BF878" s="208"/>
      <c r="BG878" s="208"/>
      <c r="BH878" s="208"/>
      <c r="BI878" s="208"/>
      <c r="BJ878" s="208"/>
      <c r="BK878" s="208"/>
      <c r="BL878" s="208"/>
      <c r="BM878" s="208"/>
      <c r="BN878" s="208"/>
      <c r="BO878" s="208"/>
      <c r="BP878" s="208"/>
      <c r="BQ878" s="208"/>
      <c r="BR878" s="208"/>
      <c r="BS878" s="208"/>
      <c r="BT878" s="208"/>
      <c r="BU878" s="208"/>
      <c r="BV878" s="208"/>
      <c r="BW878" s="208"/>
      <c r="BX878" s="208"/>
      <c r="BY878" s="208"/>
      <c r="BZ878" s="208"/>
      <c r="CA878" s="208"/>
      <c r="CB878" s="208"/>
      <c r="CC878" s="208"/>
      <c r="CD878" s="208"/>
      <c r="CE878" s="208"/>
      <c r="CF878" s="208"/>
      <c r="CG878" s="208"/>
      <c r="CH878" s="208"/>
      <c r="CI878" s="208"/>
      <c r="CJ878" s="208"/>
      <c r="CK878" s="208"/>
      <c r="CL878" s="208"/>
      <c r="CM878" s="208"/>
      <c r="CN878" s="208"/>
      <c r="CO878" s="208"/>
      <c r="CP878" s="176"/>
      <c r="DO878" s="166"/>
    </row>
    <row r="879" spans="1:119">
      <c r="A879" s="166"/>
      <c r="B879" s="175"/>
      <c r="C879" s="175"/>
      <c r="D879" s="178"/>
      <c r="E879" s="17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70"/>
      <c r="R879" s="170"/>
      <c r="S879" s="170"/>
      <c r="T879" s="170"/>
      <c r="U879" s="170"/>
      <c r="V879" s="170"/>
      <c r="W879" s="207"/>
      <c r="X879" s="207"/>
      <c r="Y879" s="207"/>
      <c r="Z879" s="208"/>
      <c r="AA879" s="208"/>
      <c r="AB879" s="208"/>
      <c r="AC879" s="208"/>
      <c r="AD879" s="208"/>
      <c r="AE879" s="208"/>
      <c r="AF879" s="208"/>
      <c r="AG879" s="208"/>
      <c r="AH879" s="208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  <c r="BB879" s="208"/>
      <c r="BC879" s="208"/>
      <c r="BD879" s="208"/>
      <c r="BE879" s="208"/>
      <c r="BF879" s="208"/>
      <c r="BG879" s="208"/>
      <c r="BH879" s="208"/>
      <c r="BI879" s="208"/>
      <c r="BJ879" s="208"/>
      <c r="BK879" s="208"/>
      <c r="BL879" s="208"/>
      <c r="BM879" s="208"/>
      <c r="BN879" s="208"/>
      <c r="BO879" s="208"/>
      <c r="BP879" s="208"/>
      <c r="BQ879" s="208"/>
      <c r="BR879" s="208"/>
      <c r="BS879" s="208"/>
      <c r="BT879" s="208"/>
      <c r="BU879" s="208"/>
      <c r="BV879" s="208"/>
      <c r="BW879" s="208"/>
      <c r="BX879" s="208"/>
      <c r="BY879" s="208"/>
      <c r="BZ879" s="208"/>
      <c r="CA879" s="208"/>
      <c r="CB879" s="208"/>
      <c r="CC879" s="208"/>
      <c r="CD879" s="208"/>
      <c r="CE879" s="208"/>
      <c r="CF879" s="208"/>
      <c r="CG879" s="208"/>
      <c r="CH879" s="208"/>
      <c r="CI879" s="208"/>
      <c r="CJ879" s="208"/>
      <c r="CK879" s="208"/>
      <c r="CL879" s="208"/>
      <c r="CM879" s="208"/>
      <c r="CN879" s="208"/>
      <c r="CO879" s="208"/>
      <c r="CP879" s="176"/>
      <c r="DO879" s="166"/>
    </row>
    <row r="880" spans="1:119">
      <c r="A880" s="166"/>
      <c r="B880" s="175"/>
      <c r="C880" s="175"/>
      <c r="D880" s="178"/>
      <c r="E880" s="17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70"/>
      <c r="R880" s="170"/>
      <c r="S880" s="170"/>
      <c r="T880" s="170"/>
      <c r="U880" s="170"/>
      <c r="V880" s="170"/>
      <c r="W880" s="207"/>
      <c r="X880" s="207"/>
      <c r="Y880" s="207"/>
      <c r="Z880" s="208"/>
      <c r="AA880" s="208"/>
      <c r="AB880" s="208"/>
      <c r="AC880" s="208"/>
      <c r="AD880" s="208"/>
      <c r="AE880" s="208"/>
      <c r="AF880" s="208"/>
      <c r="AG880" s="208"/>
      <c r="AH880" s="208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  <c r="BB880" s="208"/>
      <c r="BC880" s="208"/>
      <c r="BD880" s="208"/>
      <c r="BE880" s="208"/>
      <c r="BF880" s="208"/>
      <c r="BG880" s="208"/>
      <c r="BH880" s="208"/>
      <c r="BI880" s="208"/>
      <c r="BJ880" s="208"/>
      <c r="BK880" s="208"/>
      <c r="BL880" s="208"/>
      <c r="BM880" s="208"/>
      <c r="BN880" s="208"/>
      <c r="BO880" s="208"/>
      <c r="BP880" s="208"/>
      <c r="BQ880" s="208"/>
      <c r="BR880" s="208"/>
      <c r="BS880" s="208"/>
      <c r="BT880" s="208"/>
      <c r="BU880" s="208"/>
      <c r="BV880" s="208"/>
      <c r="BW880" s="208"/>
      <c r="BX880" s="208"/>
      <c r="BY880" s="208"/>
      <c r="BZ880" s="208"/>
      <c r="CA880" s="208"/>
      <c r="CB880" s="208"/>
      <c r="CC880" s="208"/>
      <c r="CD880" s="208"/>
      <c r="CE880" s="208"/>
      <c r="CF880" s="208"/>
      <c r="CG880" s="208"/>
      <c r="CH880" s="208"/>
      <c r="CI880" s="208"/>
      <c r="CJ880" s="208"/>
      <c r="CK880" s="208"/>
      <c r="CL880" s="208"/>
      <c r="CM880" s="208"/>
      <c r="CN880" s="208"/>
      <c r="CO880" s="208"/>
      <c r="CP880" s="176"/>
      <c r="DO880" s="166"/>
    </row>
    <row r="881" spans="1:119">
      <c r="A881" s="166"/>
      <c r="B881" s="175"/>
      <c r="C881" s="175"/>
      <c r="D881" s="178"/>
      <c r="E881" s="17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70"/>
      <c r="R881" s="170"/>
      <c r="S881" s="170"/>
      <c r="T881" s="170"/>
      <c r="U881" s="170"/>
      <c r="V881" s="170"/>
      <c r="W881" s="207"/>
      <c r="X881" s="207"/>
      <c r="Y881" s="207"/>
      <c r="Z881" s="208"/>
      <c r="AA881" s="208"/>
      <c r="AB881" s="208"/>
      <c r="AC881" s="208"/>
      <c r="AD881" s="208"/>
      <c r="AE881" s="208"/>
      <c r="AF881" s="208"/>
      <c r="AG881" s="208"/>
      <c r="AH881" s="208"/>
      <c r="AI881" s="208"/>
      <c r="AJ881" s="208"/>
      <c r="AK881" s="208"/>
      <c r="AL881" s="208"/>
      <c r="AM881" s="208"/>
      <c r="AN881" s="208"/>
      <c r="AO881" s="208"/>
      <c r="AP881" s="208"/>
      <c r="AQ881" s="208"/>
      <c r="AR881" s="208"/>
      <c r="AS881" s="208"/>
      <c r="AT881" s="208"/>
      <c r="AU881" s="208"/>
      <c r="AV881" s="208"/>
      <c r="AW881" s="208"/>
      <c r="AX881" s="208"/>
      <c r="AY881" s="208"/>
      <c r="AZ881" s="208"/>
      <c r="BA881" s="208"/>
      <c r="BB881" s="208"/>
      <c r="BC881" s="208"/>
      <c r="BD881" s="208"/>
      <c r="BE881" s="208"/>
      <c r="BF881" s="208"/>
      <c r="BG881" s="208"/>
      <c r="BH881" s="208"/>
      <c r="BI881" s="208"/>
      <c r="BJ881" s="208"/>
      <c r="BK881" s="208"/>
      <c r="BL881" s="208"/>
      <c r="BM881" s="208"/>
      <c r="BN881" s="208"/>
      <c r="BO881" s="208"/>
      <c r="BP881" s="208"/>
      <c r="BQ881" s="208"/>
      <c r="BR881" s="208"/>
      <c r="BS881" s="208"/>
      <c r="BT881" s="208"/>
      <c r="BU881" s="208"/>
      <c r="BV881" s="208"/>
      <c r="BW881" s="208"/>
      <c r="BX881" s="208"/>
      <c r="BY881" s="208"/>
      <c r="BZ881" s="208"/>
      <c r="CA881" s="208"/>
      <c r="CB881" s="208"/>
      <c r="CC881" s="208"/>
      <c r="CD881" s="208"/>
      <c r="CE881" s="208"/>
      <c r="CF881" s="208"/>
      <c r="CG881" s="208"/>
      <c r="CH881" s="208"/>
      <c r="CI881" s="208"/>
      <c r="CJ881" s="208"/>
      <c r="CK881" s="208"/>
      <c r="CL881" s="208"/>
      <c r="CM881" s="208"/>
      <c r="CN881" s="208"/>
      <c r="CO881" s="208"/>
      <c r="CP881" s="176"/>
      <c r="DO881" s="166"/>
    </row>
    <row r="882" spans="1:119">
      <c r="A882" s="166"/>
      <c r="B882" s="175"/>
      <c r="C882" s="175"/>
      <c r="D882" s="178"/>
      <c r="E882" s="17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70"/>
      <c r="R882" s="170"/>
      <c r="S882" s="170"/>
      <c r="T882" s="170"/>
      <c r="U882" s="170"/>
      <c r="V882" s="170"/>
      <c r="W882" s="207"/>
      <c r="X882" s="207"/>
      <c r="Y882" s="207"/>
      <c r="Z882" s="208"/>
      <c r="AA882" s="208"/>
      <c r="AB882" s="208"/>
      <c r="AC882" s="208"/>
      <c r="AD882" s="208"/>
      <c r="AE882" s="208"/>
      <c r="AF882" s="208"/>
      <c r="AG882" s="208"/>
      <c r="AH882" s="208"/>
      <c r="AI882" s="208"/>
      <c r="AJ882" s="208"/>
      <c r="AK882" s="208"/>
      <c r="AL882" s="208"/>
      <c r="AM882" s="208"/>
      <c r="AN882" s="208"/>
      <c r="AO882" s="208"/>
      <c r="AP882" s="208"/>
      <c r="AQ882" s="208"/>
      <c r="AR882" s="208"/>
      <c r="AS882" s="208"/>
      <c r="AT882" s="208"/>
      <c r="AU882" s="208"/>
      <c r="AV882" s="208"/>
      <c r="AW882" s="208"/>
      <c r="AX882" s="208"/>
      <c r="AY882" s="208"/>
      <c r="AZ882" s="208"/>
      <c r="BA882" s="208"/>
      <c r="BB882" s="208"/>
      <c r="BC882" s="208"/>
      <c r="BD882" s="208"/>
      <c r="BE882" s="208"/>
      <c r="BF882" s="208"/>
      <c r="BG882" s="208"/>
      <c r="BH882" s="208"/>
      <c r="BI882" s="208"/>
      <c r="BJ882" s="208"/>
      <c r="BK882" s="208"/>
      <c r="BL882" s="208"/>
      <c r="BM882" s="208"/>
      <c r="BN882" s="208"/>
      <c r="BO882" s="208"/>
      <c r="BP882" s="208"/>
      <c r="BQ882" s="208"/>
      <c r="BR882" s="208"/>
      <c r="BS882" s="208"/>
      <c r="BT882" s="208"/>
      <c r="BU882" s="208"/>
      <c r="BV882" s="208"/>
      <c r="BW882" s="208"/>
      <c r="BX882" s="208"/>
      <c r="BY882" s="208"/>
      <c r="BZ882" s="208"/>
      <c r="CA882" s="208"/>
      <c r="CB882" s="208"/>
      <c r="CC882" s="208"/>
      <c r="CD882" s="208"/>
      <c r="CE882" s="208"/>
      <c r="CF882" s="208"/>
      <c r="CG882" s="208"/>
      <c r="CH882" s="208"/>
      <c r="CI882" s="208"/>
      <c r="CJ882" s="208"/>
      <c r="CK882" s="208"/>
      <c r="CL882" s="208"/>
      <c r="CM882" s="208"/>
      <c r="CN882" s="208"/>
      <c r="CO882" s="208"/>
      <c r="CP882" s="176"/>
      <c r="DO882" s="166"/>
    </row>
    <row r="883" spans="1:119">
      <c r="A883" s="166"/>
      <c r="B883" s="175"/>
      <c r="C883" s="175"/>
      <c r="D883" s="178"/>
      <c r="E883" s="17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70"/>
      <c r="R883" s="170"/>
      <c r="S883" s="170"/>
      <c r="T883" s="170"/>
      <c r="U883" s="170"/>
      <c r="V883" s="170"/>
      <c r="W883" s="207"/>
      <c r="X883" s="207"/>
      <c r="Y883" s="207"/>
      <c r="Z883" s="208"/>
      <c r="AA883" s="208"/>
      <c r="AB883" s="208"/>
      <c r="AC883" s="208"/>
      <c r="AD883" s="208"/>
      <c r="AE883" s="208"/>
      <c r="AF883" s="208"/>
      <c r="AG883" s="208"/>
      <c r="AH883" s="208"/>
      <c r="AI883" s="208"/>
      <c r="AJ883" s="208"/>
      <c r="AK883" s="208"/>
      <c r="AL883" s="208"/>
      <c r="AM883" s="208"/>
      <c r="AN883" s="208"/>
      <c r="AO883" s="208"/>
      <c r="AP883" s="208"/>
      <c r="AQ883" s="208"/>
      <c r="AR883" s="208"/>
      <c r="AS883" s="208"/>
      <c r="AT883" s="208"/>
      <c r="AU883" s="208"/>
      <c r="AV883" s="208"/>
      <c r="AW883" s="208"/>
      <c r="AX883" s="208"/>
      <c r="AY883" s="208"/>
      <c r="AZ883" s="208"/>
      <c r="BA883" s="208"/>
      <c r="BB883" s="208"/>
      <c r="BC883" s="208"/>
      <c r="BD883" s="208"/>
      <c r="BE883" s="208"/>
      <c r="BF883" s="208"/>
      <c r="BG883" s="208"/>
      <c r="BH883" s="208"/>
      <c r="BI883" s="208"/>
      <c r="BJ883" s="208"/>
      <c r="BK883" s="208"/>
      <c r="BL883" s="208"/>
      <c r="BM883" s="208"/>
      <c r="BN883" s="208"/>
      <c r="BO883" s="208"/>
      <c r="BP883" s="208"/>
      <c r="BQ883" s="208"/>
      <c r="BR883" s="208"/>
      <c r="BS883" s="208"/>
      <c r="BT883" s="208"/>
      <c r="BU883" s="208"/>
      <c r="BV883" s="208"/>
      <c r="BW883" s="208"/>
      <c r="BX883" s="208"/>
      <c r="BY883" s="208"/>
      <c r="BZ883" s="208"/>
      <c r="CA883" s="208"/>
      <c r="CB883" s="208"/>
      <c r="CC883" s="208"/>
      <c r="CD883" s="208"/>
      <c r="CE883" s="208"/>
      <c r="CF883" s="208"/>
      <c r="CG883" s="208"/>
      <c r="CH883" s="208"/>
      <c r="CI883" s="208"/>
      <c r="CJ883" s="208"/>
      <c r="CK883" s="208"/>
      <c r="CL883" s="208"/>
      <c r="CM883" s="208"/>
      <c r="CN883" s="208"/>
      <c r="CO883" s="208"/>
      <c r="CP883" s="176"/>
      <c r="DO883" s="166"/>
    </row>
    <row r="884" spans="1:119">
      <c r="A884" s="166"/>
      <c r="B884" s="175"/>
      <c r="C884" s="175"/>
      <c r="D884" s="178"/>
      <c r="E884" s="17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70"/>
      <c r="R884" s="170"/>
      <c r="S884" s="170"/>
      <c r="T884" s="170"/>
      <c r="U884" s="170"/>
      <c r="V884" s="170"/>
      <c r="W884" s="207"/>
      <c r="X884" s="207"/>
      <c r="Y884" s="207"/>
      <c r="Z884" s="208"/>
      <c r="AA884" s="208"/>
      <c r="AB884" s="208"/>
      <c r="AC884" s="208"/>
      <c r="AD884" s="208"/>
      <c r="AE884" s="208"/>
      <c r="AF884" s="208"/>
      <c r="AG884" s="208"/>
      <c r="AH884" s="208"/>
      <c r="AI884" s="208"/>
      <c r="AJ884" s="208"/>
      <c r="AK884" s="208"/>
      <c r="AL884" s="208"/>
      <c r="AM884" s="208"/>
      <c r="AN884" s="208"/>
      <c r="AO884" s="208"/>
      <c r="AP884" s="208"/>
      <c r="AQ884" s="208"/>
      <c r="AR884" s="208"/>
      <c r="AS884" s="208"/>
      <c r="AT884" s="208"/>
      <c r="AU884" s="208"/>
      <c r="AV884" s="208"/>
      <c r="AW884" s="208"/>
      <c r="AX884" s="208"/>
      <c r="AY884" s="208"/>
      <c r="AZ884" s="208"/>
      <c r="BA884" s="208"/>
      <c r="BB884" s="208"/>
      <c r="BC884" s="208"/>
      <c r="BD884" s="208"/>
      <c r="BE884" s="208"/>
      <c r="BF884" s="208"/>
      <c r="BG884" s="208"/>
      <c r="BH884" s="208"/>
      <c r="BI884" s="208"/>
      <c r="BJ884" s="208"/>
      <c r="BK884" s="208"/>
      <c r="BL884" s="208"/>
      <c r="BM884" s="208"/>
      <c r="BN884" s="208"/>
      <c r="BO884" s="208"/>
      <c r="BP884" s="208"/>
      <c r="BQ884" s="208"/>
      <c r="BR884" s="208"/>
      <c r="BS884" s="208"/>
      <c r="BT884" s="208"/>
      <c r="BU884" s="208"/>
      <c r="BV884" s="208"/>
      <c r="BW884" s="208"/>
      <c r="BX884" s="208"/>
      <c r="BY884" s="208"/>
      <c r="BZ884" s="208"/>
      <c r="CA884" s="208"/>
      <c r="CB884" s="208"/>
      <c r="CC884" s="208"/>
      <c r="CD884" s="208"/>
      <c r="CE884" s="208"/>
      <c r="CF884" s="208"/>
      <c r="CG884" s="208"/>
      <c r="CH884" s="208"/>
      <c r="CI884" s="208"/>
      <c r="CJ884" s="208"/>
      <c r="CK884" s="208"/>
      <c r="CL884" s="208"/>
      <c r="CM884" s="208"/>
      <c r="CN884" s="208"/>
      <c r="CO884" s="208"/>
      <c r="CP884" s="176"/>
      <c r="DO884" s="166"/>
    </row>
    <row r="885" spans="1:119">
      <c r="A885" s="166"/>
      <c r="B885" s="175"/>
      <c r="C885" s="175"/>
      <c r="D885" s="178"/>
      <c r="E885" s="17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70"/>
      <c r="R885" s="170"/>
      <c r="S885" s="170"/>
      <c r="T885" s="170"/>
      <c r="U885" s="170"/>
      <c r="V885" s="170"/>
      <c r="W885" s="207"/>
      <c r="X885" s="207"/>
      <c r="Y885" s="207"/>
      <c r="Z885" s="208"/>
      <c r="AA885" s="208"/>
      <c r="AB885" s="208"/>
      <c r="AC885" s="208"/>
      <c r="AD885" s="208"/>
      <c r="AE885" s="208"/>
      <c r="AF885" s="208"/>
      <c r="AG885" s="208"/>
      <c r="AH885" s="208"/>
      <c r="AI885" s="208"/>
      <c r="AJ885" s="208"/>
      <c r="AK885" s="208"/>
      <c r="AL885" s="208"/>
      <c r="AM885" s="208"/>
      <c r="AN885" s="208"/>
      <c r="AO885" s="208"/>
      <c r="AP885" s="208"/>
      <c r="AQ885" s="208"/>
      <c r="AR885" s="208"/>
      <c r="AS885" s="208"/>
      <c r="AT885" s="208"/>
      <c r="AU885" s="208"/>
      <c r="AV885" s="208"/>
      <c r="AW885" s="208"/>
      <c r="AX885" s="208"/>
      <c r="AY885" s="208"/>
      <c r="AZ885" s="208"/>
      <c r="BA885" s="208"/>
      <c r="BB885" s="208"/>
      <c r="BC885" s="208"/>
      <c r="BD885" s="208"/>
      <c r="BE885" s="208"/>
      <c r="BF885" s="208"/>
      <c r="BG885" s="208"/>
      <c r="BH885" s="208"/>
      <c r="BI885" s="208"/>
      <c r="BJ885" s="208"/>
      <c r="BK885" s="208"/>
      <c r="BL885" s="208"/>
      <c r="BM885" s="208"/>
      <c r="BN885" s="208"/>
      <c r="BO885" s="208"/>
      <c r="BP885" s="208"/>
      <c r="BQ885" s="208"/>
      <c r="BR885" s="208"/>
      <c r="BS885" s="208"/>
      <c r="BT885" s="208"/>
      <c r="BU885" s="208"/>
      <c r="BV885" s="208"/>
      <c r="BW885" s="208"/>
      <c r="BX885" s="208"/>
      <c r="BY885" s="208"/>
      <c r="BZ885" s="208"/>
      <c r="CA885" s="208"/>
      <c r="CB885" s="208"/>
      <c r="CC885" s="208"/>
      <c r="CD885" s="208"/>
      <c r="CE885" s="208"/>
      <c r="CF885" s="208"/>
      <c r="CG885" s="208"/>
      <c r="CH885" s="208"/>
      <c r="CI885" s="208"/>
      <c r="CJ885" s="208"/>
      <c r="CK885" s="208"/>
      <c r="CL885" s="208"/>
      <c r="CM885" s="208"/>
      <c r="CN885" s="208"/>
      <c r="CO885" s="208"/>
      <c r="CP885" s="176"/>
      <c r="DO885" s="166"/>
    </row>
    <row r="886" spans="1:119">
      <c r="A886" s="166"/>
      <c r="B886" s="175"/>
      <c r="C886" s="175"/>
      <c r="D886" s="178"/>
      <c r="E886" s="17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70"/>
      <c r="R886" s="170"/>
      <c r="S886" s="170"/>
      <c r="T886" s="170"/>
      <c r="U886" s="170"/>
      <c r="V886" s="170"/>
      <c r="W886" s="207"/>
      <c r="X886" s="207"/>
      <c r="Y886" s="207"/>
      <c r="Z886" s="208"/>
      <c r="AA886" s="208"/>
      <c r="AB886" s="208"/>
      <c r="AC886" s="208"/>
      <c r="AD886" s="208"/>
      <c r="AE886" s="208"/>
      <c r="AF886" s="208"/>
      <c r="AG886" s="208"/>
      <c r="AH886" s="208"/>
      <c r="AI886" s="208"/>
      <c r="AJ886" s="208"/>
      <c r="AK886" s="208"/>
      <c r="AL886" s="208"/>
      <c r="AM886" s="208"/>
      <c r="AN886" s="208"/>
      <c r="AO886" s="208"/>
      <c r="AP886" s="208"/>
      <c r="AQ886" s="208"/>
      <c r="AR886" s="208"/>
      <c r="AS886" s="208"/>
      <c r="AT886" s="208"/>
      <c r="AU886" s="208"/>
      <c r="AV886" s="208"/>
      <c r="AW886" s="208"/>
      <c r="AX886" s="208"/>
      <c r="AY886" s="208"/>
      <c r="AZ886" s="208"/>
      <c r="BA886" s="208"/>
      <c r="BB886" s="208"/>
      <c r="BC886" s="208"/>
      <c r="BD886" s="208"/>
      <c r="BE886" s="208"/>
      <c r="BF886" s="208"/>
      <c r="BG886" s="208"/>
      <c r="BH886" s="208"/>
      <c r="BI886" s="208"/>
      <c r="BJ886" s="208"/>
      <c r="BK886" s="208"/>
      <c r="BL886" s="208"/>
      <c r="BM886" s="208"/>
      <c r="BN886" s="208"/>
      <c r="BO886" s="208"/>
      <c r="BP886" s="208"/>
      <c r="BQ886" s="208"/>
      <c r="BR886" s="208"/>
      <c r="BS886" s="208"/>
      <c r="BT886" s="208"/>
      <c r="BU886" s="208"/>
      <c r="BV886" s="208"/>
      <c r="BW886" s="208"/>
      <c r="BX886" s="208"/>
      <c r="BY886" s="208"/>
      <c r="BZ886" s="208"/>
      <c r="CA886" s="208"/>
      <c r="CB886" s="208"/>
      <c r="CC886" s="208"/>
      <c r="CD886" s="208"/>
      <c r="CE886" s="208"/>
      <c r="CF886" s="208"/>
      <c r="CG886" s="208"/>
      <c r="CH886" s="208"/>
      <c r="CI886" s="208"/>
      <c r="CJ886" s="208"/>
      <c r="CK886" s="208"/>
      <c r="CL886" s="208"/>
      <c r="CM886" s="208"/>
      <c r="CN886" s="208"/>
      <c r="CO886" s="208"/>
      <c r="CP886" s="176"/>
      <c r="DO886" s="166"/>
    </row>
    <row r="887" spans="1:119">
      <c r="A887" s="166"/>
      <c r="B887" s="175"/>
      <c r="C887" s="175"/>
      <c r="D887" s="178"/>
      <c r="E887" s="17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70"/>
      <c r="R887" s="170"/>
      <c r="S887" s="170"/>
      <c r="T887" s="170"/>
      <c r="U887" s="170"/>
      <c r="V887" s="170"/>
      <c r="W887" s="207"/>
      <c r="X887" s="207"/>
      <c r="Y887" s="207"/>
      <c r="Z887" s="208"/>
      <c r="AA887" s="208"/>
      <c r="AB887" s="208"/>
      <c r="AC887" s="208"/>
      <c r="AD887" s="208"/>
      <c r="AE887" s="208"/>
      <c r="AF887" s="208"/>
      <c r="AG887" s="208"/>
      <c r="AH887" s="208"/>
      <c r="AI887" s="208"/>
      <c r="AJ887" s="208"/>
      <c r="AK887" s="208"/>
      <c r="AL887" s="208"/>
      <c r="AM887" s="208"/>
      <c r="AN887" s="208"/>
      <c r="AO887" s="208"/>
      <c r="AP887" s="208"/>
      <c r="AQ887" s="208"/>
      <c r="AR887" s="208"/>
      <c r="AS887" s="208"/>
      <c r="AT887" s="208"/>
      <c r="AU887" s="208"/>
      <c r="AV887" s="208"/>
      <c r="AW887" s="208"/>
      <c r="AX887" s="208"/>
      <c r="AY887" s="208"/>
      <c r="AZ887" s="208"/>
      <c r="BA887" s="208"/>
      <c r="BB887" s="208"/>
      <c r="BC887" s="208"/>
      <c r="BD887" s="208"/>
      <c r="BE887" s="208"/>
      <c r="BF887" s="208"/>
      <c r="BG887" s="208"/>
      <c r="BH887" s="208"/>
      <c r="BI887" s="208"/>
      <c r="BJ887" s="208"/>
      <c r="BK887" s="208"/>
      <c r="BL887" s="208"/>
      <c r="BM887" s="208"/>
      <c r="BN887" s="208"/>
      <c r="BO887" s="208"/>
      <c r="BP887" s="208"/>
      <c r="BQ887" s="208"/>
      <c r="BR887" s="208"/>
      <c r="BS887" s="208"/>
      <c r="BT887" s="208"/>
      <c r="BU887" s="208"/>
      <c r="BV887" s="208"/>
      <c r="BW887" s="208"/>
      <c r="BX887" s="208"/>
      <c r="BY887" s="208"/>
      <c r="BZ887" s="208"/>
      <c r="CA887" s="208"/>
      <c r="CB887" s="208"/>
      <c r="CC887" s="208"/>
      <c r="CD887" s="208"/>
      <c r="CE887" s="208"/>
      <c r="CF887" s="208"/>
      <c r="CG887" s="208"/>
      <c r="CH887" s="208"/>
      <c r="CI887" s="208"/>
      <c r="CJ887" s="208"/>
      <c r="CK887" s="208"/>
      <c r="CL887" s="208"/>
      <c r="CM887" s="208"/>
      <c r="CN887" s="208"/>
      <c r="CO887" s="208"/>
      <c r="CP887" s="176"/>
      <c r="DO887" s="166"/>
    </row>
    <row r="888" spans="1:119">
      <c r="A888" s="166"/>
      <c r="B888" s="175"/>
      <c r="C888" s="175"/>
      <c r="D888" s="178"/>
      <c r="E888" s="17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70"/>
      <c r="R888" s="170"/>
      <c r="S888" s="170"/>
      <c r="T888" s="170"/>
      <c r="U888" s="170"/>
      <c r="V888" s="170"/>
      <c r="W888" s="207"/>
      <c r="X888" s="207"/>
      <c r="Y888" s="207"/>
      <c r="Z888" s="208"/>
      <c r="AA888" s="208"/>
      <c r="AB888" s="208"/>
      <c r="AC888" s="208"/>
      <c r="AD888" s="208"/>
      <c r="AE888" s="208"/>
      <c r="AF888" s="208"/>
      <c r="AG888" s="208"/>
      <c r="AH888" s="208"/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08"/>
      <c r="AT888" s="208"/>
      <c r="AU888" s="208"/>
      <c r="AV888" s="208"/>
      <c r="AW888" s="208"/>
      <c r="AX888" s="208"/>
      <c r="AY888" s="208"/>
      <c r="AZ888" s="208"/>
      <c r="BA888" s="208"/>
      <c r="BB888" s="208"/>
      <c r="BC888" s="208"/>
      <c r="BD888" s="208"/>
      <c r="BE888" s="208"/>
      <c r="BF888" s="208"/>
      <c r="BG888" s="208"/>
      <c r="BH888" s="208"/>
      <c r="BI888" s="208"/>
      <c r="BJ888" s="208"/>
      <c r="BK888" s="208"/>
      <c r="BL888" s="208"/>
      <c r="BM888" s="208"/>
      <c r="BN888" s="208"/>
      <c r="BO888" s="208"/>
      <c r="BP888" s="208"/>
      <c r="BQ888" s="208"/>
      <c r="BR888" s="208"/>
      <c r="BS888" s="208"/>
      <c r="BT888" s="208"/>
      <c r="BU888" s="208"/>
      <c r="BV888" s="208"/>
      <c r="BW888" s="208"/>
      <c r="BX888" s="208"/>
      <c r="BY888" s="208"/>
      <c r="BZ888" s="208"/>
      <c r="CA888" s="208"/>
      <c r="CB888" s="208"/>
      <c r="CC888" s="208"/>
      <c r="CD888" s="208"/>
      <c r="CE888" s="208"/>
      <c r="CF888" s="208"/>
      <c r="CG888" s="208"/>
      <c r="CH888" s="208"/>
      <c r="CI888" s="208"/>
      <c r="CJ888" s="208"/>
      <c r="CK888" s="208"/>
      <c r="CL888" s="208"/>
      <c r="CM888" s="208"/>
      <c r="CN888" s="208"/>
      <c r="CO888" s="208"/>
      <c r="CP888" s="176"/>
      <c r="DO888" s="166"/>
    </row>
    <row r="889" spans="1:119">
      <c r="A889" s="166"/>
      <c r="B889" s="175"/>
      <c r="C889" s="175"/>
      <c r="D889" s="178"/>
      <c r="E889" s="17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70"/>
      <c r="R889" s="170"/>
      <c r="S889" s="170"/>
      <c r="T889" s="170"/>
      <c r="U889" s="170"/>
      <c r="V889" s="170"/>
      <c r="W889" s="207"/>
      <c r="X889" s="207"/>
      <c r="Y889" s="207"/>
      <c r="Z889" s="208"/>
      <c r="AA889" s="208"/>
      <c r="AB889" s="208"/>
      <c r="AC889" s="208"/>
      <c r="AD889" s="208"/>
      <c r="AE889" s="208"/>
      <c r="AF889" s="208"/>
      <c r="AG889" s="208"/>
      <c r="AH889" s="208"/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08"/>
      <c r="AT889" s="208"/>
      <c r="AU889" s="208"/>
      <c r="AV889" s="208"/>
      <c r="AW889" s="208"/>
      <c r="AX889" s="208"/>
      <c r="AY889" s="208"/>
      <c r="AZ889" s="208"/>
      <c r="BA889" s="208"/>
      <c r="BB889" s="208"/>
      <c r="BC889" s="208"/>
      <c r="BD889" s="208"/>
      <c r="BE889" s="208"/>
      <c r="BF889" s="208"/>
      <c r="BG889" s="208"/>
      <c r="BH889" s="208"/>
      <c r="BI889" s="208"/>
      <c r="BJ889" s="208"/>
      <c r="BK889" s="208"/>
      <c r="BL889" s="208"/>
      <c r="BM889" s="208"/>
      <c r="BN889" s="208"/>
      <c r="BO889" s="208"/>
      <c r="BP889" s="208"/>
      <c r="BQ889" s="208"/>
      <c r="BR889" s="208"/>
      <c r="BS889" s="208"/>
      <c r="BT889" s="208"/>
      <c r="BU889" s="208"/>
      <c r="BV889" s="208"/>
      <c r="BW889" s="208"/>
      <c r="BX889" s="208"/>
      <c r="BY889" s="208"/>
      <c r="BZ889" s="208"/>
      <c r="CA889" s="208"/>
      <c r="CB889" s="208"/>
      <c r="CC889" s="208"/>
      <c r="CD889" s="208"/>
      <c r="CE889" s="208"/>
      <c r="CF889" s="208"/>
      <c r="CG889" s="208"/>
      <c r="CH889" s="208"/>
      <c r="CI889" s="208"/>
      <c r="CJ889" s="208"/>
      <c r="CK889" s="208"/>
      <c r="CL889" s="208"/>
      <c r="CM889" s="208"/>
      <c r="CN889" s="208"/>
      <c r="CO889" s="208"/>
      <c r="CP889" s="176"/>
      <c r="DO889" s="166"/>
    </row>
    <row r="890" spans="1:119">
      <c r="A890" s="166"/>
      <c r="B890" s="175"/>
      <c r="C890" s="175"/>
      <c r="D890" s="178"/>
      <c r="E890" s="17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70"/>
      <c r="R890" s="170"/>
      <c r="S890" s="170"/>
      <c r="T890" s="170"/>
      <c r="U890" s="170"/>
      <c r="V890" s="170"/>
      <c r="W890" s="207"/>
      <c r="X890" s="207"/>
      <c r="Y890" s="207"/>
      <c r="Z890" s="208"/>
      <c r="AA890" s="208"/>
      <c r="AB890" s="208"/>
      <c r="AC890" s="208"/>
      <c r="AD890" s="208"/>
      <c r="AE890" s="208"/>
      <c r="AF890" s="208"/>
      <c r="AG890" s="208"/>
      <c r="AH890" s="208"/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8"/>
      <c r="AT890" s="208"/>
      <c r="AU890" s="208"/>
      <c r="AV890" s="208"/>
      <c r="AW890" s="208"/>
      <c r="AX890" s="208"/>
      <c r="AY890" s="208"/>
      <c r="AZ890" s="208"/>
      <c r="BA890" s="208"/>
      <c r="BB890" s="208"/>
      <c r="BC890" s="208"/>
      <c r="BD890" s="208"/>
      <c r="BE890" s="208"/>
      <c r="BF890" s="208"/>
      <c r="BG890" s="208"/>
      <c r="BH890" s="208"/>
      <c r="BI890" s="208"/>
      <c r="BJ890" s="208"/>
      <c r="BK890" s="208"/>
      <c r="BL890" s="208"/>
      <c r="BM890" s="208"/>
      <c r="BN890" s="208"/>
      <c r="BO890" s="208"/>
      <c r="BP890" s="208"/>
      <c r="BQ890" s="208"/>
      <c r="BR890" s="208"/>
      <c r="BS890" s="208"/>
      <c r="BT890" s="208"/>
      <c r="BU890" s="208"/>
      <c r="BV890" s="208"/>
      <c r="BW890" s="208"/>
      <c r="BX890" s="208"/>
      <c r="BY890" s="208"/>
      <c r="BZ890" s="208"/>
      <c r="CA890" s="208"/>
      <c r="CB890" s="208"/>
      <c r="CC890" s="208"/>
      <c r="CD890" s="208"/>
      <c r="CE890" s="208"/>
      <c r="CF890" s="208"/>
      <c r="CG890" s="208"/>
      <c r="CH890" s="208"/>
      <c r="CI890" s="208"/>
      <c r="CJ890" s="208"/>
      <c r="CK890" s="208"/>
      <c r="CL890" s="208"/>
      <c r="CM890" s="208"/>
      <c r="CN890" s="208"/>
      <c r="CO890" s="208"/>
      <c r="CP890" s="176"/>
      <c r="DO890" s="166"/>
    </row>
    <row r="891" spans="1:119">
      <c r="A891" s="166"/>
      <c r="B891" s="175"/>
      <c r="C891" s="175"/>
      <c r="D891" s="178"/>
      <c r="E891" s="17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70"/>
      <c r="R891" s="170"/>
      <c r="S891" s="170"/>
      <c r="T891" s="170"/>
      <c r="U891" s="170"/>
      <c r="V891" s="170"/>
      <c r="W891" s="207"/>
      <c r="X891" s="207"/>
      <c r="Y891" s="207"/>
      <c r="Z891" s="208"/>
      <c r="AA891" s="208"/>
      <c r="AB891" s="208"/>
      <c r="AC891" s="208"/>
      <c r="AD891" s="208"/>
      <c r="AE891" s="208"/>
      <c r="AF891" s="208"/>
      <c r="AG891" s="208"/>
      <c r="AH891" s="208"/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8"/>
      <c r="AT891" s="208"/>
      <c r="AU891" s="208"/>
      <c r="AV891" s="208"/>
      <c r="AW891" s="208"/>
      <c r="AX891" s="208"/>
      <c r="AY891" s="208"/>
      <c r="AZ891" s="208"/>
      <c r="BA891" s="208"/>
      <c r="BB891" s="208"/>
      <c r="BC891" s="208"/>
      <c r="BD891" s="208"/>
      <c r="BE891" s="208"/>
      <c r="BF891" s="208"/>
      <c r="BG891" s="208"/>
      <c r="BH891" s="208"/>
      <c r="BI891" s="208"/>
      <c r="BJ891" s="208"/>
      <c r="BK891" s="208"/>
      <c r="BL891" s="208"/>
      <c r="BM891" s="208"/>
      <c r="BN891" s="208"/>
      <c r="BO891" s="208"/>
      <c r="BP891" s="208"/>
      <c r="BQ891" s="208"/>
      <c r="BR891" s="208"/>
      <c r="BS891" s="208"/>
      <c r="BT891" s="208"/>
      <c r="BU891" s="208"/>
      <c r="BV891" s="208"/>
      <c r="BW891" s="208"/>
      <c r="BX891" s="208"/>
      <c r="BY891" s="208"/>
      <c r="BZ891" s="208"/>
      <c r="CA891" s="208"/>
      <c r="CB891" s="208"/>
      <c r="CC891" s="208"/>
      <c r="CD891" s="208"/>
      <c r="CE891" s="208"/>
      <c r="CF891" s="208"/>
      <c r="CG891" s="208"/>
      <c r="CH891" s="208"/>
      <c r="CI891" s="208"/>
      <c r="CJ891" s="208"/>
      <c r="CK891" s="208"/>
      <c r="CL891" s="208"/>
      <c r="CM891" s="208"/>
      <c r="CN891" s="208"/>
      <c r="CO891" s="208"/>
      <c r="CP891" s="176"/>
      <c r="DO891" s="166"/>
    </row>
    <row r="892" spans="1:119">
      <c r="A892" s="166"/>
      <c r="B892" s="175"/>
      <c r="C892" s="175"/>
      <c r="D892" s="178"/>
      <c r="E892" s="17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70"/>
      <c r="R892" s="170"/>
      <c r="S892" s="170"/>
      <c r="T892" s="170"/>
      <c r="U892" s="170"/>
      <c r="V892" s="170"/>
      <c r="W892" s="207"/>
      <c r="X892" s="207"/>
      <c r="Y892" s="207"/>
      <c r="Z892" s="208"/>
      <c r="AA892" s="208"/>
      <c r="AB892" s="208"/>
      <c r="AC892" s="208"/>
      <c r="AD892" s="208"/>
      <c r="AE892" s="208"/>
      <c r="AF892" s="208"/>
      <c r="AG892" s="208"/>
      <c r="AH892" s="208"/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8"/>
      <c r="AT892" s="208"/>
      <c r="AU892" s="208"/>
      <c r="AV892" s="208"/>
      <c r="AW892" s="208"/>
      <c r="AX892" s="208"/>
      <c r="AY892" s="208"/>
      <c r="AZ892" s="208"/>
      <c r="BA892" s="208"/>
      <c r="BB892" s="208"/>
      <c r="BC892" s="208"/>
      <c r="BD892" s="208"/>
      <c r="BE892" s="208"/>
      <c r="BF892" s="208"/>
      <c r="BG892" s="208"/>
      <c r="BH892" s="208"/>
      <c r="BI892" s="208"/>
      <c r="BJ892" s="208"/>
      <c r="BK892" s="208"/>
      <c r="BL892" s="208"/>
      <c r="BM892" s="208"/>
      <c r="BN892" s="208"/>
      <c r="BO892" s="208"/>
      <c r="BP892" s="208"/>
      <c r="BQ892" s="208"/>
      <c r="BR892" s="208"/>
      <c r="BS892" s="208"/>
      <c r="BT892" s="208"/>
      <c r="BU892" s="208"/>
      <c r="BV892" s="208"/>
      <c r="BW892" s="208"/>
      <c r="BX892" s="208"/>
      <c r="BY892" s="208"/>
      <c r="BZ892" s="208"/>
      <c r="CA892" s="208"/>
      <c r="CB892" s="208"/>
      <c r="CC892" s="208"/>
      <c r="CD892" s="208"/>
      <c r="CE892" s="208"/>
      <c r="CF892" s="208"/>
      <c r="CG892" s="208"/>
      <c r="CH892" s="208"/>
      <c r="CI892" s="208"/>
      <c r="CJ892" s="208"/>
      <c r="CK892" s="208"/>
      <c r="CL892" s="208"/>
      <c r="CM892" s="208"/>
      <c r="CN892" s="208"/>
      <c r="CO892" s="208"/>
      <c r="CP892" s="176"/>
      <c r="DO892" s="166"/>
    </row>
    <row r="893" spans="1:119">
      <c r="A893" s="166"/>
      <c r="B893" s="175"/>
      <c r="C893" s="175"/>
      <c r="D893" s="178"/>
      <c r="E893" s="17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70"/>
      <c r="R893" s="170"/>
      <c r="S893" s="170"/>
      <c r="T893" s="170"/>
      <c r="U893" s="170"/>
      <c r="V893" s="170"/>
      <c r="W893" s="207"/>
      <c r="X893" s="207"/>
      <c r="Y893" s="207"/>
      <c r="Z893" s="208"/>
      <c r="AA893" s="208"/>
      <c r="AB893" s="208"/>
      <c r="AC893" s="208"/>
      <c r="AD893" s="208"/>
      <c r="AE893" s="208"/>
      <c r="AF893" s="208"/>
      <c r="AG893" s="208"/>
      <c r="AH893" s="208"/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08"/>
      <c r="AT893" s="208"/>
      <c r="AU893" s="208"/>
      <c r="AV893" s="208"/>
      <c r="AW893" s="208"/>
      <c r="AX893" s="208"/>
      <c r="AY893" s="208"/>
      <c r="AZ893" s="208"/>
      <c r="BA893" s="208"/>
      <c r="BB893" s="208"/>
      <c r="BC893" s="208"/>
      <c r="BD893" s="208"/>
      <c r="BE893" s="208"/>
      <c r="BF893" s="208"/>
      <c r="BG893" s="208"/>
      <c r="BH893" s="208"/>
      <c r="BI893" s="208"/>
      <c r="BJ893" s="208"/>
      <c r="BK893" s="208"/>
      <c r="BL893" s="208"/>
      <c r="BM893" s="208"/>
      <c r="BN893" s="208"/>
      <c r="BO893" s="208"/>
      <c r="BP893" s="208"/>
      <c r="BQ893" s="208"/>
      <c r="BR893" s="208"/>
      <c r="BS893" s="208"/>
      <c r="BT893" s="208"/>
      <c r="BU893" s="208"/>
      <c r="BV893" s="208"/>
      <c r="BW893" s="208"/>
      <c r="BX893" s="208"/>
      <c r="BY893" s="208"/>
      <c r="BZ893" s="208"/>
      <c r="CA893" s="208"/>
      <c r="CB893" s="208"/>
      <c r="CC893" s="208"/>
      <c r="CD893" s="208"/>
      <c r="CE893" s="208"/>
      <c r="CF893" s="208"/>
      <c r="CG893" s="208"/>
      <c r="CH893" s="208"/>
      <c r="CI893" s="208"/>
      <c r="CJ893" s="208"/>
      <c r="CK893" s="208"/>
      <c r="CL893" s="208"/>
      <c r="CM893" s="208"/>
      <c r="CN893" s="208"/>
      <c r="CO893" s="208"/>
      <c r="CP893" s="176"/>
      <c r="DO893" s="166"/>
    </row>
    <row r="894" spans="1:119">
      <c r="A894" s="166"/>
      <c r="B894" s="175"/>
      <c r="C894" s="175"/>
      <c r="D894" s="178"/>
      <c r="E894" s="17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70"/>
      <c r="R894" s="170"/>
      <c r="S894" s="170"/>
      <c r="T894" s="170"/>
      <c r="U894" s="170"/>
      <c r="V894" s="170"/>
      <c r="W894" s="207"/>
      <c r="X894" s="207"/>
      <c r="Y894" s="207"/>
      <c r="Z894" s="208"/>
      <c r="AA894" s="208"/>
      <c r="AB894" s="208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  <c r="AT894" s="208"/>
      <c r="AU894" s="208"/>
      <c r="AV894" s="208"/>
      <c r="AW894" s="208"/>
      <c r="AX894" s="208"/>
      <c r="AY894" s="208"/>
      <c r="AZ894" s="208"/>
      <c r="BA894" s="208"/>
      <c r="BB894" s="208"/>
      <c r="BC894" s="208"/>
      <c r="BD894" s="208"/>
      <c r="BE894" s="208"/>
      <c r="BF894" s="208"/>
      <c r="BG894" s="208"/>
      <c r="BH894" s="208"/>
      <c r="BI894" s="208"/>
      <c r="BJ894" s="208"/>
      <c r="BK894" s="208"/>
      <c r="BL894" s="208"/>
      <c r="BM894" s="208"/>
      <c r="BN894" s="208"/>
      <c r="BO894" s="208"/>
      <c r="BP894" s="208"/>
      <c r="BQ894" s="208"/>
      <c r="BR894" s="208"/>
      <c r="BS894" s="208"/>
      <c r="BT894" s="208"/>
      <c r="BU894" s="208"/>
      <c r="BV894" s="208"/>
      <c r="BW894" s="208"/>
      <c r="BX894" s="208"/>
      <c r="BY894" s="208"/>
      <c r="BZ894" s="208"/>
      <c r="CA894" s="208"/>
      <c r="CB894" s="208"/>
      <c r="CC894" s="208"/>
      <c r="CD894" s="208"/>
      <c r="CE894" s="208"/>
      <c r="CF894" s="208"/>
      <c r="CG894" s="208"/>
      <c r="CH894" s="208"/>
      <c r="CI894" s="208"/>
      <c r="CJ894" s="208"/>
      <c r="CK894" s="208"/>
      <c r="CL894" s="208"/>
      <c r="CM894" s="208"/>
      <c r="CN894" s="208"/>
      <c r="CO894" s="208"/>
      <c r="CP894" s="176"/>
      <c r="DO894" s="166"/>
    </row>
    <row r="895" spans="1:119">
      <c r="A895" s="166"/>
      <c r="B895" s="175"/>
      <c r="C895" s="175"/>
      <c r="D895" s="178"/>
      <c r="E895" s="17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70"/>
      <c r="R895" s="170"/>
      <c r="S895" s="170"/>
      <c r="T895" s="170"/>
      <c r="U895" s="170"/>
      <c r="V895" s="170"/>
      <c r="W895" s="207"/>
      <c r="X895" s="207"/>
      <c r="Y895" s="207"/>
      <c r="Z895" s="208"/>
      <c r="AA895" s="208"/>
      <c r="AB895" s="208"/>
      <c r="AC895" s="208"/>
      <c r="AD895" s="208"/>
      <c r="AE895" s="208"/>
      <c r="AF895" s="208"/>
      <c r="AG895" s="208"/>
      <c r="AH895" s="208"/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08"/>
      <c r="AU895" s="208"/>
      <c r="AV895" s="208"/>
      <c r="AW895" s="208"/>
      <c r="AX895" s="208"/>
      <c r="AY895" s="208"/>
      <c r="AZ895" s="208"/>
      <c r="BA895" s="208"/>
      <c r="BB895" s="208"/>
      <c r="BC895" s="208"/>
      <c r="BD895" s="208"/>
      <c r="BE895" s="208"/>
      <c r="BF895" s="208"/>
      <c r="BG895" s="208"/>
      <c r="BH895" s="208"/>
      <c r="BI895" s="208"/>
      <c r="BJ895" s="208"/>
      <c r="BK895" s="208"/>
      <c r="BL895" s="208"/>
      <c r="BM895" s="208"/>
      <c r="BN895" s="208"/>
      <c r="BO895" s="208"/>
      <c r="BP895" s="208"/>
      <c r="BQ895" s="208"/>
      <c r="BR895" s="208"/>
      <c r="BS895" s="208"/>
      <c r="BT895" s="208"/>
      <c r="BU895" s="208"/>
      <c r="BV895" s="208"/>
      <c r="BW895" s="208"/>
      <c r="BX895" s="208"/>
      <c r="BY895" s="208"/>
      <c r="BZ895" s="208"/>
      <c r="CA895" s="208"/>
      <c r="CB895" s="208"/>
      <c r="CC895" s="208"/>
      <c r="CD895" s="208"/>
      <c r="CE895" s="208"/>
      <c r="CF895" s="208"/>
      <c r="CG895" s="208"/>
      <c r="CH895" s="208"/>
      <c r="CI895" s="208"/>
      <c r="CJ895" s="208"/>
      <c r="CK895" s="208"/>
      <c r="CL895" s="208"/>
      <c r="CM895" s="208"/>
      <c r="CN895" s="208"/>
      <c r="CO895" s="208"/>
      <c r="CP895" s="176"/>
      <c r="DO895" s="166"/>
    </row>
    <row r="896" spans="1:119">
      <c r="A896" s="166"/>
      <c r="B896" s="175"/>
      <c r="C896" s="175"/>
      <c r="D896" s="178"/>
      <c r="E896" s="17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70"/>
      <c r="R896" s="170"/>
      <c r="S896" s="170"/>
      <c r="T896" s="170"/>
      <c r="U896" s="170"/>
      <c r="V896" s="170"/>
      <c r="W896" s="207"/>
      <c r="X896" s="207"/>
      <c r="Y896" s="207"/>
      <c r="Z896" s="208"/>
      <c r="AA896" s="208"/>
      <c r="AB896" s="208"/>
      <c r="AC896" s="208"/>
      <c r="AD896" s="208"/>
      <c r="AE896" s="208"/>
      <c r="AF896" s="208"/>
      <c r="AG896" s="208"/>
      <c r="AH896" s="208"/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08"/>
      <c r="AU896" s="208"/>
      <c r="AV896" s="208"/>
      <c r="AW896" s="208"/>
      <c r="AX896" s="208"/>
      <c r="AY896" s="208"/>
      <c r="AZ896" s="208"/>
      <c r="BA896" s="208"/>
      <c r="BB896" s="208"/>
      <c r="BC896" s="208"/>
      <c r="BD896" s="208"/>
      <c r="BE896" s="208"/>
      <c r="BF896" s="208"/>
      <c r="BG896" s="208"/>
      <c r="BH896" s="208"/>
      <c r="BI896" s="208"/>
      <c r="BJ896" s="208"/>
      <c r="BK896" s="208"/>
      <c r="BL896" s="208"/>
      <c r="BM896" s="208"/>
      <c r="BN896" s="208"/>
      <c r="BO896" s="208"/>
      <c r="BP896" s="208"/>
      <c r="BQ896" s="208"/>
      <c r="BR896" s="208"/>
      <c r="BS896" s="208"/>
      <c r="BT896" s="208"/>
      <c r="BU896" s="208"/>
      <c r="BV896" s="208"/>
      <c r="BW896" s="208"/>
      <c r="BX896" s="208"/>
      <c r="BY896" s="208"/>
      <c r="BZ896" s="208"/>
      <c r="CA896" s="208"/>
      <c r="CB896" s="208"/>
      <c r="CC896" s="208"/>
      <c r="CD896" s="208"/>
      <c r="CE896" s="208"/>
      <c r="CF896" s="208"/>
      <c r="CG896" s="208"/>
      <c r="CH896" s="208"/>
      <c r="CI896" s="208"/>
      <c r="CJ896" s="208"/>
      <c r="CK896" s="208"/>
      <c r="CL896" s="208"/>
      <c r="CM896" s="208"/>
      <c r="CN896" s="208"/>
      <c r="CO896" s="208"/>
      <c r="CP896" s="176"/>
      <c r="DO896" s="166"/>
    </row>
    <row r="897" spans="1:119">
      <c r="A897" s="166"/>
      <c r="B897" s="175"/>
      <c r="C897" s="175"/>
      <c r="D897" s="178"/>
      <c r="E897" s="17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70"/>
      <c r="R897" s="170"/>
      <c r="S897" s="170"/>
      <c r="T897" s="170"/>
      <c r="U897" s="170"/>
      <c r="V897" s="170"/>
      <c r="W897" s="207"/>
      <c r="X897" s="207"/>
      <c r="Y897" s="207"/>
      <c r="Z897" s="208"/>
      <c r="AA897" s="208"/>
      <c r="AB897" s="208"/>
      <c r="AC897" s="208"/>
      <c r="AD897" s="208"/>
      <c r="AE897" s="208"/>
      <c r="AF897" s="208"/>
      <c r="AG897" s="208"/>
      <c r="AH897" s="208"/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  <c r="BB897" s="208"/>
      <c r="BC897" s="208"/>
      <c r="BD897" s="208"/>
      <c r="BE897" s="208"/>
      <c r="BF897" s="208"/>
      <c r="BG897" s="208"/>
      <c r="BH897" s="208"/>
      <c r="BI897" s="208"/>
      <c r="BJ897" s="208"/>
      <c r="BK897" s="208"/>
      <c r="BL897" s="208"/>
      <c r="BM897" s="208"/>
      <c r="BN897" s="208"/>
      <c r="BO897" s="208"/>
      <c r="BP897" s="208"/>
      <c r="BQ897" s="208"/>
      <c r="BR897" s="208"/>
      <c r="BS897" s="208"/>
      <c r="BT897" s="208"/>
      <c r="BU897" s="208"/>
      <c r="BV897" s="208"/>
      <c r="BW897" s="208"/>
      <c r="BX897" s="208"/>
      <c r="BY897" s="208"/>
      <c r="BZ897" s="208"/>
      <c r="CA897" s="208"/>
      <c r="CB897" s="208"/>
      <c r="CC897" s="208"/>
      <c r="CD897" s="208"/>
      <c r="CE897" s="208"/>
      <c r="CF897" s="208"/>
      <c r="CG897" s="208"/>
      <c r="CH897" s="208"/>
      <c r="CI897" s="208"/>
      <c r="CJ897" s="208"/>
      <c r="CK897" s="208"/>
      <c r="CL897" s="208"/>
      <c r="CM897" s="208"/>
      <c r="CN897" s="208"/>
      <c r="CO897" s="208"/>
      <c r="CP897" s="176"/>
      <c r="DO897" s="166"/>
    </row>
    <row r="898" spans="1:119">
      <c r="A898" s="166"/>
      <c r="B898" s="175"/>
      <c r="C898" s="175"/>
      <c r="D898" s="178"/>
      <c r="E898" s="17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70"/>
      <c r="R898" s="170"/>
      <c r="S898" s="170"/>
      <c r="T898" s="170"/>
      <c r="U898" s="170"/>
      <c r="V898" s="170"/>
      <c r="W898" s="207"/>
      <c r="X898" s="207"/>
      <c r="Y898" s="207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  <c r="BI898" s="208"/>
      <c r="BJ898" s="208"/>
      <c r="BK898" s="208"/>
      <c r="BL898" s="208"/>
      <c r="BM898" s="208"/>
      <c r="BN898" s="208"/>
      <c r="BO898" s="208"/>
      <c r="BP898" s="208"/>
      <c r="BQ898" s="208"/>
      <c r="BR898" s="208"/>
      <c r="BS898" s="208"/>
      <c r="BT898" s="208"/>
      <c r="BU898" s="208"/>
      <c r="BV898" s="208"/>
      <c r="BW898" s="208"/>
      <c r="BX898" s="208"/>
      <c r="BY898" s="208"/>
      <c r="BZ898" s="208"/>
      <c r="CA898" s="208"/>
      <c r="CB898" s="208"/>
      <c r="CC898" s="208"/>
      <c r="CD898" s="208"/>
      <c r="CE898" s="208"/>
      <c r="CF898" s="208"/>
      <c r="CG898" s="208"/>
      <c r="CH898" s="208"/>
      <c r="CI898" s="208"/>
      <c r="CJ898" s="208"/>
      <c r="CK898" s="208"/>
      <c r="CL898" s="208"/>
      <c r="CM898" s="208"/>
      <c r="CN898" s="208"/>
      <c r="CO898" s="208"/>
      <c r="CP898" s="176"/>
      <c r="DO898" s="166"/>
    </row>
    <row r="899" spans="1:119">
      <c r="A899" s="166"/>
      <c r="B899" s="175"/>
      <c r="C899" s="175"/>
      <c r="D899" s="178"/>
      <c r="E899" s="17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70"/>
      <c r="R899" s="170"/>
      <c r="S899" s="170"/>
      <c r="T899" s="170"/>
      <c r="U899" s="170"/>
      <c r="V899" s="170"/>
      <c r="W899" s="207"/>
      <c r="X899" s="207"/>
      <c r="Y899" s="207"/>
      <c r="Z899" s="208"/>
      <c r="AA899" s="208"/>
      <c r="AB899" s="208"/>
      <c r="AC899" s="208"/>
      <c r="AD899" s="208"/>
      <c r="AE899" s="208"/>
      <c r="AF899" s="208"/>
      <c r="AG899" s="208"/>
      <c r="AH899" s="208"/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  <c r="BB899" s="208"/>
      <c r="BC899" s="208"/>
      <c r="BD899" s="208"/>
      <c r="BE899" s="208"/>
      <c r="BF899" s="208"/>
      <c r="BG899" s="208"/>
      <c r="BH899" s="208"/>
      <c r="BI899" s="208"/>
      <c r="BJ899" s="208"/>
      <c r="BK899" s="208"/>
      <c r="BL899" s="208"/>
      <c r="BM899" s="208"/>
      <c r="BN899" s="208"/>
      <c r="BO899" s="208"/>
      <c r="BP899" s="208"/>
      <c r="BQ899" s="208"/>
      <c r="BR899" s="208"/>
      <c r="BS899" s="208"/>
      <c r="BT899" s="208"/>
      <c r="BU899" s="208"/>
      <c r="BV899" s="208"/>
      <c r="BW899" s="208"/>
      <c r="BX899" s="208"/>
      <c r="BY899" s="208"/>
      <c r="BZ899" s="208"/>
      <c r="CA899" s="208"/>
      <c r="CB899" s="208"/>
      <c r="CC899" s="208"/>
      <c r="CD899" s="208"/>
      <c r="CE899" s="208"/>
      <c r="CF899" s="208"/>
      <c r="CG899" s="208"/>
      <c r="CH899" s="208"/>
      <c r="CI899" s="208"/>
      <c r="CJ899" s="208"/>
      <c r="CK899" s="208"/>
      <c r="CL899" s="208"/>
      <c r="CM899" s="208"/>
      <c r="CN899" s="208"/>
      <c r="CO899" s="208"/>
      <c r="CP899" s="176"/>
      <c r="DO899" s="166"/>
    </row>
    <row r="900" spans="1:119">
      <c r="A900" s="166"/>
      <c r="B900" s="175"/>
      <c r="C900" s="175"/>
      <c r="D900" s="178"/>
      <c r="E900" s="17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70"/>
      <c r="R900" s="170"/>
      <c r="S900" s="170"/>
      <c r="T900" s="170"/>
      <c r="U900" s="170"/>
      <c r="V900" s="170"/>
      <c r="W900" s="207"/>
      <c r="X900" s="207"/>
      <c r="Y900" s="207"/>
      <c r="Z900" s="208"/>
      <c r="AA900" s="208"/>
      <c r="AB900" s="208"/>
      <c r="AC900" s="208"/>
      <c r="AD900" s="208"/>
      <c r="AE900" s="208"/>
      <c r="AF900" s="208"/>
      <c r="AG900" s="208"/>
      <c r="AH900" s="208"/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8"/>
      <c r="BD900" s="208"/>
      <c r="BE900" s="208"/>
      <c r="BF900" s="208"/>
      <c r="BG900" s="208"/>
      <c r="BH900" s="208"/>
      <c r="BI900" s="208"/>
      <c r="BJ900" s="208"/>
      <c r="BK900" s="208"/>
      <c r="BL900" s="208"/>
      <c r="BM900" s="208"/>
      <c r="BN900" s="208"/>
      <c r="BO900" s="208"/>
      <c r="BP900" s="208"/>
      <c r="BQ900" s="208"/>
      <c r="BR900" s="208"/>
      <c r="BS900" s="208"/>
      <c r="BT900" s="208"/>
      <c r="BU900" s="208"/>
      <c r="BV900" s="208"/>
      <c r="BW900" s="208"/>
      <c r="BX900" s="208"/>
      <c r="BY900" s="208"/>
      <c r="BZ900" s="208"/>
      <c r="CA900" s="208"/>
      <c r="CB900" s="208"/>
      <c r="CC900" s="208"/>
      <c r="CD900" s="208"/>
      <c r="CE900" s="208"/>
      <c r="CF900" s="208"/>
      <c r="CG900" s="208"/>
      <c r="CH900" s="208"/>
      <c r="CI900" s="208"/>
      <c r="CJ900" s="208"/>
      <c r="CK900" s="208"/>
      <c r="CL900" s="208"/>
      <c r="CM900" s="208"/>
      <c r="CN900" s="208"/>
      <c r="CO900" s="208"/>
      <c r="CP900" s="176"/>
      <c r="DO900" s="166"/>
    </row>
    <row r="901" spans="1:119">
      <c r="A901" s="166"/>
      <c r="B901" s="175"/>
      <c r="C901" s="175"/>
      <c r="D901" s="178"/>
      <c r="E901" s="17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70"/>
      <c r="R901" s="170"/>
      <c r="S901" s="170"/>
      <c r="T901" s="170"/>
      <c r="U901" s="170"/>
      <c r="V901" s="170"/>
      <c r="W901" s="207"/>
      <c r="X901" s="207"/>
      <c r="Y901" s="207"/>
      <c r="Z901" s="208"/>
      <c r="AA901" s="208"/>
      <c r="AB901" s="208"/>
      <c r="AC901" s="208"/>
      <c r="AD901" s="208"/>
      <c r="AE901" s="208"/>
      <c r="AF901" s="208"/>
      <c r="AG901" s="208"/>
      <c r="AH901" s="208"/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  <c r="BB901" s="208"/>
      <c r="BC901" s="208"/>
      <c r="BD901" s="208"/>
      <c r="BE901" s="208"/>
      <c r="BF901" s="208"/>
      <c r="BG901" s="208"/>
      <c r="BH901" s="208"/>
      <c r="BI901" s="208"/>
      <c r="BJ901" s="208"/>
      <c r="BK901" s="208"/>
      <c r="BL901" s="208"/>
      <c r="BM901" s="208"/>
      <c r="BN901" s="208"/>
      <c r="BO901" s="208"/>
      <c r="BP901" s="208"/>
      <c r="BQ901" s="208"/>
      <c r="BR901" s="208"/>
      <c r="BS901" s="208"/>
      <c r="BT901" s="208"/>
      <c r="BU901" s="208"/>
      <c r="BV901" s="208"/>
      <c r="BW901" s="208"/>
      <c r="BX901" s="208"/>
      <c r="BY901" s="208"/>
      <c r="BZ901" s="208"/>
      <c r="CA901" s="208"/>
      <c r="CB901" s="208"/>
      <c r="CC901" s="208"/>
      <c r="CD901" s="208"/>
      <c r="CE901" s="208"/>
      <c r="CF901" s="208"/>
      <c r="CG901" s="208"/>
      <c r="CH901" s="208"/>
      <c r="CI901" s="208"/>
      <c r="CJ901" s="208"/>
      <c r="CK901" s="208"/>
      <c r="CL901" s="208"/>
      <c r="CM901" s="208"/>
      <c r="CN901" s="208"/>
      <c r="CO901" s="208"/>
      <c r="CP901" s="176"/>
      <c r="DO901" s="166"/>
    </row>
    <row r="902" spans="1:119">
      <c r="A902" s="166"/>
      <c r="B902" s="175"/>
      <c r="C902" s="175"/>
      <c r="D902" s="178"/>
      <c r="E902" s="17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70"/>
      <c r="R902" s="170"/>
      <c r="S902" s="170"/>
      <c r="T902" s="170"/>
      <c r="U902" s="170"/>
      <c r="V902" s="170"/>
      <c r="W902" s="207"/>
      <c r="X902" s="207"/>
      <c r="Y902" s="207"/>
      <c r="Z902" s="208"/>
      <c r="AA902" s="208"/>
      <c r="AB902" s="208"/>
      <c r="AC902" s="208"/>
      <c r="AD902" s="208"/>
      <c r="AE902" s="208"/>
      <c r="AF902" s="208"/>
      <c r="AG902" s="208"/>
      <c r="AH902" s="208"/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  <c r="BB902" s="208"/>
      <c r="BC902" s="208"/>
      <c r="BD902" s="208"/>
      <c r="BE902" s="208"/>
      <c r="BF902" s="208"/>
      <c r="BG902" s="208"/>
      <c r="BH902" s="208"/>
      <c r="BI902" s="208"/>
      <c r="BJ902" s="208"/>
      <c r="BK902" s="208"/>
      <c r="BL902" s="208"/>
      <c r="BM902" s="208"/>
      <c r="BN902" s="208"/>
      <c r="BO902" s="208"/>
      <c r="BP902" s="208"/>
      <c r="BQ902" s="208"/>
      <c r="BR902" s="208"/>
      <c r="BS902" s="208"/>
      <c r="BT902" s="208"/>
      <c r="BU902" s="208"/>
      <c r="BV902" s="208"/>
      <c r="BW902" s="208"/>
      <c r="BX902" s="208"/>
      <c r="BY902" s="208"/>
      <c r="BZ902" s="208"/>
      <c r="CA902" s="208"/>
      <c r="CB902" s="208"/>
      <c r="CC902" s="208"/>
      <c r="CD902" s="208"/>
      <c r="CE902" s="208"/>
      <c r="CF902" s="208"/>
      <c r="CG902" s="208"/>
      <c r="CH902" s="208"/>
      <c r="CI902" s="208"/>
      <c r="CJ902" s="208"/>
      <c r="CK902" s="208"/>
      <c r="CL902" s="208"/>
      <c r="CM902" s="208"/>
      <c r="CN902" s="208"/>
      <c r="CO902" s="208"/>
      <c r="CP902" s="176"/>
      <c r="DO902" s="166"/>
    </row>
    <row r="903" spans="1:119">
      <c r="A903" s="166"/>
      <c r="B903" s="175"/>
      <c r="C903" s="175"/>
      <c r="D903" s="178"/>
      <c r="E903" s="17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70"/>
      <c r="R903" s="170"/>
      <c r="S903" s="170"/>
      <c r="T903" s="170"/>
      <c r="U903" s="170"/>
      <c r="V903" s="170"/>
      <c r="W903" s="207"/>
      <c r="X903" s="207"/>
      <c r="Y903" s="207"/>
      <c r="Z903" s="208"/>
      <c r="AA903" s="208"/>
      <c r="AB903" s="208"/>
      <c r="AC903" s="208"/>
      <c r="AD903" s="208"/>
      <c r="AE903" s="208"/>
      <c r="AF903" s="208"/>
      <c r="AG903" s="208"/>
      <c r="AH903" s="208"/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08"/>
      <c r="AT903" s="208"/>
      <c r="AU903" s="208"/>
      <c r="AV903" s="208"/>
      <c r="AW903" s="208"/>
      <c r="AX903" s="208"/>
      <c r="AY903" s="208"/>
      <c r="AZ903" s="208"/>
      <c r="BA903" s="208"/>
      <c r="BB903" s="208"/>
      <c r="BC903" s="208"/>
      <c r="BD903" s="208"/>
      <c r="BE903" s="208"/>
      <c r="BF903" s="208"/>
      <c r="BG903" s="208"/>
      <c r="BH903" s="208"/>
      <c r="BI903" s="208"/>
      <c r="BJ903" s="208"/>
      <c r="BK903" s="208"/>
      <c r="BL903" s="208"/>
      <c r="BM903" s="208"/>
      <c r="BN903" s="208"/>
      <c r="BO903" s="208"/>
      <c r="BP903" s="208"/>
      <c r="BQ903" s="208"/>
      <c r="BR903" s="208"/>
      <c r="BS903" s="208"/>
      <c r="BT903" s="208"/>
      <c r="BU903" s="208"/>
      <c r="BV903" s="208"/>
      <c r="BW903" s="208"/>
      <c r="BX903" s="208"/>
      <c r="BY903" s="208"/>
      <c r="BZ903" s="208"/>
      <c r="CA903" s="208"/>
      <c r="CB903" s="208"/>
      <c r="CC903" s="208"/>
      <c r="CD903" s="208"/>
      <c r="CE903" s="208"/>
      <c r="CF903" s="208"/>
      <c r="CG903" s="208"/>
      <c r="CH903" s="208"/>
      <c r="CI903" s="208"/>
      <c r="CJ903" s="208"/>
      <c r="CK903" s="208"/>
      <c r="CL903" s="208"/>
      <c r="CM903" s="208"/>
      <c r="CN903" s="208"/>
      <c r="CO903" s="208"/>
      <c r="CP903" s="176"/>
      <c r="DO903" s="166"/>
    </row>
    <row r="904" spans="1:119">
      <c r="A904" s="166"/>
      <c r="B904" s="175"/>
      <c r="C904" s="175"/>
      <c r="D904" s="178"/>
      <c r="E904" s="17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70"/>
      <c r="R904" s="170"/>
      <c r="S904" s="170"/>
      <c r="T904" s="170"/>
      <c r="U904" s="170"/>
      <c r="V904" s="170"/>
      <c r="W904" s="207"/>
      <c r="X904" s="207"/>
      <c r="Y904" s="207"/>
      <c r="Z904" s="208"/>
      <c r="AA904" s="208"/>
      <c r="AB904" s="208"/>
      <c r="AC904" s="208"/>
      <c r="AD904" s="208"/>
      <c r="AE904" s="208"/>
      <c r="AF904" s="208"/>
      <c r="AG904" s="208"/>
      <c r="AH904" s="208"/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08"/>
      <c r="AT904" s="208"/>
      <c r="AU904" s="208"/>
      <c r="AV904" s="208"/>
      <c r="AW904" s="208"/>
      <c r="AX904" s="208"/>
      <c r="AY904" s="208"/>
      <c r="AZ904" s="208"/>
      <c r="BA904" s="208"/>
      <c r="BB904" s="208"/>
      <c r="BC904" s="208"/>
      <c r="BD904" s="208"/>
      <c r="BE904" s="208"/>
      <c r="BF904" s="208"/>
      <c r="BG904" s="208"/>
      <c r="BH904" s="208"/>
      <c r="BI904" s="208"/>
      <c r="BJ904" s="208"/>
      <c r="BK904" s="208"/>
      <c r="BL904" s="208"/>
      <c r="BM904" s="208"/>
      <c r="BN904" s="208"/>
      <c r="BO904" s="208"/>
      <c r="BP904" s="208"/>
      <c r="BQ904" s="208"/>
      <c r="BR904" s="208"/>
      <c r="BS904" s="208"/>
      <c r="BT904" s="208"/>
      <c r="BU904" s="208"/>
      <c r="BV904" s="208"/>
      <c r="BW904" s="208"/>
      <c r="BX904" s="208"/>
      <c r="BY904" s="208"/>
      <c r="BZ904" s="208"/>
      <c r="CA904" s="208"/>
      <c r="CB904" s="208"/>
      <c r="CC904" s="208"/>
      <c r="CD904" s="208"/>
      <c r="CE904" s="208"/>
      <c r="CF904" s="208"/>
      <c r="CG904" s="208"/>
      <c r="CH904" s="208"/>
      <c r="CI904" s="208"/>
      <c r="CJ904" s="208"/>
      <c r="CK904" s="208"/>
      <c r="CL904" s="208"/>
      <c r="CM904" s="208"/>
      <c r="CN904" s="208"/>
      <c r="CO904" s="208"/>
      <c r="CP904" s="176"/>
      <c r="DO904" s="166"/>
    </row>
    <row r="905" spans="1:119">
      <c r="A905" s="166"/>
      <c r="B905" s="175"/>
      <c r="C905" s="175"/>
      <c r="D905" s="178"/>
      <c r="E905" s="17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70"/>
      <c r="R905" s="170"/>
      <c r="S905" s="170"/>
      <c r="T905" s="170"/>
      <c r="U905" s="170"/>
      <c r="V905" s="170"/>
      <c r="W905" s="207"/>
      <c r="X905" s="207"/>
      <c r="Y905" s="207"/>
      <c r="Z905" s="208"/>
      <c r="AA905" s="208"/>
      <c r="AB905" s="208"/>
      <c r="AC905" s="208"/>
      <c r="AD905" s="208"/>
      <c r="AE905" s="208"/>
      <c r="AF905" s="208"/>
      <c r="AG905" s="208"/>
      <c r="AH905" s="208"/>
      <c r="AI905" s="208"/>
      <c r="AJ905" s="208"/>
      <c r="AK905" s="208"/>
      <c r="AL905" s="208"/>
      <c r="AM905" s="208"/>
      <c r="AN905" s="208"/>
      <c r="AO905" s="208"/>
      <c r="AP905" s="208"/>
      <c r="AQ905" s="208"/>
      <c r="AR905" s="208"/>
      <c r="AS905" s="208"/>
      <c r="AT905" s="208"/>
      <c r="AU905" s="208"/>
      <c r="AV905" s="208"/>
      <c r="AW905" s="208"/>
      <c r="AX905" s="208"/>
      <c r="AY905" s="208"/>
      <c r="AZ905" s="208"/>
      <c r="BA905" s="208"/>
      <c r="BB905" s="208"/>
      <c r="BC905" s="208"/>
      <c r="BD905" s="208"/>
      <c r="BE905" s="208"/>
      <c r="BF905" s="208"/>
      <c r="BG905" s="208"/>
      <c r="BH905" s="208"/>
      <c r="BI905" s="208"/>
      <c r="BJ905" s="208"/>
      <c r="BK905" s="208"/>
      <c r="BL905" s="208"/>
      <c r="BM905" s="208"/>
      <c r="BN905" s="208"/>
      <c r="BO905" s="208"/>
      <c r="BP905" s="208"/>
      <c r="BQ905" s="208"/>
      <c r="BR905" s="208"/>
      <c r="BS905" s="208"/>
      <c r="BT905" s="208"/>
      <c r="BU905" s="208"/>
      <c r="BV905" s="208"/>
      <c r="BW905" s="208"/>
      <c r="BX905" s="208"/>
      <c r="BY905" s="208"/>
      <c r="BZ905" s="208"/>
      <c r="CA905" s="208"/>
      <c r="CB905" s="208"/>
      <c r="CC905" s="208"/>
      <c r="CD905" s="208"/>
      <c r="CE905" s="208"/>
      <c r="CF905" s="208"/>
      <c r="CG905" s="208"/>
      <c r="CH905" s="208"/>
      <c r="CI905" s="208"/>
      <c r="CJ905" s="208"/>
      <c r="CK905" s="208"/>
      <c r="CL905" s="208"/>
      <c r="CM905" s="208"/>
      <c r="CN905" s="208"/>
      <c r="CO905" s="208"/>
      <c r="CP905" s="176"/>
      <c r="DO905" s="166"/>
    </row>
    <row r="906" spans="1:119">
      <c r="A906" s="166"/>
      <c r="B906" s="175"/>
      <c r="C906" s="175"/>
      <c r="D906" s="178"/>
      <c r="E906" s="17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70"/>
      <c r="R906" s="170"/>
      <c r="S906" s="170"/>
      <c r="T906" s="170"/>
      <c r="U906" s="170"/>
      <c r="V906" s="170"/>
      <c r="W906" s="207"/>
      <c r="X906" s="207"/>
      <c r="Y906" s="207"/>
      <c r="Z906" s="208"/>
      <c r="AA906" s="208"/>
      <c r="AB906" s="208"/>
      <c r="AC906" s="208"/>
      <c r="AD906" s="208"/>
      <c r="AE906" s="208"/>
      <c r="AF906" s="208"/>
      <c r="AG906" s="208"/>
      <c r="AH906" s="208"/>
      <c r="AI906" s="208"/>
      <c r="AJ906" s="208"/>
      <c r="AK906" s="208"/>
      <c r="AL906" s="208"/>
      <c r="AM906" s="208"/>
      <c r="AN906" s="208"/>
      <c r="AO906" s="208"/>
      <c r="AP906" s="208"/>
      <c r="AQ906" s="208"/>
      <c r="AR906" s="208"/>
      <c r="AS906" s="208"/>
      <c r="AT906" s="208"/>
      <c r="AU906" s="208"/>
      <c r="AV906" s="208"/>
      <c r="AW906" s="208"/>
      <c r="AX906" s="208"/>
      <c r="AY906" s="208"/>
      <c r="AZ906" s="208"/>
      <c r="BA906" s="208"/>
      <c r="BB906" s="208"/>
      <c r="BC906" s="208"/>
      <c r="BD906" s="208"/>
      <c r="BE906" s="208"/>
      <c r="BF906" s="208"/>
      <c r="BG906" s="208"/>
      <c r="BH906" s="208"/>
      <c r="BI906" s="208"/>
      <c r="BJ906" s="208"/>
      <c r="BK906" s="208"/>
      <c r="BL906" s="208"/>
      <c r="BM906" s="208"/>
      <c r="BN906" s="208"/>
      <c r="BO906" s="208"/>
      <c r="BP906" s="208"/>
      <c r="BQ906" s="208"/>
      <c r="BR906" s="208"/>
      <c r="BS906" s="208"/>
      <c r="BT906" s="208"/>
      <c r="BU906" s="208"/>
      <c r="BV906" s="208"/>
      <c r="BW906" s="208"/>
      <c r="BX906" s="208"/>
      <c r="BY906" s="208"/>
      <c r="BZ906" s="208"/>
      <c r="CA906" s="208"/>
      <c r="CB906" s="208"/>
      <c r="CC906" s="208"/>
      <c r="CD906" s="208"/>
      <c r="CE906" s="208"/>
      <c r="CF906" s="208"/>
      <c r="CG906" s="208"/>
      <c r="CH906" s="208"/>
      <c r="CI906" s="208"/>
      <c r="CJ906" s="208"/>
      <c r="CK906" s="208"/>
      <c r="CL906" s="208"/>
      <c r="CM906" s="208"/>
      <c r="CN906" s="208"/>
      <c r="CO906" s="208"/>
      <c r="CP906" s="176"/>
      <c r="DO906" s="166"/>
    </row>
    <row r="907" spans="1:119">
      <c r="A907" s="166"/>
      <c r="B907" s="175"/>
      <c r="C907" s="175"/>
      <c r="D907" s="178"/>
      <c r="E907" s="17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70"/>
      <c r="R907" s="170"/>
      <c r="S907" s="170"/>
      <c r="T907" s="170"/>
      <c r="U907" s="170"/>
      <c r="V907" s="170"/>
      <c r="W907" s="207"/>
      <c r="X907" s="207"/>
      <c r="Y907" s="207"/>
      <c r="Z907" s="208"/>
      <c r="AA907" s="208"/>
      <c r="AB907" s="208"/>
      <c r="AC907" s="208"/>
      <c r="AD907" s="208"/>
      <c r="AE907" s="208"/>
      <c r="AF907" s="208"/>
      <c r="AG907" s="208"/>
      <c r="AH907" s="208"/>
      <c r="AI907" s="208"/>
      <c r="AJ907" s="208"/>
      <c r="AK907" s="208"/>
      <c r="AL907" s="208"/>
      <c r="AM907" s="208"/>
      <c r="AN907" s="208"/>
      <c r="AO907" s="208"/>
      <c r="AP907" s="208"/>
      <c r="AQ907" s="208"/>
      <c r="AR907" s="208"/>
      <c r="AS907" s="208"/>
      <c r="AT907" s="208"/>
      <c r="AU907" s="208"/>
      <c r="AV907" s="208"/>
      <c r="AW907" s="208"/>
      <c r="AX907" s="208"/>
      <c r="AY907" s="208"/>
      <c r="AZ907" s="208"/>
      <c r="BA907" s="208"/>
      <c r="BB907" s="208"/>
      <c r="BC907" s="208"/>
      <c r="BD907" s="208"/>
      <c r="BE907" s="208"/>
      <c r="BF907" s="208"/>
      <c r="BG907" s="208"/>
      <c r="BH907" s="208"/>
      <c r="BI907" s="208"/>
      <c r="BJ907" s="208"/>
      <c r="BK907" s="208"/>
      <c r="BL907" s="208"/>
      <c r="BM907" s="208"/>
      <c r="BN907" s="208"/>
      <c r="BO907" s="208"/>
      <c r="BP907" s="208"/>
      <c r="BQ907" s="208"/>
      <c r="BR907" s="208"/>
      <c r="BS907" s="208"/>
      <c r="BT907" s="208"/>
      <c r="BU907" s="208"/>
      <c r="BV907" s="208"/>
      <c r="BW907" s="208"/>
      <c r="BX907" s="208"/>
      <c r="BY907" s="208"/>
      <c r="BZ907" s="208"/>
      <c r="CA907" s="208"/>
      <c r="CB907" s="208"/>
      <c r="CC907" s="208"/>
      <c r="CD907" s="208"/>
      <c r="CE907" s="208"/>
      <c r="CF907" s="208"/>
      <c r="CG907" s="208"/>
      <c r="CH907" s="208"/>
      <c r="CI907" s="208"/>
      <c r="CJ907" s="208"/>
      <c r="CK907" s="208"/>
      <c r="CL907" s="208"/>
      <c r="CM907" s="208"/>
      <c r="CN907" s="208"/>
      <c r="CO907" s="208"/>
      <c r="CP907" s="176"/>
      <c r="DO907" s="166"/>
    </row>
    <row r="908" spans="1:119">
      <c r="A908" s="166"/>
      <c r="B908" s="175"/>
      <c r="C908" s="175"/>
      <c r="D908" s="178"/>
      <c r="E908" s="17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70"/>
      <c r="R908" s="170"/>
      <c r="S908" s="170"/>
      <c r="T908" s="170"/>
      <c r="U908" s="170"/>
      <c r="V908" s="170"/>
      <c r="W908" s="207"/>
      <c r="X908" s="207"/>
      <c r="Y908" s="207"/>
      <c r="Z908" s="208"/>
      <c r="AA908" s="208"/>
      <c r="AB908" s="208"/>
      <c r="AC908" s="208"/>
      <c r="AD908" s="208"/>
      <c r="AE908" s="208"/>
      <c r="AF908" s="208"/>
      <c r="AG908" s="208"/>
      <c r="AH908" s="208"/>
      <c r="AI908" s="208"/>
      <c r="AJ908" s="208"/>
      <c r="AK908" s="208"/>
      <c r="AL908" s="208"/>
      <c r="AM908" s="208"/>
      <c r="AN908" s="208"/>
      <c r="AO908" s="208"/>
      <c r="AP908" s="208"/>
      <c r="AQ908" s="208"/>
      <c r="AR908" s="208"/>
      <c r="AS908" s="208"/>
      <c r="AT908" s="208"/>
      <c r="AU908" s="208"/>
      <c r="AV908" s="208"/>
      <c r="AW908" s="208"/>
      <c r="AX908" s="208"/>
      <c r="AY908" s="208"/>
      <c r="AZ908" s="208"/>
      <c r="BA908" s="208"/>
      <c r="BB908" s="208"/>
      <c r="BC908" s="208"/>
      <c r="BD908" s="208"/>
      <c r="BE908" s="208"/>
      <c r="BF908" s="208"/>
      <c r="BG908" s="208"/>
      <c r="BH908" s="208"/>
      <c r="BI908" s="208"/>
      <c r="BJ908" s="208"/>
      <c r="BK908" s="208"/>
      <c r="BL908" s="208"/>
      <c r="BM908" s="208"/>
      <c r="BN908" s="208"/>
      <c r="BO908" s="208"/>
      <c r="BP908" s="208"/>
      <c r="BQ908" s="208"/>
      <c r="BR908" s="208"/>
      <c r="BS908" s="208"/>
      <c r="BT908" s="208"/>
      <c r="BU908" s="208"/>
      <c r="BV908" s="208"/>
      <c r="BW908" s="208"/>
      <c r="BX908" s="208"/>
      <c r="BY908" s="208"/>
      <c r="BZ908" s="208"/>
      <c r="CA908" s="208"/>
      <c r="CB908" s="208"/>
      <c r="CC908" s="208"/>
      <c r="CD908" s="208"/>
      <c r="CE908" s="208"/>
      <c r="CF908" s="208"/>
      <c r="CG908" s="208"/>
      <c r="CH908" s="208"/>
      <c r="CI908" s="208"/>
      <c r="CJ908" s="208"/>
      <c r="CK908" s="208"/>
      <c r="CL908" s="208"/>
      <c r="CM908" s="208"/>
      <c r="CN908" s="208"/>
      <c r="CO908" s="208"/>
      <c r="CP908" s="176"/>
      <c r="DO908" s="166"/>
    </row>
    <row r="909" spans="1:119">
      <c r="A909" s="166"/>
      <c r="B909" s="175"/>
      <c r="C909" s="175"/>
      <c r="D909" s="178"/>
      <c r="E909" s="17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70"/>
      <c r="R909" s="170"/>
      <c r="S909" s="170"/>
      <c r="T909" s="170"/>
      <c r="U909" s="170"/>
      <c r="V909" s="170"/>
      <c r="W909" s="207"/>
      <c r="X909" s="207"/>
      <c r="Y909" s="207"/>
      <c r="Z909" s="208"/>
      <c r="AA909" s="208"/>
      <c r="AB909" s="208"/>
      <c r="AC909" s="208"/>
      <c r="AD909" s="208"/>
      <c r="AE909" s="208"/>
      <c r="AF909" s="208"/>
      <c r="AG909" s="208"/>
      <c r="AH909" s="208"/>
      <c r="AI909" s="208"/>
      <c r="AJ909" s="208"/>
      <c r="AK909" s="208"/>
      <c r="AL909" s="208"/>
      <c r="AM909" s="208"/>
      <c r="AN909" s="208"/>
      <c r="AO909" s="208"/>
      <c r="AP909" s="208"/>
      <c r="AQ909" s="208"/>
      <c r="AR909" s="208"/>
      <c r="AS909" s="208"/>
      <c r="AT909" s="208"/>
      <c r="AU909" s="208"/>
      <c r="AV909" s="208"/>
      <c r="AW909" s="208"/>
      <c r="AX909" s="208"/>
      <c r="AY909" s="208"/>
      <c r="AZ909" s="208"/>
      <c r="BA909" s="208"/>
      <c r="BB909" s="208"/>
      <c r="BC909" s="208"/>
      <c r="BD909" s="208"/>
      <c r="BE909" s="208"/>
      <c r="BF909" s="208"/>
      <c r="BG909" s="208"/>
      <c r="BH909" s="208"/>
      <c r="BI909" s="208"/>
      <c r="BJ909" s="208"/>
      <c r="BK909" s="208"/>
      <c r="BL909" s="208"/>
      <c r="BM909" s="208"/>
      <c r="BN909" s="208"/>
      <c r="BO909" s="208"/>
      <c r="BP909" s="208"/>
      <c r="BQ909" s="208"/>
      <c r="BR909" s="208"/>
      <c r="BS909" s="208"/>
      <c r="BT909" s="208"/>
      <c r="BU909" s="208"/>
      <c r="BV909" s="208"/>
      <c r="BW909" s="208"/>
      <c r="BX909" s="208"/>
      <c r="BY909" s="208"/>
      <c r="BZ909" s="208"/>
      <c r="CA909" s="208"/>
      <c r="CB909" s="208"/>
      <c r="CC909" s="208"/>
      <c r="CD909" s="208"/>
      <c r="CE909" s="208"/>
      <c r="CF909" s="208"/>
      <c r="CG909" s="208"/>
      <c r="CH909" s="208"/>
      <c r="CI909" s="208"/>
      <c r="CJ909" s="208"/>
      <c r="CK909" s="208"/>
      <c r="CL909" s="208"/>
      <c r="CM909" s="208"/>
      <c r="CN909" s="208"/>
      <c r="CO909" s="208"/>
      <c r="CP909" s="176"/>
      <c r="DO909" s="166"/>
    </row>
    <row r="910" spans="1:119">
      <c r="A910" s="166"/>
      <c r="B910" s="175"/>
      <c r="C910" s="175"/>
      <c r="D910" s="178"/>
      <c r="E910" s="17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70"/>
      <c r="R910" s="170"/>
      <c r="S910" s="170"/>
      <c r="T910" s="170"/>
      <c r="U910" s="170"/>
      <c r="V910" s="170"/>
      <c r="W910" s="207"/>
      <c r="X910" s="207"/>
      <c r="Y910" s="207"/>
      <c r="Z910" s="208"/>
      <c r="AA910" s="208"/>
      <c r="AB910" s="208"/>
      <c r="AC910" s="208"/>
      <c r="AD910" s="208"/>
      <c r="AE910" s="208"/>
      <c r="AF910" s="208"/>
      <c r="AG910" s="208"/>
      <c r="AH910" s="208"/>
      <c r="AI910" s="208"/>
      <c r="AJ910" s="208"/>
      <c r="AK910" s="208"/>
      <c r="AL910" s="208"/>
      <c r="AM910" s="208"/>
      <c r="AN910" s="208"/>
      <c r="AO910" s="208"/>
      <c r="AP910" s="208"/>
      <c r="AQ910" s="208"/>
      <c r="AR910" s="208"/>
      <c r="AS910" s="208"/>
      <c r="AT910" s="208"/>
      <c r="AU910" s="208"/>
      <c r="AV910" s="208"/>
      <c r="AW910" s="208"/>
      <c r="AX910" s="208"/>
      <c r="AY910" s="208"/>
      <c r="AZ910" s="208"/>
      <c r="BA910" s="208"/>
      <c r="BB910" s="208"/>
      <c r="BC910" s="208"/>
      <c r="BD910" s="208"/>
      <c r="BE910" s="208"/>
      <c r="BF910" s="208"/>
      <c r="BG910" s="208"/>
      <c r="BH910" s="208"/>
      <c r="BI910" s="208"/>
      <c r="BJ910" s="208"/>
      <c r="BK910" s="208"/>
      <c r="BL910" s="208"/>
      <c r="BM910" s="208"/>
      <c r="BN910" s="208"/>
      <c r="BO910" s="208"/>
      <c r="BP910" s="208"/>
      <c r="BQ910" s="208"/>
      <c r="BR910" s="208"/>
      <c r="BS910" s="208"/>
      <c r="BT910" s="208"/>
      <c r="BU910" s="208"/>
      <c r="BV910" s="208"/>
      <c r="BW910" s="208"/>
      <c r="BX910" s="208"/>
      <c r="BY910" s="208"/>
      <c r="BZ910" s="208"/>
      <c r="CA910" s="208"/>
      <c r="CB910" s="208"/>
      <c r="CC910" s="208"/>
      <c r="CD910" s="208"/>
      <c r="CE910" s="208"/>
      <c r="CF910" s="208"/>
      <c r="CG910" s="208"/>
      <c r="CH910" s="208"/>
      <c r="CI910" s="208"/>
      <c r="CJ910" s="208"/>
      <c r="CK910" s="208"/>
      <c r="CL910" s="208"/>
      <c r="CM910" s="208"/>
      <c r="CN910" s="208"/>
      <c r="CO910" s="208"/>
      <c r="CP910" s="176"/>
      <c r="DO910" s="166"/>
    </row>
    <row r="911" spans="1:119">
      <c r="A911" s="166"/>
      <c r="B911" s="175"/>
      <c r="C911" s="175"/>
      <c r="D911" s="178"/>
      <c r="E911" s="17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70"/>
      <c r="R911" s="170"/>
      <c r="S911" s="170"/>
      <c r="T911" s="170"/>
      <c r="U911" s="170"/>
      <c r="V911" s="170"/>
      <c r="W911" s="207"/>
      <c r="X911" s="207"/>
      <c r="Y911" s="207"/>
      <c r="Z911" s="208"/>
      <c r="AA911" s="208"/>
      <c r="AB911" s="208"/>
      <c r="AC911" s="208"/>
      <c r="AD911" s="208"/>
      <c r="AE911" s="208"/>
      <c r="AF911" s="208"/>
      <c r="AG911" s="208"/>
      <c r="AH911" s="208"/>
      <c r="AI911" s="208"/>
      <c r="AJ911" s="208"/>
      <c r="AK911" s="208"/>
      <c r="AL911" s="208"/>
      <c r="AM911" s="208"/>
      <c r="AN911" s="208"/>
      <c r="AO911" s="208"/>
      <c r="AP911" s="208"/>
      <c r="AQ911" s="208"/>
      <c r="AR911" s="208"/>
      <c r="AS911" s="208"/>
      <c r="AT911" s="208"/>
      <c r="AU911" s="208"/>
      <c r="AV911" s="208"/>
      <c r="AW911" s="208"/>
      <c r="AX911" s="208"/>
      <c r="AY911" s="208"/>
      <c r="AZ911" s="208"/>
      <c r="BA911" s="208"/>
      <c r="BB911" s="208"/>
      <c r="BC911" s="208"/>
      <c r="BD911" s="208"/>
      <c r="BE911" s="208"/>
      <c r="BF911" s="208"/>
      <c r="BG911" s="208"/>
      <c r="BH911" s="208"/>
      <c r="BI911" s="208"/>
      <c r="BJ911" s="208"/>
      <c r="BK911" s="208"/>
      <c r="BL911" s="208"/>
      <c r="BM911" s="208"/>
      <c r="BN911" s="208"/>
      <c r="BO911" s="208"/>
      <c r="BP911" s="208"/>
      <c r="BQ911" s="208"/>
      <c r="BR911" s="208"/>
      <c r="BS911" s="208"/>
      <c r="BT911" s="208"/>
      <c r="BU911" s="208"/>
      <c r="BV911" s="208"/>
      <c r="BW911" s="208"/>
      <c r="BX911" s="208"/>
      <c r="BY911" s="208"/>
      <c r="BZ911" s="208"/>
      <c r="CA911" s="208"/>
      <c r="CB911" s="208"/>
      <c r="CC911" s="208"/>
      <c r="CD911" s="208"/>
      <c r="CE911" s="208"/>
      <c r="CF911" s="208"/>
      <c r="CG911" s="208"/>
      <c r="CH911" s="208"/>
      <c r="CI911" s="208"/>
      <c r="CJ911" s="208"/>
      <c r="CK911" s="208"/>
      <c r="CL911" s="208"/>
      <c r="CM911" s="208"/>
      <c r="CN911" s="208"/>
      <c r="CO911" s="208"/>
      <c r="CP911" s="176"/>
      <c r="DO911" s="166"/>
    </row>
    <row r="912" spans="1:119">
      <c r="A912" s="166"/>
      <c r="B912" s="175"/>
      <c r="C912" s="175"/>
      <c r="D912" s="178"/>
      <c r="E912" s="17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70"/>
      <c r="R912" s="170"/>
      <c r="S912" s="170"/>
      <c r="T912" s="170"/>
      <c r="U912" s="170"/>
      <c r="V912" s="170"/>
      <c r="W912" s="207"/>
      <c r="X912" s="207"/>
      <c r="Y912" s="207"/>
      <c r="Z912" s="208"/>
      <c r="AA912" s="208"/>
      <c r="AB912" s="208"/>
      <c r="AC912" s="208"/>
      <c r="AD912" s="208"/>
      <c r="AE912" s="208"/>
      <c r="AF912" s="208"/>
      <c r="AG912" s="208"/>
      <c r="AH912" s="208"/>
      <c r="AI912" s="208"/>
      <c r="AJ912" s="208"/>
      <c r="AK912" s="208"/>
      <c r="AL912" s="208"/>
      <c r="AM912" s="208"/>
      <c r="AN912" s="208"/>
      <c r="AO912" s="208"/>
      <c r="AP912" s="208"/>
      <c r="AQ912" s="208"/>
      <c r="AR912" s="208"/>
      <c r="AS912" s="208"/>
      <c r="AT912" s="208"/>
      <c r="AU912" s="208"/>
      <c r="AV912" s="208"/>
      <c r="AW912" s="208"/>
      <c r="AX912" s="208"/>
      <c r="AY912" s="208"/>
      <c r="AZ912" s="208"/>
      <c r="BA912" s="208"/>
      <c r="BB912" s="208"/>
      <c r="BC912" s="208"/>
      <c r="BD912" s="208"/>
      <c r="BE912" s="208"/>
      <c r="BF912" s="208"/>
      <c r="BG912" s="208"/>
      <c r="BH912" s="208"/>
      <c r="BI912" s="208"/>
      <c r="BJ912" s="208"/>
      <c r="BK912" s="208"/>
      <c r="BL912" s="208"/>
      <c r="BM912" s="208"/>
      <c r="BN912" s="208"/>
      <c r="BO912" s="208"/>
      <c r="BP912" s="208"/>
      <c r="BQ912" s="208"/>
      <c r="BR912" s="208"/>
      <c r="BS912" s="208"/>
      <c r="BT912" s="208"/>
      <c r="BU912" s="208"/>
      <c r="BV912" s="208"/>
      <c r="BW912" s="208"/>
      <c r="BX912" s="208"/>
      <c r="BY912" s="208"/>
      <c r="BZ912" s="208"/>
      <c r="CA912" s="208"/>
      <c r="CB912" s="208"/>
      <c r="CC912" s="208"/>
      <c r="CD912" s="208"/>
      <c r="CE912" s="208"/>
      <c r="CF912" s="208"/>
      <c r="CG912" s="208"/>
      <c r="CH912" s="208"/>
      <c r="CI912" s="208"/>
      <c r="CJ912" s="208"/>
      <c r="CK912" s="208"/>
      <c r="CL912" s="208"/>
      <c r="CM912" s="208"/>
      <c r="CN912" s="208"/>
      <c r="CO912" s="208"/>
      <c r="CP912" s="176"/>
      <c r="DO912" s="166"/>
    </row>
    <row r="913" spans="1:119">
      <c r="A913" s="166"/>
      <c r="B913" s="175"/>
      <c r="C913" s="175"/>
      <c r="D913" s="178"/>
      <c r="E913" s="17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70"/>
      <c r="R913" s="170"/>
      <c r="S913" s="170"/>
      <c r="T913" s="170"/>
      <c r="U913" s="170"/>
      <c r="V913" s="170"/>
      <c r="W913" s="207"/>
      <c r="X913" s="207"/>
      <c r="Y913" s="207"/>
      <c r="Z913" s="208"/>
      <c r="AA913" s="208"/>
      <c r="AB913" s="208"/>
      <c r="AC913" s="208"/>
      <c r="AD913" s="208"/>
      <c r="AE913" s="208"/>
      <c r="AF913" s="208"/>
      <c r="AG913" s="208"/>
      <c r="AH913" s="208"/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  <c r="AT913" s="208"/>
      <c r="AU913" s="208"/>
      <c r="AV913" s="208"/>
      <c r="AW913" s="208"/>
      <c r="AX913" s="208"/>
      <c r="AY913" s="208"/>
      <c r="AZ913" s="208"/>
      <c r="BA913" s="208"/>
      <c r="BB913" s="208"/>
      <c r="BC913" s="208"/>
      <c r="BD913" s="208"/>
      <c r="BE913" s="208"/>
      <c r="BF913" s="208"/>
      <c r="BG913" s="208"/>
      <c r="BH913" s="208"/>
      <c r="BI913" s="208"/>
      <c r="BJ913" s="208"/>
      <c r="BK913" s="208"/>
      <c r="BL913" s="208"/>
      <c r="BM913" s="208"/>
      <c r="BN913" s="208"/>
      <c r="BO913" s="208"/>
      <c r="BP913" s="208"/>
      <c r="BQ913" s="208"/>
      <c r="BR913" s="208"/>
      <c r="BS913" s="208"/>
      <c r="BT913" s="208"/>
      <c r="BU913" s="208"/>
      <c r="BV913" s="208"/>
      <c r="BW913" s="208"/>
      <c r="BX913" s="208"/>
      <c r="BY913" s="208"/>
      <c r="BZ913" s="208"/>
      <c r="CA913" s="208"/>
      <c r="CB913" s="208"/>
      <c r="CC913" s="208"/>
      <c r="CD913" s="208"/>
      <c r="CE913" s="208"/>
      <c r="CF913" s="208"/>
      <c r="CG913" s="208"/>
      <c r="CH913" s="208"/>
      <c r="CI913" s="208"/>
      <c r="CJ913" s="208"/>
      <c r="CK913" s="208"/>
      <c r="CL913" s="208"/>
      <c r="CM913" s="208"/>
      <c r="CN913" s="208"/>
      <c r="CO913" s="208"/>
      <c r="CP913" s="176"/>
      <c r="DO913" s="166"/>
    </row>
  </sheetData>
  <autoFilter ref="A7:DW132" xr:uid="{10BA4E71-E4ED-4B8E-8A72-CCD37DF702AA}">
    <filterColumn colId="120">
      <filters>
        <filter val="0"/>
      </filters>
    </filterColumn>
  </autoFilter>
  <mergeCells count="13">
    <mergeCell ref="CS5:CT5"/>
    <mergeCell ref="DG5:DH5"/>
    <mergeCell ref="DI5:DJ5"/>
    <mergeCell ref="CQ4:CV4"/>
    <mergeCell ref="A5:V5"/>
    <mergeCell ref="W5:Y5"/>
    <mergeCell ref="Z5:AT5"/>
    <mergeCell ref="AU5:CA5"/>
    <mergeCell ref="CB5:CD5"/>
    <mergeCell ref="CE5:CI5"/>
    <mergeCell ref="CJ5:CO5"/>
    <mergeCell ref="CP5:CP6"/>
    <mergeCell ref="CQ5:CR5"/>
  </mergeCells>
  <pageMargins left="0.7" right="0.7" top="0.75" bottom="0.75" header="0.3" footer="0.3"/>
  <headerFooter>
    <oddFooter>&amp;C_x000D_&amp;1#&amp;"Calibri"&amp;10&amp;K000000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F908-9A20-4675-A4BC-ADD6EB5A81C5}">
  <sheetPr filterMode="1"/>
  <dimension ref="A1:EM881"/>
  <sheetViews>
    <sheetView zoomScale="80" zoomScaleNormal="80" workbookViewId="0">
      <pane ySplit="8" topLeftCell="A151" activePane="bottomLeft" state="frozen"/>
      <selection pane="bottomLeft" activeCell="B151" sqref="B151"/>
    </sheetView>
  </sheetViews>
  <sheetFormatPr defaultRowHeight="14.4"/>
  <cols>
    <col min="2" max="2" width="8.5546875" style="12" customWidth="1"/>
    <col min="3" max="3" width="36.21875" style="156" customWidth="1"/>
    <col min="4" max="4" width="22.5546875" style="156" customWidth="1"/>
    <col min="5" max="5" width="30" style="149" hidden="1" customWidth="1"/>
    <col min="6" max="6" width="24.21875" hidden="1" customWidth="1"/>
    <col min="7" max="7" width="11.21875" style="12" hidden="1" customWidth="1"/>
    <col min="8" max="8" width="17.5546875" style="12" hidden="1" customWidth="1"/>
    <col min="9" max="9" width="16.5546875" style="12" hidden="1" customWidth="1"/>
    <col min="10" max="10" width="18.44140625" style="12" hidden="1" customWidth="1"/>
    <col min="11" max="12" width="17.44140625" style="12" hidden="1" customWidth="1"/>
    <col min="13" max="13" width="19" style="12" hidden="1" customWidth="1"/>
    <col min="14" max="14" width="18.5546875" style="12" hidden="1" customWidth="1"/>
    <col min="15" max="15" width="16.77734375" style="12" hidden="1" customWidth="1"/>
    <col min="16" max="16" width="18.44140625" style="12" hidden="1" customWidth="1"/>
    <col min="17" max="17" width="20.21875" style="12" hidden="1" customWidth="1"/>
    <col min="18" max="18" width="13" style="12" hidden="1" customWidth="1"/>
    <col min="19" max="19" width="12.5546875" style="12" hidden="1" customWidth="1"/>
    <col min="20" max="20" width="10.5546875" style="12" hidden="1" customWidth="1"/>
    <col min="21" max="21" width="9.77734375" style="12" hidden="1" customWidth="1"/>
    <col min="22" max="22" width="10.21875" style="12" hidden="1" customWidth="1"/>
    <col min="23" max="23" width="4.77734375" style="12" customWidth="1"/>
    <col min="24" max="24" width="16.5546875" style="150" customWidth="1"/>
    <col min="25" max="25" width="15.5546875" style="150" customWidth="1"/>
    <col min="26" max="26" width="13.21875" style="150" bestFit="1" customWidth="1"/>
    <col min="27" max="27" width="15.21875" style="151" customWidth="1"/>
    <col min="28" max="28" width="18.44140625" style="151" customWidth="1"/>
    <col min="29" max="29" width="14.21875" style="151" customWidth="1"/>
    <col min="30" max="30" width="9.77734375" style="151" customWidth="1"/>
    <col min="31" max="32" width="14.21875" style="151" customWidth="1"/>
    <col min="33" max="33" width="11.44140625" style="151" customWidth="1"/>
    <col min="34" max="34" width="13" style="151" customWidth="1"/>
    <col min="35" max="35" width="14.21875" style="151" customWidth="1"/>
    <col min="36" max="36" width="13.21875" style="151" customWidth="1"/>
    <col min="37" max="37" width="10.5546875" style="151" customWidth="1"/>
    <col min="38" max="38" width="9.5546875" style="151" customWidth="1"/>
    <col min="39" max="39" width="13.21875" style="151" customWidth="1"/>
    <col min="40" max="40" width="11.5546875" style="151" customWidth="1"/>
    <col min="41" max="45" width="9.44140625" style="151" customWidth="1"/>
    <col min="46" max="48" width="13.21875" style="151" customWidth="1"/>
    <col min="49" max="49" width="11.5546875" style="151" customWidth="1"/>
    <col min="50" max="52" width="14.21875" style="151" customWidth="1"/>
    <col min="53" max="53" width="13.21875" style="151" customWidth="1"/>
    <col min="54" max="54" width="14.21875" style="151" customWidth="1"/>
    <col min="55" max="56" width="13.21875" style="151" customWidth="1"/>
    <col min="57" max="57" width="9.5546875" style="151" customWidth="1"/>
    <col min="58" max="58" width="10.5546875" style="151" customWidth="1"/>
    <col min="59" max="59" width="14.21875" style="151" customWidth="1"/>
    <col min="60" max="60" width="11.5546875" style="151" customWidth="1"/>
    <col min="61" max="62" width="13.21875" style="151" customWidth="1"/>
    <col min="63" max="63" width="14.21875" style="151" customWidth="1"/>
    <col min="64" max="65" width="13.21875" style="151" customWidth="1"/>
    <col min="66" max="66" width="14.21875" style="151" customWidth="1"/>
    <col min="67" max="68" width="13.21875" style="151" customWidth="1"/>
    <col min="69" max="69" width="14.21875" style="151" customWidth="1"/>
    <col min="70" max="70" width="13.21875" style="151" customWidth="1"/>
    <col min="71" max="71" width="11.5546875" style="151" customWidth="1"/>
    <col min="72" max="73" width="14.21875" style="151" customWidth="1"/>
    <col min="74" max="74" width="13.21875" style="151" customWidth="1"/>
    <col min="75" max="75" width="14.21875" style="151" customWidth="1"/>
    <col min="76" max="76" width="13.21875" style="151" customWidth="1"/>
    <col min="77" max="78" width="11.5546875" style="151" customWidth="1"/>
    <col min="79" max="80" width="8.77734375" style="151" customWidth="1"/>
    <col min="81" max="83" width="13.21875" style="151" customWidth="1"/>
    <col min="84" max="84" width="12.5546875" style="151" customWidth="1"/>
    <col min="85" max="85" width="9.44140625" style="151" customWidth="1"/>
    <col min="86" max="86" width="11.5546875" style="151" customWidth="1"/>
    <col min="87" max="88" width="13.21875" style="151" customWidth="1"/>
    <col min="89" max="89" width="14.21875" style="151" customWidth="1"/>
    <col min="90" max="90" width="9.44140625" style="151" customWidth="1"/>
    <col min="91" max="91" width="22.44140625" style="151" bestFit="1" customWidth="1"/>
    <col min="92" max="94" width="9.44140625" style="151" customWidth="1"/>
    <col min="95" max="95" width="64.21875" customWidth="1"/>
    <col min="96" max="97" width="15.21875" hidden="1" customWidth="1"/>
    <col min="98" max="100" width="15.21875" style="152" hidden="1" customWidth="1"/>
    <col min="101" max="102" width="12.77734375" hidden="1" customWidth="1"/>
    <col min="103" max="103" width="13.21875" style="153" hidden="1" customWidth="1"/>
    <col min="104" max="104" width="13.21875" hidden="1" customWidth="1"/>
    <col min="105" max="106" width="12.77734375" hidden="1" customWidth="1"/>
    <col min="107" max="107" width="15.21875" style="152" hidden="1" customWidth="1"/>
    <col min="108" max="108" width="0" hidden="1" customWidth="1"/>
    <col min="109" max="109" width="11.21875" hidden="1" customWidth="1"/>
    <col min="110" max="111" width="0" hidden="1" customWidth="1"/>
    <col min="112" max="113" width="15.21875" hidden="1" customWidth="1"/>
    <col min="114" max="115" width="15.21875" style="152" hidden="1" customWidth="1"/>
    <col min="116" max="119" width="0" hidden="1" customWidth="1"/>
    <col min="120" max="120" width="8.77734375" style="12" hidden="1" customWidth="1"/>
    <col min="123" max="123" width="16" bestFit="1" customWidth="1"/>
    <col min="124" max="125" width="20.21875" customWidth="1"/>
    <col min="126" max="126" width="19" bestFit="1" customWidth="1"/>
    <col min="127" max="127" width="18.77734375" bestFit="1" customWidth="1"/>
    <col min="128" max="128" width="10.5546875" bestFit="1" customWidth="1"/>
    <col min="130" max="130" width="13" bestFit="1" customWidth="1"/>
    <col min="131" max="131" width="13.21875" bestFit="1" customWidth="1"/>
    <col min="132" max="132" width="13.21875" customWidth="1"/>
    <col min="133" max="133" width="14.21875" bestFit="1" customWidth="1"/>
    <col min="134" max="135" width="12.21875" bestFit="1" customWidth="1"/>
    <col min="136" max="136" width="13" bestFit="1" customWidth="1"/>
    <col min="137" max="137" width="11.21875" bestFit="1" customWidth="1"/>
    <col min="138" max="138" width="11.44140625" bestFit="1" customWidth="1"/>
    <col min="139" max="139" width="16.77734375" bestFit="1" customWidth="1"/>
    <col min="140" max="140" width="11.21875" bestFit="1" customWidth="1"/>
    <col min="143" max="143" width="13" bestFit="1" customWidth="1"/>
  </cols>
  <sheetData>
    <row r="1" spans="1:143" ht="17.25" customHeight="1">
      <c r="C1" s="147" t="s">
        <v>577</v>
      </c>
      <c r="D1" s="148"/>
    </row>
    <row r="2" spans="1:143" ht="17.25" customHeight="1">
      <c r="C2" s="284"/>
      <c r="D2" s="285"/>
      <c r="Y2" s="150">
        <f>SUM(X9:X102)+SUM(Y9:Y102)-Adjustment!Q98</f>
        <v>-3.9999999105930328E-2</v>
      </c>
      <c r="Z2" s="150">
        <f>SUM(Z9:Z102)-Adjustment!W98</f>
        <v>-0.42999999970197678</v>
      </c>
      <c r="CK2" s="151">
        <f>SUM(CK9:CK102)</f>
        <v>36568591.050000012</v>
      </c>
      <c r="CL2" s="151">
        <f>CK2-Adjustment!K98</f>
        <v>0</v>
      </c>
      <c r="CM2" s="151">
        <f>SUM(CM9:CM102)</f>
        <v>2573275.6500000008</v>
      </c>
      <c r="CN2" s="151">
        <f>CM2-Adjustment!N98</f>
        <v>-14.769999998621643</v>
      </c>
    </row>
    <row r="3" spans="1:143" ht="15.75" customHeight="1" thickBot="1">
      <c r="C3" s="154" t="s">
        <v>578</v>
      </c>
      <c r="D3" s="155">
        <v>1</v>
      </c>
      <c r="AJ3" s="144"/>
      <c r="CM3" s="237">
        <f>SUM(CM1:CM2)</f>
        <v>2573275.6500000008</v>
      </c>
      <c r="CN3" s="237">
        <f>SUM(CN1:CN2)</f>
        <v>-14.769999998621643</v>
      </c>
    </row>
    <row r="4" spans="1:143">
      <c r="Y4" s="150" t="s">
        <v>579</v>
      </c>
    </row>
    <row r="5" spans="1:143">
      <c r="B5" s="12">
        <v>1</v>
      </c>
      <c r="C5" s="156">
        <v>2</v>
      </c>
      <c r="D5" s="156">
        <v>3</v>
      </c>
      <c r="E5" s="12">
        <v>4</v>
      </c>
      <c r="F5" s="156">
        <v>5</v>
      </c>
      <c r="G5" s="156">
        <v>6</v>
      </c>
      <c r="H5" s="12">
        <v>7</v>
      </c>
      <c r="I5" s="156">
        <v>8</v>
      </c>
      <c r="J5" s="156">
        <v>9</v>
      </c>
      <c r="K5" s="12">
        <v>10</v>
      </c>
      <c r="L5" s="156">
        <v>11</v>
      </c>
      <c r="M5" s="156">
        <v>12</v>
      </c>
      <c r="N5" s="12">
        <v>13</v>
      </c>
      <c r="O5" s="156">
        <v>14</v>
      </c>
      <c r="P5" s="156">
        <v>15</v>
      </c>
      <c r="Q5" s="12">
        <v>16</v>
      </c>
      <c r="R5" s="156">
        <v>17</v>
      </c>
      <c r="S5" s="156">
        <v>18</v>
      </c>
      <c r="T5" s="12">
        <v>19</v>
      </c>
      <c r="U5" s="156">
        <v>20</v>
      </c>
      <c r="V5" s="156">
        <v>21</v>
      </c>
      <c r="W5" s="12">
        <v>22</v>
      </c>
      <c r="X5" s="156">
        <v>23</v>
      </c>
      <c r="Y5" s="156">
        <v>24</v>
      </c>
      <c r="Z5" s="12">
        <v>25</v>
      </c>
      <c r="AA5" s="156">
        <v>26</v>
      </c>
      <c r="AB5" s="156">
        <v>27</v>
      </c>
      <c r="AC5" s="12">
        <v>28</v>
      </c>
      <c r="AD5" s="156">
        <v>29</v>
      </c>
      <c r="AE5" s="156">
        <v>30</v>
      </c>
      <c r="AF5" s="12">
        <v>31</v>
      </c>
      <c r="AG5" s="156">
        <v>32</v>
      </c>
      <c r="AH5" s="156">
        <v>33</v>
      </c>
      <c r="AI5" s="12">
        <v>34</v>
      </c>
      <c r="AJ5" s="156">
        <v>35</v>
      </c>
      <c r="AK5" s="156">
        <v>36</v>
      </c>
      <c r="AL5" s="12">
        <v>37</v>
      </c>
      <c r="AM5" s="156">
        <v>38</v>
      </c>
      <c r="AN5" s="156">
        <v>39</v>
      </c>
      <c r="AO5" s="12">
        <v>40</v>
      </c>
      <c r="AP5" s="156">
        <v>41</v>
      </c>
      <c r="AQ5" s="156">
        <v>42</v>
      </c>
      <c r="AR5" s="12">
        <v>43</v>
      </c>
      <c r="AS5" s="156">
        <v>44</v>
      </c>
      <c r="AT5" s="156">
        <v>45</v>
      </c>
      <c r="AU5" s="12">
        <v>46</v>
      </c>
      <c r="AV5" s="156">
        <v>47</v>
      </c>
      <c r="AW5" s="156">
        <v>48</v>
      </c>
      <c r="AX5" s="12">
        <v>49</v>
      </c>
      <c r="AY5" s="156">
        <v>50</v>
      </c>
      <c r="AZ5" s="156">
        <v>51</v>
      </c>
      <c r="BA5" s="12">
        <v>52</v>
      </c>
      <c r="BB5" s="156">
        <v>53</v>
      </c>
      <c r="BC5" s="156">
        <v>54</v>
      </c>
      <c r="BD5" s="12">
        <v>55</v>
      </c>
      <c r="BE5" s="156">
        <v>56</v>
      </c>
      <c r="BF5" s="156">
        <v>57</v>
      </c>
      <c r="BG5" s="12">
        <v>58</v>
      </c>
      <c r="BH5" s="156">
        <v>59</v>
      </c>
      <c r="BI5" s="156">
        <v>60</v>
      </c>
      <c r="BJ5" s="12">
        <v>61</v>
      </c>
      <c r="BK5" s="156">
        <v>62</v>
      </c>
      <c r="BL5" s="156">
        <v>63</v>
      </c>
      <c r="BM5" s="12">
        <v>64</v>
      </c>
      <c r="BN5" s="156">
        <v>65</v>
      </c>
      <c r="BO5" s="156">
        <v>66</v>
      </c>
      <c r="BP5" s="12">
        <v>67</v>
      </c>
      <c r="BQ5" s="156">
        <v>68</v>
      </c>
      <c r="BR5" s="156">
        <v>69</v>
      </c>
      <c r="BS5" s="12">
        <v>70</v>
      </c>
      <c r="BT5" s="156">
        <v>71</v>
      </c>
      <c r="BU5" s="156">
        <v>72</v>
      </c>
      <c r="BV5" s="12">
        <v>73</v>
      </c>
      <c r="BW5" s="156">
        <v>74</v>
      </c>
      <c r="BX5" s="156">
        <v>75</v>
      </c>
      <c r="BY5" s="12">
        <v>76</v>
      </c>
      <c r="BZ5" s="156">
        <v>77</v>
      </c>
      <c r="CA5" s="156">
        <v>78</v>
      </c>
      <c r="CB5" s="12">
        <v>79</v>
      </c>
      <c r="CC5" s="156">
        <v>80</v>
      </c>
      <c r="CD5" s="156">
        <v>81</v>
      </c>
      <c r="CE5" s="12">
        <v>82</v>
      </c>
      <c r="CF5" s="156">
        <v>83</v>
      </c>
      <c r="CG5" s="156">
        <v>84</v>
      </c>
      <c r="CH5" s="12">
        <v>85</v>
      </c>
      <c r="CI5" s="156">
        <v>86</v>
      </c>
      <c r="CJ5" s="156">
        <v>87</v>
      </c>
      <c r="CK5" s="12">
        <v>88</v>
      </c>
      <c r="CL5" s="156">
        <v>89</v>
      </c>
      <c r="CM5" s="156">
        <v>90</v>
      </c>
      <c r="CN5" s="12">
        <v>91</v>
      </c>
      <c r="CO5" s="156">
        <v>92</v>
      </c>
      <c r="CP5" s="156">
        <v>93</v>
      </c>
      <c r="CQ5" s="12">
        <v>94</v>
      </c>
      <c r="CR5" s="314" t="s">
        <v>580</v>
      </c>
      <c r="CS5" s="314"/>
      <c r="CT5" s="314"/>
      <c r="CU5" s="314"/>
      <c r="CV5" s="314"/>
      <c r="CW5" s="314"/>
      <c r="CX5" s="153"/>
      <c r="DA5" s="153"/>
      <c r="DB5" s="153"/>
      <c r="DC5" s="153"/>
      <c r="DH5" s="153" t="s">
        <v>580</v>
      </c>
      <c r="DI5" s="153"/>
      <c r="DJ5" s="153"/>
      <c r="DK5" s="153"/>
    </row>
    <row r="6" spans="1:143">
      <c r="B6" s="322" t="s">
        <v>581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4"/>
      <c r="X6" s="325" t="s">
        <v>582</v>
      </c>
      <c r="Y6" s="326"/>
      <c r="Z6" s="326"/>
      <c r="AA6" s="327" t="s">
        <v>583</v>
      </c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328"/>
      <c r="AU6" s="329"/>
      <c r="AV6" s="330" t="s">
        <v>584</v>
      </c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2"/>
      <c r="CC6" s="319" t="s">
        <v>585</v>
      </c>
      <c r="CD6" s="316"/>
      <c r="CE6" s="316"/>
      <c r="CF6" s="316" t="s">
        <v>586</v>
      </c>
      <c r="CG6" s="316"/>
      <c r="CH6" s="316"/>
      <c r="CI6" s="316"/>
      <c r="CJ6" s="316"/>
      <c r="CK6" s="317" t="s">
        <v>587</v>
      </c>
      <c r="CL6" s="318"/>
      <c r="CM6" s="318"/>
      <c r="CN6" s="318"/>
      <c r="CO6" s="318"/>
      <c r="CP6" s="319"/>
      <c r="CQ6" s="320" t="s">
        <v>588</v>
      </c>
      <c r="CR6" s="314" t="s">
        <v>589</v>
      </c>
      <c r="CS6" s="314"/>
      <c r="CT6" s="315" t="s">
        <v>590</v>
      </c>
      <c r="CU6" s="315"/>
      <c r="CX6" t="s">
        <v>591</v>
      </c>
      <c r="DC6"/>
      <c r="DH6" s="314" t="s">
        <v>589</v>
      </c>
      <c r="DI6" s="314"/>
      <c r="DJ6" s="315" t="s">
        <v>590</v>
      </c>
      <c r="DK6" s="315"/>
      <c r="DP6"/>
    </row>
    <row r="7" spans="1:143" ht="66">
      <c r="B7" s="157" t="s">
        <v>592</v>
      </c>
      <c r="C7" s="158" t="s">
        <v>593</v>
      </c>
      <c r="D7" s="158" t="s">
        <v>594</v>
      </c>
      <c r="E7" s="159" t="s">
        <v>595</v>
      </c>
      <c r="F7" s="157" t="s">
        <v>596</v>
      </c>
      <c r="G7" s="157" t="s">
        <v>597</v>
      </c>
      <c r="H7" s="157" t="s">
        <v>598</v>
      </c>
      <c r="I7" s="157" t="s">
        <v>599</v>
      </c>
      <c r="J7" s="157" t="s">
        <v>600</v>
      </c>
      <c r="K7" s="157" t="s">
        <v>601</v>
      </c>
      <c r="L7" s="157" t="s">
        <v>602</v>
      </c>
      <c r="M7" s="157" t="s">
        <v>603</v>
      </c>
      <c r="N7" s="157" t="s">
        <v>604</v>
      </c>
      <c r="O7" s="157" t="s">
        <v>605</v>
      </c>
      <c r="P7" s="157" t="s">
        <v>606</v>
      </c>
      <c r="Q7" s="157" t="s">
        <v>607</v>
      </c>
      <c r="R7" s="157" t="s">
        <v>608</v>
      </c>
      <c r="S7" s="160" t="s">
        <v>609</v>
      </c>
      <c r="T7" s="160" t="s">
        <v>610</v>
      </c>
      <c r="U7" s="160" t="s">
        <v>611</v>
      </c>
      <c r="V7" s="160" t="s">
        <v>612</v>
      </c>
      <c r="W7" s="160" t="s">
        <v>613</v>
      </c>
      <c r="X7" s="161" t="s">
        <v>614</v>
      </c>
      <c r="Y7" s="161" t="s">
        <v>615</v>
      </c>
      <c r="Z7" s="161" t="s">
        <v>616</v>
      </c>
      <c r="AA7" s="162" t="s">
        <v>17</v>
      </c>
      <c r="AB7" s="162" t="s">
        <v>19</v>
      </c>
      <c r="AC7" s="162" t="s">
        <v>21</v>
      </c>
      <c r="AD7" s="162" t="s">
        <v>24</v>
      </c>
      <c r="AE7" s="162" t="s">
        <v>23</v>
      </c>
      <c r="AF7" s="162" t="s">
        <v>26</v>
      </c>
      <c r="AG7" s="162" t="s">
        <v>28</v>
      </c>
      <c r="AH7" s="162" t="s">
        <v>32</v>
      </c>
      <c r="AI7" s="162" t="s">
        <v>35</v>
      </c>
      <c r="AJ7" s="162" t="s">
        <v>34</v>
      </c>
      <c r="AK7" s="162" t="s">
        <v>37</v>
      </c>
      <c r="AL7" s="162" t="s">
        <v>39</v>
      </c>
      <c r="AM7" s="162" t="s">
        <v>41</v>
      </c>
      <c r="AN7" s="162" t="s">
        <v>43</v>
      </c>
      <c r="AO7" s="162" t="s">
        <v>45</v>
      </c>
      <c r="AP7" s="162" t="s">
        <v>139</v>
      </c>
      <c r="AQ7" s="162" t="s">
        <v>140</v>
      </c>
      <c r="AR7" s="162" t="s">
        <v>617</v>
      </c>
      <c r="AS7" s="162" t="s">
        <v>618</v>
      </c>
      <c r="AT7" s="162" t="s">
        <v>619</v>
      </c>
      <c r="AU7" s="163" t="s">
        <v>620</v>
      </c>
      <c r="AV7" s="162" t="s">
        <v>55</v>
      </c>
      <c r="AW7" s="162" t="s">
        <v>57</v>
      </c>
      <c r="AX7" s="162" t="s">
        <v>59</v>
      </c>
      <c r="AY7" s="162" t="s">
        <v>61</v>
      </c>
      <c r="AZ7" s="162" t="s">
        <v>63</v>
      </c>
      <c r="BA7" s="162" t="s">
        <v>65</v>
      </c>
      <c r="BB7" s="162" t="s">
        <v>67</v>
      </c>
      <c r="BC7" s="162" t="s">
        <v>69</v>
      </c>
      <c r="BD7" s="162" t="s">
        <v>71</v>
      </c>
      <c r="BE7" s="162" t="s">
        <v>73</v>
      </c>
      <c r="BF7" s="162" t="s">
        <v>75</v>
      </c>
      <c r="BG7" s="162" t="s">
        <v>77</v>
      </c>
      <c r="BH7" s="162" t="s">
        <v>79</v>
      </c>
      <c r="BI7" s="162" t="s">
        <v>81</v>
      </c>
      <c r="BJ7" s="162" t="s">
        <v>83</v>
      </c>
      <c r="BK7" s="162" t="s">
        <v>85</v>
      </c>
      <c r="BL7" s="162" t="s">
        <v>87</v>
      </c>
      <c r="BM7" s="162" t="s">
        <v>89</v>
      </c>
      <c r="BN7" s="162" t="s">
        <v>91</v>
      </c>
      <c r="BO7" s="162" t="s">
        <v>93</v>
      </c>
      <c r="BP7" s="162" t="s">
        <v>95</v>
      </c>
      <c r="BQ7" s="162" t="s">
        <v>97</v>
      </c>
      <c r="BR7" s="162" t="s">
        <v>99</v>
      </c>
      <c r="BS7" s="162" t="s">
        <v>101</v>
      </c>
      <c r="BT7" s="162" t="s">
        <v>103</v>
      </c>
      <c r="BU7" s="162" t="s">
        <v>105</v>
      </c>
      <c r="BV7" s="162" t="s">
        <v>107</v>
      </c>
      <c r="BW7" s="162" t="s">
        <v>110</v>
      </c>
      <c r="BX7" s="162" t="s">
        <v>113</v>
      </c>
      <c r="BY7" s="162" t="s">
        <v>112</v>
      </c>
      <c r="BZ7" s="162" t="s">
        <v>115</v>
      </c>
      <c r="CA7" s="162" t="s">
        <v>143</v>
      </c>
      <c r="CB7" s="162" t="s">
        <v>144</v>
      </c>
      <c r="CC7" s="162" t="s">
        <v>124</v>
      </c>
      <c r="CD7" s="162" t="s">
        <v>125</v>
      </c>
      <c r="CE7" s="162" t="s">
        <v>126</v>
      </c>
      <c r="CF7" s="162" t="s">
        <v>621</v>
      </c>
      <c r="CG7" s="162" t="s">
        <v>129</v>
      </c>
      <c r="CH7" s="162" t="s">
        <v>130</v>
      </c>
      <c r="CI7" s="162" t="s">
        <v>131</v>
      </c>
      <c r="CJ7" s="162" t="s">
        <v>132</v>
      </c>
      <c r="CK7" s="162" t="s">
        <v>622</v>
      </c>
      <c r="CL7" s="162" t="s">
        <v>623</v>
      </c>
      <c r="CM7" s="162" t="s">
        <v>624</v>
      </c>
      <c r="CN7" s="162" t="s">
        <v>625</v>
      </c>
      <c r="CO7" s="162" t="s">
        <v>626</v>
      </c>
      <c r="CP7" s="162" t="s">
        <v>627</v>
      </c>
      <c r="CQ7" s="321"/>
      <c r="CR7" s="164" t="s">
        <v>628</v>
      </c>
      <c r="CS7" s="164" t="s">
        <v>629</v>
      </c>
      <c r="CT7" s="164" t="s">
        <v>628</v>
      </c>
      <c r="CU7" s="164" t="s">
        <v>629</v>
      </c>
      <c r="CV7" s="164" t="s">
        <v>630</v>
      </c>
      <c r="CW7" s="165" t="s">
        <v>631</v>
      </c>
      <c r="CX7" s="165" t="s">
        <v>632</v>
      </c>
      <c r="CY7" s="153" t="s">
        <v>633</v>
      </c>
      <c r="CZ7" t="s">
        <v>634</v>
      </c>
      <c r="DA7" s="165" t="s">
        <v>635</v>
      </c>
      <c r="DB7" s="165" t="s">
        <v>636</v>
      </c>
      <c r="DC7" s="164" t="s">
        <v>115</v>
      </c>
      <c r="DE7" s="164" t="s">
        <v>637</v>
      </c>
      <c r="DH7" s="164" t="s">
        <v>628</v>
      </c>
      <c r="DI7" s="164" t="s">
        <v>629</v>
      </c>
      <c r="DJ7" s="164" t="s">
        <v>628</v>
      </c>
      <c r="DK7" s="164" t="s">
        <v>629</v>
      </c>
      <c r="DP7" s="157" t="s">
        <v>592</v>
      </c>
      <c r="DS7" t="s">
        <v>638</v>
      </c>
      <c r="DT7" t="s">
        <v>639</v>
      </c>
      <c r="DU7" t="s">
        <v>640</v>
      </c>
      <c r="DV7" t="s">
        <v>641</v>
      </c>
      <c r="DW7" t="s">
        <v>642</v>
      </c>
      <c r="DX7" t="s">
        <v>643</v>
      </c>
      <c r="DZ7" t="s">
        <v>153</v>
      </c>
      <c r="EF7" t="s">
        <v>154</v>
      </c>
    </row>
    <row r="8" spans="1:143">
      <c r="B8" s="209" t="s">
        <v>644</v>
      </c>
      <c r="C8" s="210" t="s">
        <v>645</v>
      </c>
      <c r="D8" s="210"/>
      <c r="E8" s="211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12">
        <v>0</v>
      </c>
      <c r="Y8" s="212">
        <v>0</v>
      </c>
      <c r="Z8" s="212">
        <v>0</v>
      </c>
      <c r="AA8" s="212">
        <v>0</v>
      </c>
      <c r="AB8" s="212">
        <v>0</v>
      </c>
      <c r="AC8" s="212">
        <v>0</v>
      </c>
      <c r="AD8" s="212">
        <v>0</v>
      </c>
      <c r="AE8" s="212">
        <v>0</v>
      </c>
      <c r="AF8" s="212">
        <v>0</v>
      </c>
      <c r="AG8" s="212">
        <v>0</v>
      </c>
      <c r="AH8" s="212">
        <v>0</v>
      </c>
      <c r="AI8" s="212">
        <v>0</v>
      </c>
      <c r="AJ8" s="212">
        <v>0</v>
      </c>
      <c r="AK8" s="212">
        <v>0</v>
      </c>
      <c r="AL8" s="212">
        <v>0</v>
      </c>
      <c r="AM8" s="212">
        <v>0</v>
      </c>
      <c r="AN8" s="212">
        <v>0</v>
      </c>
      <c r="AO8" s="212">
        <v>0</v>
      </c>
      <c r="AP8" s="212">
        <v>0</v>
      </c>
      <c r="AQ8" s="212">
        <v>0</v>
      </c>
      <c r="AR8" s="212">
        <v>0</v>
      </c>
      <c r="AS8" s="212">
        <v>0</v>
      </c>
      <c r="AT8" s="212">
        <v>0</v>
      </c>
      <c r="AU8" s="212">
        <v>0</v>
      </c>
      <c r="AV8" s="212">
        <v>0</v>
      </c>
      <c r="AW8" s="212">
        <v>0</v>
      </c>
      <c r="AX8" s="212">
        <v>0</v>
      </c>
      <c r="AY8" s="212">
        <v>0</v>
      </c>
      <c r="AZ8" s="212">
        <v>0</v>
      </c>
      <c r="BA8" s="212">
        <v>0</v>
      </c>
      <c r="BB8" s="212">
        <v>0</v>
      </c>
      <c r="BC8" s="212">
        <v>0</v>
      </c>
      <c r="BD8" s="212">
        <v>0</v>
      </c>
      <c r="BE8" s="212">
        <v>0</v>
      </c>
      <c r="BF8" s="212">
        <v>0</v>
      </c>
      <c r="BG8" s="212">
        <v>0</v>
      </c>
      <c r="BH8" s="212">
        <v>0</v>
      </c>
      <c r="BI8" s="212">
        <v>0</v>
      </c>
      <c r="BJ8" s="212">
        <v>0</v>
      </c>
      <c r="BK8" s="212">
        <v>0</v>
      </c>
      <c r="BL8" s="212">
        <v>0</v>
      </c>
      <c r="BM8" s="212">
        <v>0</v>
      </c>
      <c r="BN8" s="212">
        <v>0</v>
      </c>
      <c r="BO8" s="212">
        <v>0</v>
      </c>
      <c r="BP8" s="212">
        <v>0</v>
      </c>
      <c r="BQ8" s="212">
        <v>0</v>
      </c>
      <c r="BR8" s="212">
        <v>0</v>
      </c>
      <c r="BS8" s="212">
        <v>0</v>
      </c>
      <c r="BT8" s="212">
        <v>0</v>
      </c>
      <c r="BU8" s="212">
        <v>0</v>
      </c>
      <c r="BV8" s="212">
        <v>0</v>
      </c>
      <c r="BW8" s="212">
        <v>0</v>
      </c>
      <c r="BX8" s="212">
        <v>0</v>
      </c>
      <c r="BY8" s="212">
        <v>0</v>
      </c>
      <c r="BZ8" s="212">
        <v>0</v>
      </c>
      <c r="CA8" s="212">
        <v>0</v>
      </c>
      <c r="CB8" s="212">
        <v>0</v>
      </c>
      <c r="CC8" s="212">
        <v>0</v>
      </c>
      <c r="CD8" s="212">
        <v>0</v>
      </c>
      <c r="CE8" s="212">
        <v>0</v>
      </c>
      <c r="CF8" s="212">
        <v>0</v>
      </c>
      <c r="CG8" s="212">
        <v>0</v>
      </c>
      <c r="CH8" s="212">
        <v>0</v>
      </c>
      <c r="CI8" s="212">
        <v>0</v>
      </c>
      <c r="CJ8" s="212">
        <v>0</v>
      </c>
      <c r="CK8" s="212">
        <v>0</v>
      </c>
      <c r="CL8" s="212">
        <v>0</v>
      </c>
      <c r="CM8" s="212">
        <v>0</v>
      </c>
      <c r="CN8" s="212">
        <v>0</v>
      </c>
      <c r="CO8" s="212">
        <v>0</v>
      </c>
      <c r="CP8" s="212">
        <v>0</v>
      </c>
      <c r="CQ8" s="212">
        <v>0</v>
      </c>
      <c r="CR8" s="212">
        <v>0</v>
      </c>
      <c r="CS8" s="212">
        <v>0</v>
      </c>
      <c r="CT8" s="212">
        <v>0</v>
      </c>
      <c r="CU8" s="212">
        <v>0</v>
      </c>
      <c r="CV8" s="212">
        <v>0</v>
      </c>
      <c r="CW8" s="212">
        <v>0</v>
      </c>
      <c r="CX8" s="212">
        <v>0</v>
      </c>
      <c r="CY8" s="212">
        <v>0</v>
      </c>
      <c r="CZ8" s="212">
        <v>0</v>
      </c>
      <c r="DA8" s="212">
        <v>0</v>
      </c>
      <c r="DB8" s="212">
        <v>0</v>
      </c>
      <c r="DC8" s="212">
        <v>0</v>
      </c>
      <c r="DD8" s="212">
        <v>0</v>
      </c>
      <c r="DE8" s="212">
        <v>0</v>
      </c>
      <c r="DF8" s="212">
        <v>0</v>
      </c>
      <c r="DG8" s="212">
        <v>0</v>
      </c>
      <c r="DH8" s="212">
        <v>0</v>
      </c>
      <c r="DI8" s="212">
        <v>0</v>
      </c>
      <c r="DJ8" s="212">
        <v>0</v>
      </c>
      <c r="DK8" s="212">
        <v>0</v>
      </c>
      <c r="DL8" s="212">
        <v>0</v>
      </c>
      <c r="DM8" s="212">
        <v>0</v>
      </c>
      <c r="DN8" s="212">
        <v>0</v>
      </c>
      <c r="DO8" s="212">
        <v>0</v>
      </c>
      <c r="DP8" s="212">
        <v>0</v>
      </c>
      <c r="DQ8" s="212">
        <v>0</v>
      </c>
      <c r="DZ8" t="s">
        <v>980</v>
      </c>
      <c r="EA8" t="s">
        <v>981</v>
      </c>
      <c r="EB8" t="s">
        <v>982</v>
      </c>
      <c r="EC8" t="s">
        <v>983</v>
      </c>
      <c r="EF8" t="s">
        <v>980</v>
      </c>
      <c r="EG8" t="s">
        <v>981</v>
      </c>
      <c r="EH8" t="s">
        <v>982</v>
      </c>
      <c r="EI8" t="s">
        <v>984</v>
      </c>
      <c r="EJ8" t="s">
        <v>985</v>
      </c>
    </row>
    <row r="9" spans="1:143" s="269" customFormat="1" hidden="1">
      <c r="A9" s="269" t="str">
        <f>_xlfn.XLOOKUP(B9,Adjustment!B:B,Adjustment!H:H,0,0)</f>
        <v>Agree</v>
      </c>
      <c r="B9" s="270">
        <v>3301001</v>
      </c>
      <c r="C9" s="271" t="s">
        <v>649</v>
      </c>
      <c r="D9" s="271" t="s">
        <v>238</v>
      </c>
      <c r="E9" s="272"/>
      <c r="F9" s="273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5"/>
      <c r="Y9" s="275">
        <v>-24175.01</v>
      </c>
      <c r="Z9" s="275">
        <v>26277.23</v>
      </c>
      <c r="AA9" s="275">
        <v>444959.55</v>
      </c>
      <c r="AB9" s="275">
        <v>0</v>
      </c>
      <c r="AC9" s="275">
        <v>0</v>
      </c>
      <c r="AD9" s="275">
        <v>0</v>
      </c>
      <c r="AE9" s="275">
        <v>0</v>
      </c>
      <c r="AF9" s="275">
        <v>0</v>
      </c>
      <c r="AG9" s="275">
        <v>0</v>
      </c>
      <c r="AH9" s="275">
        <v>0</v>
      </c>
      <c r="AI9" s="275">
        <v>16458.420000000096</v>
      </c>
      <c r="AJ9" s="275">
        <v>0</v>
      </c>
      <c r="AK9" s="275">
        <v>0</v>
      </c>
      <c r="AL9" s="275">
        <v>0</v>
      </c>
      <c r="AM9" s="275">
        <v>3113.52</v>
      </c>
      <c r="AN9" s="275">
        <v>0</v>
      </c>
      <c r="AO9" s="275">
        <v>0</v>
      </c>
      <c r="AP9" s="275">
        <v>0</v>
      </c>
      <c r="AQ9" s="275">
        <v>0</v>
      </c>
      <c r="AR9" s="275">
        <v>0</v>
      </c>
      <c r="AS9" s="275">
        <v>0</v>
      </c>
      <c r="AT9" s="275">
        <v>0</v>
      </c>
      <c r="AU9" s="275">
        <v>0</v>
      </c>
      <c r="AV9" s="275">
        <v>44408.640000000029</v>
      </c>
      <c r="AW9" s="275">
        <v>0</v>
      </c>
      <c r="AX9" s="275">
        <v>152015.23000000001</v>
      </c>
      <c r="AY9" s="275">
        <v>5520.6</v>
      </c>
      <c r="AZ9" s="275">
        <v>65157.85</v>
      </c>
      <c r="BA9" s="275">
        <v>0</v>
      </c>
      <c r="BB9" s="275">
        <v>11675.54</v>
      </c>
      <c r="BC9" s="275">
        <v>518</v>
      </c>
      <c r="BD9" s="275">
        <v>2454.65</v>
      </c>
      <c r="BE9" s="275">
        <v>0</v>
      </c>
      <c r="BF9" s="275">
        <v>0</v>
      </c>
      <c r="BG9" s="275">
        <v>11349.54</v>
      </c>
      <c r="BH9" s="275">
        <v>0</v>
      </c>
      <c r="BI9" s="275">
        <v>22017.89</v>
      </c>
      <c r="BJ9" s="275">
        <v>3552.06</v>
      </c>
      <c r="BK9" s="275">
        <v>14033.13</v>
      </c>
      <c r="BL9" s="275">
        <v>0</v>
      </c>
      <c r="BM9" s="275">
        <v>16770.439999999999</v>
      </c>
      <c r="BN9" s="275">
        <v>12944.62</v>
      </c>
      <c r="BO9" s="275">
        <v>0</v>
      </c>
      <c r="BP9" s="275">
        <v>0</v>
      </c>
      <c r="BQ9" s="275">
        <v>15084.03</v>
      </c>
      <c r="BR9" s="275">
        <v>3135</v>
      </c>
      <c r="BS9" s="275">
        <v>0</v>
      </c>
      <c r="BT9" s="275">
        <v>1334.07</v>
      </c>
      <c r="BU9" s="275">
        <v>57186.27</v>
      </c>
      <c r="BV9" s="275">
        <v>2228</v>
      </c>
      <c r="BW9" s="275">
        <v>45033.93</v>
      </c>
      <c r="BX9" s="275">
        <v>0</v>
      </c>
      <c r="BY9" s="275">
        <v>0</v>
      </c>
      <c r="BZ9" s="275"/>
      <c r="CA9" s="275">
        <v>0</v>
      </c>
      <c r="CB9" s="275">
        <v>0</v>
      </c>
      <c r="CC9" s="275">
        <v>4702</v>
      </c>
      <c r="CD9" s="275">
        <v>10843.289999999994</v>
      </c>
      <c r="CE9" s="275">
        <v>0</v>
      </c>
      <c r="CF9" s="275">
        <v>0</v>
      </c>
      <c r="CG9" s="275">
        <v>0</v>
      </c>
      <c r="CH9" s="275">
        <v>0</v>
      </c>
      <c r="CI9" s="275">
        <v>2471.29</v>
      </c>
      <c r="CJ9" s="275"/>
      <c r="CK9" s="275">
        <v>-46063.010000000009</v>
      </c>
      <c r="CL9" s="275"/>
      <c r="CM9" s="275">
        <v>39351.229999999989</v>
      </c>
      <c r="CN9" s="275">
        <v>0</v>
      </c>
      <c r="CO9" s="275">
        <v>0</v>
      </c>
      <c r="CP9" s="275">
        <v>0</v>
      </c>
      <c r="CQ9" s="276"/>
      <c r="CR9" s="277">
        <v>-57705.169999999969</v>
      </c>
      <c r="CS9" s="277">
        <v>0</v>
      </c>
      <c r="CT9" s="278">
        <v>-44501.17</v>
      </c>
      <c r="CU9" s="278">
        <v>-13204</v>
      </c>
      <c r="CV9" s="278">
        <v>-13203.999999999971</v>
      </c>
      <c r="CW9" s="277">
        <v>13204</v>
      </c>
      <c r="CX9" s="277">
        <v>-57705.17</v>
      </c>
      <c r="CY9" s="279">
        <v>0</v>
      </c>
      <c r="CZ9" s="277">
        <v>63396.98000000001</v>
      </c>
      <c r="DA9" s="277">
        <v>112.98999999990338</v>
      </c>
      <c r="DB9" s="277">
        <v>0</v>
      </c>
      <c r="DC9" s="278">
        <v>-13204</v>
      </c>
      <c r="DE9" s="277">
        <v>2.9103830456733704E-11</v>
      </c>
      <c r="DH9" s="277">
        <v>-57705.169999999969</v>
      </c>
      <c r="DI9" s="277">
        <v>0</v>
      </c>
      <c r="DJ9" s="278">
        <v>-44501.17</v>
      </c>
      <c r="DK9" s="278">
        <v>-13204</v>
      </c>
      <c r="DP9" s="270">
        <v>3301001</v>
      </c>
      <c r="DS9" s="277">
        <f t="shared" ref="DS9:DS34" si="0">SUM(AA9:AU9)</f>
        <v>464531.49000000011</v>
      </c>
      <c r="DT9" s="277">
        <f t="shared" ref="DT9:DT34" si="1">SUM(AV9:BZ9)</f>
        <v>486419.49000000011</v>
      </c>
      <c r="DU9" s="277">
        <f t="shared" ref="DU9:DU34" si="2">DS9-DT9</f>
        <v>-21888</v>
      </c>
      <c r="DV9" s="277">
        <f t="shared" ref="DV9:DV34" si="3">SUM(CC9:CE9)</f>
        <v>15545.289999999994</v>
      </c>
      <c r="DW9" s="277">
        <f t="shared" ref="DW9:DW34" si="4">SUM(CG9:CJ9)</f>
        <v>2471.29</v>
      </c>
      <c r="DX9" s="277">
        <f>DV9-DW9</f>
        <v>13073.999999999993</v>
      </c>
      <c r="DZ9" s="277">
        <f>SUM(X9:Y9)</f>
        <v>-24175.01</v>
      </c>
      <c r="EA9" s="277">
        <f>SUM(AA9:AU9)-SUM(AV9:BZ9)</f>
        <v>-21888</v>
      </c>
      <c r="EB9" s="277">
        <f>DZ9+EA9</f>
        <v>-46063.009999999995</v>
      </c>
      <c r="EC9" s="277">
        <v>-46063.009999999995</v>
      </c>
      <c r="ED9" s="277">
        <f t="shared" ref="ED9:ED40" si="5">EB9-EC9</f>
        <v>0</v>
      </c>
      <c r="EE9" s="277"/>
      <c r="EF9" s="277">
        <f>Z9</f>
        <v>26277.23</v>
      </c>
      <c r="EG9" s="277">
        <f t="shared" ref="EG9:EG40" si="6">SUM(CC9:CE9)-SUM(CH9:CJ9)</f>
        <v>13073.999999999993</v>
      </c>
      <c r="EH9" s="277">
        <f>EF9+EG9</f>
        <v>39351.229999999996</v>
      </c>
      <c r="EI9" s="279">
        <v>39351.229999999996</v>
      </c>
      <c r="EJ9" s="277">
        <f>EI9-EH9</f>
        <v>0</v>
      </c>
      <c r="EM9" s="277"/>
    </row>
    <row r="10" spans="1:143" s="269" customFormat="1" hidden="1">
      <c r="A10" s="269" t="str">
        <f>_xlfn.XLOOKUP(B10,Adjustment!B:B,Adjustment!H:H,0,0)</f>
        <v>Agree</v>
      </c>
      <c r="B10" s="270">
        <v>3301008</v>
      </c>
      <c r="C10" s="280" t="s">
        <v>654</v>
      </c>
      <c r="D10" s="271" t="s">
        <v>431</v>
      </c>
      <c r="E10" s="272"/>
      <c r="F10" s="281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4"/>
      <c r="S10" s="274"/>
      <c r="T10" s="274"/>
      <c r="U10" s="274"/>
      <c r="V10" s="274"/>
      <c r="W10" s="274"/>
      <c r="X10" s="275">
        <v>108142.38</v>
      </c>
      <c r="Y10" s="275"/>
      <c r="Z10" s="275">
        <v>8042.93</v>
      </c>
      <c r="AA10" s="275">
        <v>423675.15</v>
      </c>
      <c r="AB10" s="275">
        <v>0</v>
      </c>
      <c r="AC10" s="275">
        <v>1680</v>
      </c>
      <c r="AD10" s="275">
        <v>0</v>
      </c>
      <c r="AE10" s="275">
        <v>0</v>
      </c>
      <c r="AF10" s="275">
        <v>0</v>
      </c>
      <c r="AG10" s="275">
        <v>0</v>
      </c>
      <c r="AH10" s="275">
        <v>0</v>
      </c>
      <c r="AI10" s="275">
        <v>23325.040000000001</v>
      </c>
      <c r="AJ10" s="275">
        <v>0</v>
      </c>
      <c r="AK10" s="275">
        <v>0</v>
      </c>
      <c r="AL10" s="275">
        <v>0</v>
      </c>
      <c r="AM10" s="275">
        <v>195.1</v>
      </c>
      <c r="AN10" s="275">
        <v>0</v>
      </c>
      <c r="AO10" s="275">
        <v>0</v>
      </c>
      <c r="AP10" s="275">
        <v>0</v>
      </c>
      <c r="AQ10" s="275">
        <v>0</v>
      </c>
      <c r="AR10" s="275">
        <v>0</v>
      </c>
      <c r="AS10" s="275">
        <v>0</v>
      </c>
      <c r="AT10" s="275">
        <v>0</v>
      </c>
      <c r="AU10" s="275">
        <v>0</v>
      </c>
      <c r="AV10" s="275">
        <v>111172.95999999993</v>
      </c>
      <c r="AW10" s="275">
        <v>0</v>
      </c>
      <c r="AX10" s="275">
        <v>103111.24</v>
      </c>
      <c r="AY10" s="275">
        <v>3476.2</v>
      </c>
      <c r="AZ10" s="275">
        <v>26094.73</v>
      </c>
      <c r="BA10" s="275">
        <v>0</v>
      </c>
      <c r="BB10" s="275">
        <v>96967.91</v>
      </c>
      <c r="BC10" s="275">
        <v>0</v>
      </c>
      <c r="BD10" s="275">
        <v>760</v>
      </c>
      <c r="BE10" s="275">
        <v>0</v>
      </c>
      <c r="BF10" s="275">
        <v>0</v>
      </c>
      <c r="BG10" s="275">
        <v>43381.78</v>
      </c>
      <c r="BH10" s="275">
        <v>0</v>
      </c>
      <c r="BI10" s="275">
        <v>0</v>
      </c>
      <c r="BJ10" s="275">
        <v>653.38</v>
      </c>
      <c r="BK10" s="275">
        <v>19785.240000000002</v>
      </c>
      <c r="BL10" s="275">
        <v>0</v>
      </c>
      <c r="BM10" s="275">
        <v>0</v>
      </c>
      <c r="BN10" s="275">
        <v>18622.650000000016</v>
      </c>
      <c r="BO10" s="275">
        <v>0</v>
      </c>
      <c r="BP10" s="275">
        <v>2844.29</v>
      </c>
      <c r="BQ10" s="275">
        <v>12198.74</v>
      </c>
      <c r="BR10" s="275">
        <v>4895</v>
      </c>
      <c r="BS10" s="275">
        <v>0</v>
      </c>
      <c r="BT10" s="275">
        <v>0</v>
      </c>
      <c r="BU10" s="275">
        <v>17624.13</v>
      </c>
      <c r="BV10" s="275">
        <v>0</v>
      </c>
      <c r="BW10" s="275">
        <v>31918.89</v>
      </c>
      <c r="BX10" s="275">
        <v>0</v>
      </c>
      <c r="BY10" s="275">
        <v>0</v>
      </c>
      <c r="BZ10" s="275"/>
      <c r="CA10" s="275">
        <v>0</v>
      </c>
      <c r="CB10" s="275">
        <v>0</v>
      </c>
      <c r="CC10" s="275">
        <v>4695.07</v>
      </c>
      <c r="CD10" s="275">
        <v>0</v>
      </c>
      <c r="CE10" s="275">
        <v>0</v>
      </c>
      <c r="CF10" s="275">
        <v>0</v>
      </c>
      <c r="CG10" s="275">
        <v>0</v>
      </c>
      <c r="CH10" s="275">
        <v>0</v>
      </c>
      <c r="CI10" s="275">
        <v>1019.9</v>
      </c>
      <c r="CJ10" s="275"/>
      <c r="CK10" s="275">
        <v>63510.52999999997</v>
      </c>
      <c r="CL10" s="275"/>
      <c r="CM10" s="275">
        <v>11718.1</v>
      </c>
      <c r="CN10" s="275">
        <v>0</v>
      </c>
      <c r="CO10" s="275">
        <v>0</v>
      </c>
      <c r="CP10" s="275">
        <v>0</v>
      </c>
      <c r="CQ10" s="282"/>
      <c r="CR10" s="277">
        <v>50197.51999999996</v>
      </c>
      <c r="CS10" s="277">
        <v>0</v>
      </c>
      <c r="CT10" s="278">
        <v>59260.35</v>
      </c>
      <c r="CU10" s="278">
        <v>-9062.83</v>
      </c>
      <c r="CV10" s="278">
        <v>-9062.8300000000381</v>
      </c>
      <c r="CW10" s="277">
        <v>9062.83</v>
      </c>
      <c r="CX10" s="277">
        <v>50197.52</v>
      </c>
      <c r="CY10" s="279">
        <v>0</v>
      </c>
      <c r="CZ10" s="277">
        <v>37071.68</v>
      </c>
      <c r="DA10" s="277">
        <v>0</v>
      </c>
      <c r="DB10" s="277">
        <v>-1.9999999982246663E-2</v>
      </c>
      <c r="DC10" s="278">
        <v>-9062.83</v>
      </c>
      <c r="DE10" s="277">
        <v>-3.8198777474462986E-11</v>
      </c>
      <c r="DH10" s="277">
        <v>50197.51999999996</v>
      </c>
      <c r="DI10" s="277">
        <v>0</v>
      </c>
      <c r="DJ10" s="278">
        <v>59260.35</v>
      </c>
      <c r="DK10" s="278">
        <v>-9062.83</v>
      </c>
      <c r="DP10" s="270">
        <v>3301008</v>
      </c>
      <c r="DS10" s="277">
        <f t="shared" si="0"/>
        <v>448875.29</v>
      </c>
      <c r="DT10" s="277">
        <f t="shared" si="1"/>
        <v>493507.13999999996</v>
      </c>
      <c r="DU10" s="277">
        <f t="shared" si="2"/>
        <v>-44631.849999999977</v>
      </c>
      <c r="DV10" s="277">
        <f t="shared" si="3"/>
        <v>4695.07</v>
      </c>
      <c r="DW10" s="277">
        <f t="shared" si="4"/>
        <v>1019.9</v>
      </c>
      <c r="DX10" s="277">
        <f t="shared" ref="DX10:DX35" si="7">DV10-DW10</f>
        <v>3675.1699999999996</v>
      </c>
      <c r="DZ10" s="277">
        <f t="shared" ref="DZ10:DZ73" si="8">SUM(X10:Y10)</f>
        <v>108142.38</v>
      </c>
      <c r="EA10" s="277">
        <f t="shared" ref="EA10:EA73" si="9">SUM(AA10:AU10)-SUM(AV10:BZ10)</f>
        <v>-44631.849999999977</v>
      </c>
      <c r="EB10" s="277">
        <f t="shared" ref="EB10:EB73" si="10">DZ10+EA10</f>
        <v>63510.530000000028</v>
      </c>
      <c r="EC10" s="277">
        <v>63510.53</v>
      </c>
      <c r="ED10" s="277">
        <f t="shared" si="5"/>
        <v>0</v>
      </c>
      <c r="EE10" s="277"/>
      <c r="EF10" s="277">
        <f t="shared" ref="EF10:EF73" si="11">Z10</f>
        <v>8042.93</v>
      </c>
      <c r="EG10" s="277">
        <f t="shared" si="6"/>
        <v>3675.1699999999996</v>
      </c>
      <c r="EH10" s="277">
        <f t="shared" ref="EH10:EH73" si="12">EF10+EG10</f>
        <v>11718.1</v>
      </c>
      <c r="EI10" s="279">
        <v>11718.1</v>
      </c>
      <c r="EJ10" s="277">
        <f t="shared" ref="EJ10:EJ73" si="13">EI10-EH10</f>
        <v>0</v>
      </c>
      <c r="EM10" s="277"/>
    </row>
    <row r="11" spans="1:143" s="269" customFormat="1" hidden="1">
      <c r="A11" s="269" t="str">
        <f>_xlfn.XLOOKUP(B11,Adjustment!B:B,Adjustment!H:H,0,0)</f>
        <v>Agree</v>
      </c>
      <c r="B11" s="270">
        <v>3301012</v>
      </c>
      <c r="C11" s="280" t="s">
        <v>659</v>
      </c>
      <c r="D11" s="271" t="s">
        <v>394</v>
      </c>
      <c r="E11" s="272"/>
      <c r="F11" s="281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4"/>
      <c r="S11" s="274"/>
      <c r="T11" s="274"/>
      <c r="U11" s="274"/>
      <c r="V11" s="274"/>
      <c r="W11" s="274"/>
      <c r="X11" s="275">
        <v>287466.69</v>
      </c>
      <c r="Y11" s="275"/>
      <c r="Z11" s="275">
        <v>35616.199999999997</v>
      </c>
      <c r="AA11" s="275">
        <v>613430.89</v>
      </c>
      <c r="AB11" s="275">
        <v>0</v>
      </c>
      <c r="AC11" s="275">
        <v>0</v>
      </c>
      <c r="AD11" s="275">
        <v>0</v>
      </c>
      <c r="AE11" s="275">
        <v>0</v>
      </c>
      <c r="AF11" s="275">
        <v>0</v>
      </c>
      <c r="AG11" s="275">
        <v>0</v>
      </c>
      <c r="AH11" s="275">
        <v>0</v>
      </c>
      <c r="AI11" s="275">
        <v>34370.269999999997</v>
      </c>
      <c r="AJ11" s="275">
        <v>0</v>
      </c>
      <c r="AK11" s="275">
        <v>0</v>
      </c>
      <c r="AL11" s="275">
        <v>0</v>
      </c>
      <c r="AM11" s="275">
        <v>2660</v>
      </c>
      <c r="AN11" s="275">
        <v>1764.02</v>
      </c>
      <c r="AO11" s="275">
        <v>0</v>
      </c>
      <c r="AP11" s="275">
        <v>0</v>
      </c>
      <c r="AQ11" s="275">
        <v>0</v>
      </c>
      <c r="AR11" s="275">
        <v>0</v>
      </c>
      <c r="AS11" s="275">
        <v>0</v>
      </c>
      <c r="AT11" s="275">
        <v>0</v>
      </c>
      <c r="AU11" s="275">
        <v>0</v>
      </c>
      <c r="AV11" s="275">
        <v>373667.32</v>
      </c>
      <c r="AW11" s="275">
        <v>0</v>
      </c>
      <c r="AX11" s="275">
        <v>137974.98000000001</v>
      </c>
      <c r="AY11" s="275">
        <v>819.09</v>
      </c>
      <c r="AZ11" s="275">
        <v>22443.09</v>
      </c>
      <c r="BA11" s="275">
        <v>0</v>
      </c>
      <c r="BB11" s="275">
        <v>0</v>
      </c>
      <c r="BC11" s="275">
        <v>0</v>
      </c>
      <c r="BD11" s="275">
        <v>1257.83</v>
      </c>
      <c r="BE11" s="275">
        <v>0</v>
      </c>
      <c r="BF11" s="275">
        <v>0</v>
      </c>
      <c r="BG11" s="275">
        <v>20314.259999999998</v>
      </c>
      <c r="BH11" s="275">
        <v>423.47</v>
      </c>
      <c r="BI11" s="275">
        <v>600</v>
      </c>
      <c r="BJ11" s="275">
        <v>1042.5999999999999</v>
      </c>
      <c r="BK11" s="275">
        <v>12717.94</v>
      </c>
      <c r="BL11" s="275">
        <v>0</v>
      </c>
      <c r="BM11" s="275">
        <v>699.44</v>
      </c>
      <c r="BN11" s="275">
        <v>3465.7300000001651</v>
      </c>
      <c r="BO11" s="275">
        <v>0</v>
      </c>
      <c r="BP11" s="275">
        <v>0</v>
      </c>
      <c r="BQ11" s="275">
        <v>566.87</v>
      </c>
      <c r="BR11" s="275">
        <v>4895</v>
      </c>
      <c r="BS11" s="275">
        <v>0</v>
      </c>
      <c r="BT11" s="275">
        <v>1651.01</v>
      </c>
      <c r="BU11" s="275">
        <v>0</v>
      </c>
      <c r="BV11" s="275">
        <v>980</v>
      </c>
      <c r="BW11" s="275">
        <v>18151.240000000002</v>
      </c>
      <c r="BX11" s="275">
        <v>0</v>
      </c>
      <c r="BY11" s="275">
        <v>0</v>
      </c>
      <c r="BZ11" s="275"/>
      <c r="CA11" s="275">
        <v>0</v>
      </c>
      <c r="CB11" s="275">
        <v>0</v>
      </c>
      <c r="CC11" s="275">
        <v>4897.75</v>
      </c>
      <c r="CD11" s="275">
        <v>0</v>
      </c>
      <c r="CE11" s="275">
        <v>0</v>
      </c>
      <c r="CF11" s="275">
        <v>0</v>
      </c>
      <c r="CG11" s="275">
        <v>0</v>
      </c>
      <c r="CH11" s="275">
        <v>0</v>
      </c>
      <c r="CI11" s="275">
        <v>0</v>
      </c>
      <c r="CJ11" s="275"/>
      <c r="CK11" s="275">
        <v>338022</v>
      </c>
      <c r="CL11" s="275"/>
      <c r="CM11" s="275">
        <v>40513.949999999997</v>
      </c>
      <c r="CN11" s="275">
        <v>0</v>
      </c>
      <c r="CO11" s="275">
        <v>0</v>
      </c>
      <c r="CP11" s="275">
        <v>0</v>
      </c>
      <c r="CQ11" s="282"/>
      <c r="CR11" s="277">
        <v>316267.65999999997</v>
      </c>
      <c r="CS11" s="277">
        <v>0</v>
      </c>
      <c r="CT11" s="278">
        <v>340403.86</v>
      </c>
      <c r="CU11" s="278">
        <v>-24136.2</v>
      </c>
      <c r="CV11" s="278">
        <v>-24136.200000000012</v>
      </c>
      <c r="CW11" s="277">
        <v>24136.2</v>
      </c>
      <c r="CX11" s="277">
        <v>316267.65999999997</v>
      </c>
      <c r="CY11" s="279">
        <v>0</v>
      </c>
      <c r="CZ11" s="277">
        <v>54869.79</v>
      </c>
      <c r="DA11" s="277">
        <v>0</v>
      </c>
      <c r="DB11" s="277">
        <v>-4140.0099999998347</v>
      </c>
      <c r="DC11" s="278">
        <v>-24136.2</v>
      </c>
      <c r="DE11" s="277">
        <v>0</v>
      </c>
      <c r="DH11" s="277">
        <v>316267.65999999997</v>
      </c>
      <c r="DI11" s="277">
        <v>0</v>
      </c>
      <c r="DJ11" s="278">
        <v>340403.86</v>
      </c>
      <c r="DK11" s="278">
        <v>-24136.2</v>
      </c>
      <c r="DP11" s="270">
        <v>3301012</v>
      </c>
      <c r="DS11" s="277">
        <f t="shared" si="0"/>
        <v>652225.18000000005</v>
      </c>
      <c r="DT11" s="277">
        <f t="shared" si="1"/>
        <v>601669.87000000011</v>
      </c>
      <c r="DU11" s="277">
        <f t="shared" si="2"/>
        <v>50555.309999999939</v>
      </c>
      <c r="DV11" s="277">
        <f t="shared" si="3"/>
        <v>4897.75</v>
      </c>
      <c r="DW11" s="277">
        <f t="shared" si="4"/>
        <v>0</v>
      </c>
      <c r="DX11" s="277">
        <f t="shared" si="7"/>
        <v>4897.75</v>
      </c>
      <c r="DZ11" s="277">
        <f t="shared" si="8"/>
        <v>287466.69</v>
      </c>
      <c r="EA11" s="277">
        <f t="shared" si="9"/>
        <v>50555.309999999939</v>
      </c>
      <c r="EB11" s="277">
        <f t="shared" si="10"/>
        <v>338021.99999999994</v>
      </c>
      <c r="EC11" s="277">
        <v>338021.99999999994</v>
      </c>
      <c r="ED11" s="277">
        <f t="shared" si="5"/>
        <v>0</v>
      </c>
      <c r="EE11" s="277"/>
      <c r="EF11" s="277">
        <f t="shared" si="11"/>
        <v>35616.199999999997</v>
      </c>
      <c r="EG11" s="277">
        <f t="shared" si="6"/>
        <v>4897.75</v>
      </c>
      <c r="EH11" s="277">
        <f t="shared" si="12"/>
        <v>40513.949999999997</v>
      </c>
      <c r="EI11" s="279">
        <v>40513.949999999997</v>
      </c>
      <c r="EJ11" s="277">
        <f t="shared" si="13"/>
        <v>0</v>
      </c>
      <c r="EM11" s="277"/>
    </row>
    <row r="12" spans="1:143" s="269" customFormat="1" hidden="1">
      <c r="A12" s="269" t="str">
        <f>_xlfn.XLOOKUP(B12,Adjustment!B:B,Adjustment!H:H,0,0)</f>
        <v>Agree</v>
      </c>
      <c r="B12" s="270">
        <v>3301018</v>
      </c>
      <c r="C12" s="280" t="s">
        <v>668</v>
      </c>
      <c r="D12" s="271" t="s">
        <v>453</v>
      </c>
      <c r="E12" s="283"/>
      <c r="F12" s="281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4"/>
      <c r="S12" s="274"/>
      <c r="T12" s="274"/>
      <c r="U12" s="274"/>
      <c r="V12" s="274"/>
      <c r="W12" s="274"/>
      <c r="X12" s="275"/>
      <c r="Y12" s="275">
        <v>-2240.29</v>
      </c>
      <c r="Z12" s="275">
        <v>10712.07</v>
      </c>
      <c r="AA12" s="275">
        <v>785670.48</v>
      </c>
      <c r="AB12" s="275">
        <v>0</v>
      </c>
      <c r="AC12" s="275">
        <v>0</v>
      </c>
      <c r="AD12" s="275">
        <v>0</v>
      </c>
      <c r="AE12" s="275">
        <v>0</v>
      </c>
      <c r="AF12" s="275">
        <v>0</v>
      </c>
      <c r="AG12" s="275">
        <v>0</v>
      </c>
      <c r="AH12" s="275">
        <v>0</v>
      </c>
      <c r="AI12" s="275">
        <v>57558.28</v>
      </c>
      <c r="AJ12" s="275">
        <v>0</v>
      </c>
      <c r="AK12" s="275">
        <v>0</v>
      </c>
      <c r="AL12" s="275">
        <v>0</v>
      </c>
      <c r="AM12" s="275">
        <v>17853</v>
      </c>
      <c r="AN12" s="275">
        <v>0</v>
      </c>
      <c r="AO12" s="275">
        <v>0</v>
      </c>
      <c r="AP12" s="275">
        <v>0</v>
      </c>
      <c r="AQ12" s="275">
        <v>0</v>
      </c>
      <c r="AR12" s="275">
        <v>0</v>
      </c>
      <c r="AS12" s="275">
        <v>0</v>
      </c>
      <c r="AT12" s="275">
        <v>0</v>
      </c>
      <c r="AU12" s="275">
        <v>0</v>
      </c>
      <c r="AV12" s="275">
        <v>146757.43000000008</v>
      </c>
      <c r="AW12" s="275">
        <v>0</v>
      </c>
      <c r="AX12" s="275">
        <v>328814.08000000002</v>
      </c>
      <c r="AY12" s="275">
        <v>24302.14</v>
      </c>
      <c r="AZ12" s="275">
        <v>34719.24</v>
      </c>
      <c r="BA12" s="275">
        <v>0</v>
      </c>
      <c r="BB12" s="275">
        <v>44505.26</v>
      </c>
      <c r="BC12" s="275">
        <v>38.299999999999997</v>
      </c>
      <c r="BD12" s="275">
        <v>4570.3</v>
      </c>
      <c r="BE12" s="275">
        <v>0</v>
      </c>
      <c r="BF12" s="275">
        <v>0</v>
      </c>
      <c r="BG12" s="275">
        <v>2235.38</v>
      </c>
      <c r="BH12" s="275">
        <v>453.2</v>
      </c>
      <c r="BI12" s="275">
        <v>25674.23</v>
      </c>
      <c r="BJ12" s="275">
        <v>0</v>
      </c>
      <c r="BK12" s="275">
        <v>26783.09</v>
      </c>
      <c r="BL12" s="275">
        <v>0</v>
      </c>
      <c r="BM12" s="275">
        <v>590.25</v>
      </c>
      <c r="BN12" s="275">
        <v>10529.039999999892</v>
      </c>
      <c r="BO12" s="275">
        <v>0</v>
      </c>
      <c r="BP12" s="275">
        <v>0</v>
      </c>
      <c r="BQ12" s="275">
        <v>13297.93</v>
      </c>
      <c r="BR12" s="275">
        <v>4895</v>
      </c>
      <c r="BS12" s="275">
        <v>0</v>
      </c>
      <c r="BT12" s="275">
        <v>8975.59</v>
      </c>
      <c r="BU12" s="275">
        <v>25388.6</v>
      </c>
      <c r="BV12" s="275">
        <v>0</v>
      </c>
      <c r="BW12" s="275">
        <v>122499.02</v>
      </c>
      <c r="BX12" s="275">
        <v>0</v>
      </c>
      <c r="BY12" s="275">
        <v>0</v>
      </c>
      <c r="BZ12" s="275"/>
      <c r="CA12" s="275">
        <v>0</v>
      </c>
      <c r="CB12" s="275">
        <v>0</v>
      </c>
      <c r="CC12" s="275">
        <v>5046.25</v>
      </c>
      <c r="CD12" s="275">
        <v>12022</v>
      </c>
      <c r="CE12" s="275">
        <v>0</v>
      </c>
      <c r="CF12" s="275">
        <v>0</v>
      </c>
      <c r="CG12" s="275">
        <v>0</v>
      </c>
      <c r="CH12" s="275">
        <v>0</v>
      </c>
      <c r="CI12" s="275">
        <v>0</v>
      </c>
      <c r="CJ12" s="275"/>
      <c r="CK12" s="275">
        <v>33813.389999999898</v>
      </c>
      <c r="CL12" s="275"/>
      <c r="CM12" s="275">
        <v>27780.32</v>
      </c>
      <c r="CN12" s="275">
        <v>0</v>
      </c>
      <c r="CO12" s="275">
        <v>0</v>
      </c>
      <c r="CP12" s="275">
        <v>0</v>
      </c>
      <c r="CQ12" s="282"/>
      <c r="CR12" s="277">
        <v>25219.600000000013</v>
      </c>
      <c r="CS12" s="277">
        <v>0</v>
      </c>
      <c r="CT12" s="278">
        <v>36243.22</v>
      </c>
      <c r="CU12" s="278">
        <v>-11023.62</v>
      </c>
      <c r="CV12" s="278">
        <v>-11023.619999999988</v>
      </c>
      <c r="CW12" s="277">
        <v>-11023.62</v>
      </c>
      <c r="CX12" s="277">
        <v>25219.599999999999</v>
      </c>
      <c r="CY12" s="279">
        <v>0</v>
      </c>
      <c r="CZ12" s="277">
        <v>0</v>
      </c>
      <c r="DA12" s="277">
        <v>0</v>
      </c>
      <c r="DB12" s="277">
        <v>-1.0913936421275139E-10</v>
      </c>
      <c r="DC12" s="278">
        <v>-11023.62</v>
      </c>
      <c r="DE12" s="277">
        <v>0</v>
      </c>
      <c r="DH12" s="277">
        <v>25219.600000000013</v>
      </c>
      <c r="DI12" s="277">
        <v>0</v>
      </c>
      <c r="DJ12" s="278">
        <v>36243.22</v>
      </c>
      <c r="DK12" s="278">
        <v>-11023.62</v>
      </c>
      <c r="DP12" s="270">
        <v>3301018</v>
      </c>
      <c r="DS12" s="277">
        <f t="shared" si="0"/>
        <v>861081.76</v>
      </c>
      <c r="DT12" s="277">
        <f t="shared" si="1"/>
        <v>825028.08000000007</v>
      </c>
      <c r="DU12" s="277">
        <f t="shared" si="2"/>
        <v>36053.679999999935</v>
      </c>
      <c r="DV12" s="277">
        <f t="shared" si="3"/>
        <v>17068.25</v>
      </c>
      <c r="DW12" s="277">
        <f t="shared" si="4"/>
        <v>0</v>
      </c>
      <c r="DX12" s="277">
        <f t="shared" si="7"/>
        <v>17068.25</v>
      </c>
      <c r="DZ12" s="277">
        <f t="shared" si="8"/>
        <v>-2240.29</v>
      </c>
      <c r="EA12" s="277">
        <f t="shared" si="9"/>
        <v>36053.679999999935</v>
      </c>
      <c r="EB12" s="277">
        <f t="shared" si="10"/>
        <v>33813.389999999934</v>
      </c>
      <c r="EC12" s="277">
        <v>33813.389999999934</v>
      </c>
      <c r="ED12" s="277">
        <f t="shared" si="5"/>
        <v>0</v>
      </c>
      <c r="EE12" s="277"/>
      <c r="EF12" s="277">
        <f t="shared" si="11"/>
        <v>10712.07</v>
      </c>
      <c r="EG12" s="277">
        <f t="shared" si="6"/>
        <v>17068.25</v>
      </c>
      <c r="EH12" s="277">
        <f t="shared" si="12"/>
        <v>27780.32</v>
      </c>
      <c r="EI12" s="279">
        <v>27780.32</v>
      </c>
      <c r="EJ12" s="277">
        <f t="shared" si="13"/>
        <v>0</v>
      </c>
      <c r="EM12" s="277"/>
    </row>
    <row r="13" spans="1:143" s="269" customFormat="1" hidden="1">
      <c r="A13" s="269" t="str">
        <f>_xlfn.XLOOKUP(B13,Adjustment!B:B,Adjustment!H:H,0,0)</f>
        <v>Agree</v>
      </c>
      <c r="B13" s="270">
        <v>3301022</v>
      </c>
      <c r="C13" s="280" t="s">
        <v>675</v>
      </c>
      <c r="D13" s="271" t="s">
        <v>317</v>
      </c>
      <c r="E13" s="283"/>
      <c r="F13" s="281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4"/>
      <c r="S13" s="274"/>
      <c r="T13" s="274"/>
      <c r="U13" s="274"/>
      <c r="V13" s="274"/>
      <c r="W13" s="274"/>
      <c r="X13" s="275">
        <v>147079.49</v>
      </c>
      <c r="Y13" s="275"/>
      <c r="Z13" s="275">
        <v>22840.09</v>
      </c>
      <c r="AA13" s="275">
        <v>480043.8</v>
      </c>
      <c r="AB13" s="275">
        <v>0</v>
      </c>
      <c r="AC13" s="275">
        <v>19351.25</v>
      </c>
      <c r="AD13" s="275">
        <v>0</v>
      </c>
      <c r="AE13" s="275">
        <v>0</v>
      </c>
      <c r="AF13" s="275">
        <v>0</v>
      </c>
      <c r="AG13" s="275">
        <v>0</v>
      </c>
      <c r="AH13" s="275">
        <v>0</v>
      </c>
      <c r="AI13" s="275">
        <v>62602.29</v>
      </c>
      <c r="AJ13" s="275">
        <v>0</v>
      </c>
      <c r="AK13" s="275">
        <v>0</v>
      </c>
      <c r="AL13" s="275">
        <v>0</v>
      </c>
      <c r="AM13" s="275">
        <v>5478.5</v>
      </c>
      <c r="AN13" s="275">
        <v>0</v>
      </c>
      <c r="AO13" s="275">
        <v>0</v>
      </c>
      <c r="AP13" s="275">
        <v>0</v>
      </c>
      <c r="AQ13" s="275">
        <v>0</v>
      </c>
      <c r="AR13" s="275">
        <v>0</v>
      </c>
      <c r="AS13" s="275">
        <v>0</v>
      </c>
      <c r="AT13" s="275">
        <v>0</v>
      </c>
      <c r="AU13" s="275">
        <v>0</v>
      </c>
      <c r="AV13" s="275">
        <v>231918.69999999987</v>
      </c>
      <c r="AW13" s="275">
        <v>0</v>
      </c>
      <c r="AX13" s="275">
        <v>127931.79000000001</v>
      </c>
      <c r="AY13" s="275">
        <v>0</v>
      </c>
      <c r="AZ13" s="275">
        <v>5204</v>
      </c>
      <c r="BA13" s="275">
        <v>0</v>
      </c>
      <c r="BB13" s="275">
        <v>1057.06</v>
      </c>
      <c r="BC13" s="275">
        <v>1660.75</v>
      </c>
      <c r="BD13" s="275">
        <v>835</v>
      </c>
      <c r="BE13" s="275">
        <v>0</v>
      </c>
      <c r="BF13" s="275">
        <v>0</v>
      </c>
      <c r="BG13" s="275">
        <v>9273.9599999999991</v>
      </c>
      <c r="BH13" s="275">
        <v>537.9</v>
      </c>
      <c r="BI13" s="275">
        <v>11480.77</v>
      </c>
      <c r="BJ13" s="275">
        <v>689.14</v>
      </c>
      <c r="BK13" s="275">
        <v>12946.06</v>
      </c>
      <c r="BL13" s="275">
        <v>0</v>
      </c>
      <c r="BM13" s="275">
        <v>4767.9799999999996</v>
      </c>
      <c r="BN13" s="275">
        <v>3641.8</v>
      </c>
      <c r="BO13" s="275">
        <v>0</v>
      </c>
      <c r="BP13" s="275">
        <v>0</v>
      </c>
      <c r="BQ13" s="275">
        <v>5192.9399999999996</v>
      </c>
      <c r="BR13" s="275">
        <v>3135</v>
      </c>
      <c r="BS13" s="275">
        <v>0</v>
      </c>
      <c r="BT13" s="275">
        <v>1036.57</v>
      </c>
      <c r="BU13" s="275">
        <v>39951.660000000003</v>
      </c>
      <c r="BV13" s="275">
        <v>0</v>
      </c>
      <c r="BW13" s="275">
        <v>19609.509999999998</v>
      </c>
      <c r="BX13" s="275">
        <v>0</v>
      </c>
      <c r="BY13" s="275">
        <v>0</v>
      </c>
      <c r="BZ13" s="275"/>
      <c r="CA13" s="275">
        <v>0</v>
      </c>
      <c r="CB13" s="275">
        <v>0</v>
      </c>
      <c r="CC13" s="275">
        <v>4607.5</v>
      </c>
      <c r="CD13" s="275">
        <v>11203</v>
      </c>
      <c r="CE13" s="275">
        <v>0</v>
      </c>
      <c r="CF13" s="275">
        <v>0</v>
      </c>
      <c r="CG13" s="275">
        <v>0</v>
      </c>
      <c r="CH13" s="275">
        <v>0</v>
      </c>
      <c r="CI13" s="275">
        <v>31353</v>
      </c>
      <c r="CJ13" s="275"/>
      <c r="CK13" s="275">
        <v>233684.74</v>
      </c>
      <c r="CL13" s="275"/>
      <c r="CM13" s="275">
        <v>7297.5899999999965</v>
      </c>
      <c r="CN13" s="275">
        <v>0</v>
      </c>
      <c r="CO13" s="275">
        <v>0</v>
      </c>
      <c r="CP13" s="275">
        <v>0</v>
      </c>
      <c r="CQ13" s="282"/>
      <c r="CR13" s="277">
        <v>202386.12999999989</v>
      </c>
      <c r="CS13" s="277">
        <v>0</v>
      </c>
      <c r="CT13" s="278">
        <v>256579.22</v>
      </c>
      <c r="CU13" s="278">
        <v>-54193.09</v>
      </c>
      <c r="CV13" s="278">
        <v>-54193.090000000113</v>
      </c>
      <c r="CW13" s="277">
        <v>-54193.09</v>
      </c>
      <c r="CX13" s="277">
        <v>202386.13</v>
      </c>
      <c r="CY13" s="279">
        <v>0</v>
      </c>
      <c r="CZ13" s="277">
        <v>0</v>
      </c>
      <c r="DA13" s="277">
        <v>0</v>
      </c>
      <c r="DB13" s="277">
        <v>-14798.710000000108</v>
      </c>
      <c r="DC13" s="278">
        <v>-54193.09</v>
      </c>
      <c r="DE13" s="277">
        <v>-1.1641532182693481E-10</v>
      </c>
      <c r="DH13" s="277">
        <v>202386.12999999989</v>
      </c>
      <c r="DI13" s="277">
        <v>0</v>
      </c>
      <c r="DJ13" s="278">
        <v>256579.22</v>
      </c>
      <c r="DK13" s="278">
        <v>-54193.09</v>
      </c>
      <c r="DP13" s="270">
        <v>3301022</v>
      </c>
      <c r="DS13" s="277">
        <f t="shared" si="0"/>
        <v>567475.84</v>
      </c>
      <c r="DT13" s="277">
        <f t="shared" si="1"/>
        <v>480870.58999999997</v>
      </c>
      <c r="DU13" s="277">
        <f t="shared" si="2"/>
        <v>86605.25</v>
      </c>
      <c r="DV13" s="277">
        <f t="shared" si="3"/>
        <v>15810.5</v>
      </c>
      <c r="DW13" s="277">
        <f t="shared" si="4"/>
        <v>31353</v>
      </c>
      <c r="DX13" s="277">
        <f t="shared" si="7"/>
        <v>-15542.5</v>
      </c>
      <c r="DZ13" s="277">
        <f t="shared" si="8"/>
        <v>147079.49</v>
      </c>
      <c r="EA13" s="277">
        <f t="shared" si="9"/>
        <v>86605.25</v>
      </c>
      <c r="EB13" s="277">
        <f t="shared" si="10"/>
        <v>233684.74</v>
      </c>
      <c r="EC13" s="277">
        <v>233684.74</v>
      </c>
      <c r="ED13" s="277">
        <f t="shared" si="5"/>
        <v>0</v>
      </c>
      <c r="EE13" s="277"/>
      <c r="EF13" s="277">
        <f t="shared" si="11"/>
        <v>22840.09</v>
      </c>
      <c r="EG13" s="277">
        <f t="shared" si="6"/>
        <v>-15542.5</v>
      </c>
      <c r="EH13" s="277">
        <f t="shared" si="12"/>
        <v>7297.59</v>
      </c>
      <c r="EI13" s="279">
        <v>7297.59</v>
      </c>
      <c r="EJ13" s="277">
        <f t="shared" si="13"/>
        <v>0</v>
      </c>
      <c r="EM13" s="277"/>
    </row>
    <row r="14" spans="1:143" s="269" customFormat="1" hidden="1">
      <c r="A14" s="269" t="str">
        <f>_xlfn.XLOOKUP(B14,Adjustment!B:B,Adjustment!H:H,0,0)</f>
        <v>Agree</v>
      </c>
      <c r="B14" s="270">
        <v>3301023</v>
      </c>
      <c r="C14" s="280" t="s">
        <v>676</v>
      </c>
      <c r="D14" s="271" t="s">
        <v>349</v>
      </c>
      <c r="E14" s="283"/>
      <c r="F14" s="281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4"/>
      <c r="S14" s="274"/>
      <c r="T14" s="274"/>
      <c r="U14" s="274"/>
      <c r="V14" s="274"/>
      <c r="W14" s="274"/>
      <c r="X14" s="275"/>
      <c r="Y14" s="275">
        <v>-51748</v>
      </c>
      <c r="Z14" s="275">
        <v>19796.79</v>
      </c>
      <c r="AA14" s="275">
        <v>410766.96</v>
      </c>
      <c r="AB14" s="275">
        <v>0</v>
      </c>
      <c r="AC14" s="275">
        <v>12400</v>
      </c>
      <c r="AD14" s="275">
        <v>0</v>
      </c>
      <c r="AE14" s="275">
        <v>0</v>
      </c>
      <c r="AF14" s="275">
        <v>281308.57</v>
      </c>
      <c r="AG14" s="275">
        <v>0</v>
      </c>
      <c r="AH14" s="275">
        <v>0</v>
      </c>
      <c r="AI14" s="275">
        <v>0</v>
      </c>
      <c r="AJ14" s="275">
        <v>0</v>
      </c>
      <c r="AK14" s="275">
        <v>0</v>
      </c>
      <c r="AL14" s="275">
        <v>0</v>
      </c>
      <c r="AM14" s="275">
        <v>9816.4</v>
      </c>
      <c r="AN14" s="275">
        <v>0</v>
      </c>
      <c r="AO14" s="275">
        <v>0</v>
      </c>
      <c r="AP14" s="275">
        <v>0</v>
      </c>
      <c r="AQ14" s="275">
        <v>0</v>
      </c>
      <c r="AR14" s="275">
        <v>0</v>
      </c>
      <c r="AS14" s="275">
        <v>0</v>
      </c>
      <c r="AT14" s="275">
        <v>0</v>
      </c>
      <c r="AU14" s="275">
        <v>0</v>
      </c>
      <c r="AV14" s="275">
        <v>408018.5900000002</v>
      </c>
      <c r="AW14" s="275">
        <v>0</v>
      </c>
      <c r="AX14" s="275">
        <v>0</v>
      </c>
      <c r="AY14" s="275">
        <v>0</v>
      </c>
      <c r="AZ14" s="275">
        <v>0</v>
      </c>
      <c r="BA14" s="275">
        <v>0</v>
      </c>
      <c r="BB14" s="275">
        <v>0</v>
      </c>
      <c r="BC14" s="275">
        <v>181.5</v>
      </c>
      <c r="BD14" s="275">
        <v>685</v>
      </c>
      <c r="BE14" s="275">
        <v>0</v>
      </c>
      <c r="BF14" s="275">
        <v>0</v>
      </c>
      <c r="BG14" s="275">
        <v>3752.87</v>
      </c>
      <c r="BH14" s="275">
        <v>912.31</v>
      </c>
      <c r="BI14" s="275">
        <v>0</v>
      </c>
      <c r="BJ14" s="275">
        <v>3873.49</v>
      </c>
      <c r="BK14" s="275">
        <v>9298.6200000000008</v>
      </c>
      <c r="BL14" s="275">
        <v>0</v>
      </c>
      <c r="BM14" s="275">
        <v>6907.68</v>
      </c>
      <c r="BN14" s="275">
        <v>4144.91</v>
      </c>
      <c r="BO14" s="275">
        <v>0</v>
      </c>
      <c r="BP14" s="275">
        <v>0</v>
      </c>
      <c r="BQ14" s="275">
        <v>3200.57</v>
      </c>
      <c r="BR14" s="275">
        <v>4895</v>
      </c>
      <c r="BS14" s="275">
        <v>0</v>
      </c>
      <c r="BT14" s="275">
        <v>1601.06</v>
      </c>
      <c r="BU14" s="275">
        <v>0</v>
      </c>
      <c r="BV14" s="275">
        <v>0</v>
      </c>
      <c r="BW14" s="275">
        <v>28057.360000000001</v>
      </c>
      <c r="BX14" s="275">
        <v>0</v>
      </c>
      <c r="BY14" s="275">
        <v>0</v>
      </c>
      <c r="BZ14" s="275"/>
      <c r="CA14" s="275">
        <v>0</v>
      </c>
      <c r="CB14" s="275">
        <v>0</v>
      </c>
      <c r="CC14" s="275">
        <v>4873</v>
      </c>
      <c r="CD14" s="275">
        <v>0</v>
      </c>
      <c r="CE14" s="275">
        <v>0</v>
      </c>
      <c r="CF14" s="275">
        <v>0</v>
      </c>
      <c r="CG14" s="275">
        <v>0</v>
      </c>
      <c r="CH14" s="275">
        <v>0</v>
      </c>
      <c r="CI14" s="275">
        <v>0</v>
      </c>
      <c r="CJ14" s="275"/>
      <c r="CK14" s="275">
        <v>187014.96999999991</v>
      </c>
      <c r="CL14" s="275"/>
      <c r="CM14" s="275">
        <v>24669.79</v>
      </c>
      <c r="CN14" s="275">
        <v>0</v>
      </c>
      <c r="CO14" s="275">
        <v>0</v>
      </c>
      <c r="CP14" s="275">
        <v>0</v>
      </c>
      <c r="CQ14" s="282"/>
      <c r="CR14" s="277">
        <v>507584.1100000001</v>
      </c>
      <c r="CS14" s="277">
        <v>0</v>
      </c>
      <c r="CT14" s="278">
        <v>516796.56</v>
      </c>
      <c r="CU14" s="278">
        <v>-9212.4500000000007</v>
      </c>
      <c r="CV14" s="278">
        <v>-9212.4499999998952</v>
      </c>
      <c r="CW14" s="277">
        <v>-9212.4500000000007</v>
      </c>
      <c r="CX14" s="277">
        <v>507584.11</v>
      </c>
      <c r="CY14" s="279">
        <v>0</v>
      </c>
      <c r="CZ14" s="277">
        <v>0</v>
      </c>
      <c r="DA14" s="277">
        <v>0</v>
      </c>
      <c r="DB14" s="277">
        <v>-385848.1999999999</v>
      </c>
      <c r="DC14" s="278">
        <v>-9212.4500000000007</v>
      </c>
      <c r="DE14" s="277">
        <v>1.0550138540565968E-10</v>
      </c>
      <c r="DH14" s="277">
        <v>507584.1100000001</v>
      </c>
      <c r="DI14" s="277">
        <v>0</v>
      </c>
      <c r="DJ14" s="278">
        <v>516796.56</v>
      </c>
      <c r="DK14" s="278">
        <v>-9212.4500000000007</v>
      </c>
      <c r="DP14" s="270">
        <v>3301023</v>
      </c>
      <c r="DS14" s="277">
        <f t="shared" si="0"/>
        <v>714291.93</v>
      </c>
      <c r="DT14" s="277">
        <f t="shared" si="1"/>
        <v>475528.96000000014</v>
      </c>
      <c r="DU14" s="277">
        <f t="shared" si="2"/>
        <v>238762.96999999991</v>
      </c>
      <c r="DV14" s="277">
        <f t="shared" si="3"/>
        <v>4873</v>
      </c>
      <c r="DW14" s="277">
        <f t="shared" si="4"/>
        <v>0</v>
      </c>
      <c r="DX14" s="277">
        <f t="shared" si="7"/>
        <v>4873</v>
      </c>
      <c r="DZ14" s="277">
        <f t="shared" si="8"/>
        <v>-51748</v>
      </c>
      <c r="EA14" s="277">
        <f t="shared" si="9"/>
        <v>238762.96999999991</v>
      </c>
      <c r="EB14" s="277">
        <f t="shared" si="10"/>
        <v>187014.96999999991</v>
      </c>
      <c r="EC14" s="277">
        <v>187014.96999999991</v>
      </c>
      <c r="ED14" s="277">
        <f t="shared" si="5"/>
        <v>0</v>
      </c>
      <c r="EE14" s="277"/>
      <c r="EF14" s="277">
        <f t="shared" si="11"/>
        <v>19796.79</v>
      </c>
      <c r="EG14" s="277">
        <f t="shared" si="6"/>
        <v>4873</v>
      </c>
      <c r="EH14" s="277">
        <f t="shared" si="12"/>
        <v>24669.79</v>
      </c>
      <c r="EI14" s="279">
        <v>24669.79</v>
      </c>
      <c r="EJ14" s="277">
        <f t="shared" si="13"/>
        <v>0</v>
      </c>
      <c r="EM14" s="277"/>
    </row>
    <row r="15" spans="1:143" s="191" customFormat="1" hidden="1">
      <c r="A15" s="191" t="str">
        <f>_xlfn.XLOOKUP(B15,Adjustment!B:B,Adjustment!H:H,0,0)</f>
        <v>Agree</v>
      </c>
      <c r="B15" s="180">
        <v>3301026</v>
      </c>
      <c r="C15" s="181" t="s">
        <v>681</v>
      </c>
      <c r="D15" s="182" t="s">
        <v>292</v>
      </c>
      <c r="E15" s="183"/>
      <c r="F15" s="184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5"/>
      <c r="S15" s="185"/>
      <c r="T15" s="185"/>
      <c r="U15" s="185"/>
      <c r="V15" s="185"/>
      <c r="W15" s="185"/>
      <c r="X15" s="186">
        <v>279123.06</v>
      </c>
      <c r="Y15" s="186"/>
      <c r="Z15" s="186">
        <v>-11877.77</v>
      </c>
      <c r="AA15" s="186">
        <v>607613.34</v>
      </c>
      <c r="AB15" s="186">
        <v>0</v>
      </c>
      <c r="AC15" s="186">
        <v>25395.42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54264.589999999982</v>
      </c>
      <c r="AJ15" s="186">
        <v>0</v>
      </c>
      <c r="AK15" s="186">
        <v>0</v>
      </c>
      <c r="AL15" s="186">
        <v>0</v>
      </c>
      <c r="AM15" s="186">
        <v>13171.88</v>
      </c>
      <c r="AN15" s="186">
        <v>0</v>
      </c>
      <c r="AO15" s="186">
        <v>0</v>
      </c>
      <c r="AP15" s="186">
        <v>0</v>
      </c>
      <c r="AQ15" s="186">
        <v>0</v>
      </c>
      <c r="AR15" s="186">
        <v>0</v>
      </c>
      <c r="AS15" s="186">
        <v>0</v>
      </c>
      <c r="AT15" s="186">
        <v>0</v>
      </c>
      <c r="AU15" s="186">
        <v>0</v>
      </c>
      <c r="AV15" s="186">
        <v>169343.4199999999</v>
      </c>
      <c r="AW15" s="186">
        <v>0</v>
      </c>
      <c r="AX15" s="186">
        <v>215452.43</v>
      </c>
      <c r="AY15" s="186">
        <v>24357.06</v>
      </c>
      <c r="AZ15" s="186">
        <v>51897.83</v>
      </c>
      <c r="BA15" s="186">
        <v>0</v>
      </c>
      <c r="BB15" s="186">
        <v>10520.48</v>
      </c>
      <c r="BC15" s="186">
        <v>0</v>
      </c>
      <c r="BD15" s="186">
        <v>13154.4</v>
      </c>
      <c r="BE15" s="186">
        <v>0</v>
      </c>
      <c r="BF15" s="186">
        <v>0</v>
      </c>
      <c r="BG15" s="186">
        <v>11666.49</v>
      </c>
      <c r="BH15" s="186">
        <v>1044.46</v>
      </c>
      <c r="BI15" s="186">
        <v>6210.86</v>
      </c>
      <c r="BJ15" s="186">
        <v>3653.48</v>
      </c>
      <c r="BK15" s="186">
        <v>22684.66</v>
      </c>
      <c r="BL15" s="186">
        <v>0</v>
      </c>
      <c r="BM15" s="186">
        <v>1702.67</v>
      </c>
      <c r="BN15" s="186">
        <v>42186.53</v>
      </c>
      <c r="BO15" s="186">
        <v>5640</v>
      </c>
      <c r="BP15" s="186">
        <v>0</v>
      </c>
      <c r="BQ15" s="186">
        <v>3961.41</v>
      </c>
      <c r="BR15" s="186">
        <v>3135</v>
      </c>
      <c r="BS15" s="186">
        <v>0</v>
      </c>
      <c r="BT15" s="186">
        <v>8501.9699999999993</v>
      </c>
      <c r="BU15" s="186">
        <v>3299.98</v>
      </c>
      <c r="BV15" s="186">
        <v>0</v>
      </c>
      <c r="BW15" s="186">
        <v>161383.41</v>
      </c>
      <c r="BX15" s="186">
        <v>0</v>
      </c>
      <c r="BY15" s="186">
        <v>0</v>
      </c>
      <c r="BZ15" s="186">
        <v>18242.77</v>
      </c>
      <c r="CA15" s="186">
        <v>0</v>
      </c>
      <c r="CB15" s="186">
        <v>0</v>
      </c>
      <c r="CC15" s="186">
        <v>4708.75</v>
      </c>
      <c r="CD15" s="186">
        <v>0</v>
      </c>
      <c r="CE15" s="186">
        <v>18242.77</v>
      </c>
      <c r="CF15" s="186">
        <v>0</v>
      </c>
      <c r="CG15" s="186">
        <v>0</v>
      </c>
      <c r="CH15" s="186">
        <v>4708.75</v>
      </c>
      <c r="CI15" s="186">
        <v>6365</v>
      </c>
      <c r="CJ15" s="186"/>
      <c r="CK15" s="186">
        <v>201528.9800000001</v>
      </c>
      <c r="CL15" s="186"/>
      <c r="CM15" s="275">
        <v>0</v>
      </c>
      <c r="CN15" s="186">
        <v>0</v>
      </c>
      <c r="CO15" s="186">
        <v>0</v>
      </c>
      <c r="CP15" s="186">
        <v>0</v>
      </c>
      <c r="CQ15" s="187"/>
      <c r="CR15" s="189">
        <v>201528.97999999992</v>
      </c>
      <c r="CS15" s="189">
        <v>0</v>
      </c>
      <c r="CT15" s="188">
        <v>219771.75</v>
      </c>
      <c r="CU15" s="188">
        <v>-18242.77</v>
      </c>
      <c r="CV15" s="188">
        <v>-18242.770000000077</v>
      </c>
      <c r="CW15" s="189">
        <v>-18242.77</v>
      </c>
      <c r="CX15" s="189">
        <v>201528.98</v>
      </c>
      <c r="CY15" s="190">
        <v>0</v>
      </c>
      <c r="CZ15" s="189">
        <v>0</v>
      </c>
      <c r="DA15" s="189">
        <v>35687.960000000021</v>
      </c>
      <c r="DB15" s="189">
        <v>0</v>
      </c>
      <c r="DC15" s="188">
        <v>-18242.77</v>
      </c>
      <c r="DE15" s="189">
        <v>-7.6397554948925972E-11</v>
      </c>
      <c r="DH15" s="189">
        <v>201528.97999999992</v>
      </c>
      <c r="DI15" s="189">
        <v>0</v>
      </c>
      <c r="DJ15" s="188">
        <v>219771.75</v>
      </c>
      <c r="DK15" s="188">
        <v>-18242.77</v>
      </c>
      <c r="DP15" s="180">
        <v>3301026</v>
      </c>
      <c r="DS15" s="189">
        <f t="shared" si="0"/>
        <v>700445.23</v>
      </c>
      <c r="DT15" s="189">
        <f t="shared" si="1"/>
        <v>778039.30999999994</v>
      </c>
      <c r="DU15" s="189">
        <f t="shared" si="2"/>
        <v>-77594.079999999958</v>
      </c>
      <c r="DV15" s="189">
        <f t="shared" si="3"/>
        <v>22951.52</v>
      </c>
      <c r="DW15" s="189">
        <f t="shared" si="4"/>
        <v>11073.75</v>
      </c>
      <c r="DX15" s="189">
        <f t="shared" si="7"/>
        <v>11877.77</v>
      </c>
      <c r="DZ15" s="189">
        <f t="shared" si="8"/>
        <v>279123.06</v>
      </c>
      <c r="EA15" s="277">
        <f t="shared" si="9"/>
        <v>-77594.079999999958</v>
      </c>
      <c r="EB15" s="189">
        <f t="shared" si="10"/>
        <v>201528.98000000004</v>
      </c>
      <c r="EC15" s="189">
        <v>201528.97999999992</v>
      </c>
      <c r="ED15" s="189">
        <f t="shared" si="5"/>
        <v>0</v>
      </c>
      <c r="EE15" s="189"/>
      <c r="EF15" s="189">
        <f t="shared" si="11"/>
        <v>-11877.77</v>
      </c>
      <c r="EG15" s="189">
        <f t="shared" si="6"/>
        <v>11877.77</v>
      </c>
      <c r="EH15" s="189">
        <f t="shared" si="12"/>
        <v>0</v>
      </c>
      <c r="EI15" s="190">
        <v>0</v>
      </c>
      <c r="EJ15" s="189">
        <f t="shared" si="13"/>
        <v>0</v>
      </c>
      <c r="EM15" s="277"/>
    </row>
    <row r="16" spans="1:143" s="269" customFormat="1" hidden="1">
      <c r="A16" s="269" t="str">
        <f>_xlfn.XLOOKUP(B16,Adjustment!B:B,Adjustment!H:H,0,0)</f>
        <v>Agree</v>
      </c>
      <c r="B16" s="270">
        <v>3301048</v>
      </c>
      <c r="C16" s="280" t="s">
        <v>688</v>
      </c>
      <c r="D16" s="271" t="s">
        <v>246</v>
      </c>
      <c r="E16" s="283"/>
      <c r="F16" s="281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4"/>
      <c r="S16" s="274"/>
      <c r="T16" s="274"/>
      <c r="U16" s="274"/>
      <c r="V16" s="274"/>
      <c r="W16" s="274"/>
      <c r="X16" s="275">
        <v>356045.6</v>
      </c>
      <c r="Y16" s="275"/>
      <c r="Z16" s="275">
        <v>36018.18</v>
      </c>
      <c r="AA16" s="275">
        <v>863940.17</v>
      </c>
      <c r="AB16" s="275">
        <v>0</v>
      </c>
      <c r="AC16" s="275">
        <v>146726.10999999999</v>
      </c>
      <c r="AD16" s="275">
        <v>0</v>
      </c>
      <c r="AE16" s="275">
        <v>0</v>
      </c>
      <c r="AF16" s="275">
        <v>3256.93</v>
      </c>
      <c r="AG16" s="275">
        <v>0</v>
      </c>
      <c r="AH16" s="275">
        <v>0</v>
      </c>
      <c r="AI16" s="275">
        <v>206043.41</v>
      </c>
      <c r="AJ16" s="275">
        <v>0</v>
      </c>
      <c r="AK16" s="275">
        <v>0</v>
      </c>
      <c r="AL16" s="275">
        <v>0</v>
      </c>
      <c r="AM16" s="275">
        <v>14407.5</v>
      </c>
      <c r="AN16" s="275">
        <v>26350</v>
      </c>
      <c r="AO16" s="275">
        <v>0</v>
      </c>
      <c r="AP16" s="275">
        <v>0</v>
      </c>
      <c r="AQ16" s="275">
        <v>0</v>
      </c>
      <c r="AR16" s="275">
        <v>0</v>
      </c>
      <c r="AS16" s="275">
        <v>0</v>
      </c>
      <c r="AT16" s="275">
        <v>0</v>
      </c>
      <c r="AU16" s="275">
        <v>0</v>
      </c>
      <c r="AV16" s="275">
        <v>323684.53999999998</v>
      </c>
      <c r="AW16" s="275">
        <v>0</v>
      </c>
      <c r="AX16" s="275">
        <v>398052.89</v>
      </c>
      <c r="AY16" s="275">
        <v>0</v>
      </c>
      <c r="AZ16" s="275">
        <v>193724.59</v>
      </c>
      <c r="BA16" s="275">
        <v>0</v>
      </c>
      <c r="BB16" s="275">
        <v>153898.26</v>
      </c>
      <c r="BC16" s="275">
        <v>611.29999999999995</v>
      </c>
      <c r="BD16" s="275">
        <v>17737.36</v>
      </c>
      <c r="BE16" s="275">
        <v>0</v>
      </c>
      <c r="BF16" s="275">
        <v>0</v>
      </c>
      <c r="BG16" s="275">
        <v>15816.86</v>
      </c>
      <c r="BH16" s="275">
        <v>0</v>
      </c>
      <c r="BI16" s="275">
        <v>4683.5200000000004</v>
      </c>
      <c r="BJ16" s="275">
        <v>218.86</v>
      </c>
      <c r="BK16" s="275">
        <v>4794.3599999999997</v>
      </c>
      <c r="BL16" s="275">
        <v>0</v>
      </c>
      <c r="BM16" s="275">
        <v>1367.12</v>
      </c>
      <c r="BN16" s="275">
        <v>55832.36</v>
      </c>
      <c r="BO16" s="275">
        <v>9730.49</v>
      </c>
      <c r="BP16" s="275">
        <v>0</v>
      </c>
      <c r="BQ16" s="275">
        <v>26790.94</v>
      </c>
      <c r="BR16" s="275">
        <v>3135</v>
      </c>
      <c r="BS16" s="275">
        <v>0</v>
      </c>
      <c r="BT16" s="275">
        <v>41357.33</v>
      </c>
      <c r="BU16" s="275">
        <v>12589.43</v>
      </c>
      <c r="BV16" s="275">
        <v>3000</v>
      </c>
      <c r="BW16" s="275">
        <v>50904.92</v>
      </c>
      <c r="BX16" s="275">
        <v>0</v>
      </c>
      <c r="BY16" s="275">
        <v>0</v>
      </c>
      <c r="BZ16" s="275"/>
      <c r="CA16" s="275">
        <v>0</v>
      </c>
      <c r="CB16" s="275">
        <v>0</v>
      </c>
      <c r="CC16" s="275">
        <v>5269</v>
      </c>
      <c r="CD16" s="275">
        <v>0</v>
      </c>
      <c r="CE16" s="275">
        <v>0</v>
      </c>
      <c r="CF16" s="275">
        <v>0</v>
      </c>
      <c r="CG16" s="275">
        <v>0</v>
      </c>
      <c r="CH16" s="275">
        <v>9645</v>
      </c>
      <c r="CI16" s="275">
        <v>0</v>
      </c>
      <c r="CJ16" s="275"/>
      <c r="CK16" s="275">
        <v>298839.58999999985</v>
      </c>
      <c r="CL16" s="275"/>
      <c r="CM16" s="275">
        <v>31642.18</v>
      </c>
      <c r="CN16" s="275">
        <v>0</v>
      </c>
      <c r="CO16" s="275">
        <v>0</v>
      </c>
      <c r="CP16" s="275">
        <v>0</v>
      </c>
      <c r="CQ16" s="282"/>
      <c r="CR16" s="277">
        <v>255095.5499999997</v>
      </c>
      <c r="CS16" s="277">
        <v>0</v>
      </c>
      <c r="CT16" s="278">
        <v>298839.59000000003</v>
      </c>
      <c r="CU16" s="278">
        <v>-43744.04</v>
      </c>
      <c r="CV16" s="278">
        <v>-43744.040000000328</v>
      </c>
      <c r="CW16" s="277">
        <v>-43744.04</v>
      </c>
      <c r="CX16" s="277">
        <v>255095.55000000002</v>
      </c>
      <c r="CY16" s="279">
        <v>0</v>
      </c>
      <c r="CZ16" s="277">
        <v>0</v>
      </c>
      <c r="DA16" s="277">
        <v>0</v>
      </c>
      <c r="DB16" s="277">
        <v>0</v>
      </c>
      <c r="DC16" s="278">
        <v>-43744.04</v>
      </c>
      <c r="DE16" s="277">
        <v>-3.2741809263825417E-10</v>
      </c>
      <c r="DH16" s="277">
        <v>255095.5499999997</v>
      </c>
      <c r="DI16" s="277">
        <v>0</v>
      </c>
      <c r="DJ16" s="278">
        <v>298839.59000000003</v>
      </c>
      <c r="DK16" s="278">
        <v>-43744.04</v>
      </c>
      <c r="DP16" s="270">
        <v>3301048</v>
      </c>
      <c r="DS16" s="277">
        <f t="shared" si="0"/>
        <v>1260724.1200000001</v>
      </c>
      <c r="DT16" s="277">
        <f t="shared" si="1"/>
        <v>1317930.1300000004</v>
      </c>
      <c r="DU16" s="277">
        <f t="shared" si="2"/>
        <v>-57206.010000000242</v>
      </c>
      <c r="DV16" s="277">
        <f t="shared" si="3"/>
        <v>5269</v>
      </c>
      <c r="DW16" s="277">
        <f t="shared" si="4"/>
        <v>9645</v>
      </c>
      <c r="DX16" s="277">
        <f t="shared" si="7"/>
        <v>-4376</v>
      </c>
      <c r="DZ16" s="277">
        <f t="shared" si="8"/>
        <v>356045.6</v>
      </c>
      <c r="EA16" s="277">
        <f t="shared" si="9"/>
        <v>-57206.010000000242</v>
      </c>
      <c r="EB16" s="277">
        <f t="shared" si="10"/>
        <v>298839.58999999973</v>
      </c>
      <c r="EC16" s="277">
        <v>298839.58999999973</v>
      </c>
      <c r="ED16" s="277">
        <f t="shared" si="5"/>
        <v>0</v>
      </c>
      <c r="EE16" s="277"/>
      <c r="EF16" s="277">
        <f t="shared" si="11"/>
        <v>36018.18</v>
      </c>
      <c r="EG16" s="277">
        <f t="shared" si="6"/>
        <v>-4376</v>
      </c>
      <c r="EH16" s="277">
        <f t="shared" si="12"/>
        <v>31642.18</v>
      </c>
      <c r="EI16" s="279">
        <v>31642.18</v>
      </c>
      <c r="EJ16" s="277">
        <f t="shared" si="13"/>
        <v>0</v>
      </c>
      <c r="EM16" s="277"/>
    </row>
    <row r="17" spans="1:143" s="191" customFormat="1" hidden="1">
      <c r="A17" s="191" t="str">
        <f>_xlfn.XLOOKUP(B17,Adjustment!B:B,Adjustment!H:H,0,0)</f>
        <v>Agree</v>
      </c>
      <c r="B17" s="180">
        <v>3301049</v>
      </c>
      <c r="C17" s="181" t="s">
        <v>689</v>
      </c>
      <c r="D17" s="182" t="s">
        <v>410</v>
      </c>
      <c r="E17" s="183"/>
      <c r="F17" s="184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5"/>
      <c r="S17" s="185"/>
      <c r="T17" s="185"/>
      <c r="U17" s="185"/>
      <c r="V17" s="185"/>
      <c r="W17" s="185"/>
      <c r="X17" s="186">
        <v>291825.68</v>
      </c>
      <c r="Y17" s="186"/>
      <c r="Z17" s="186">
        <v>-21408.61</v>
      </c>
      <c r="AA17" s="186">
        <v>687517.24</v>
      </c>
      <c r="AB17" s="186">
        <v>0</v>
      </c>
      <c r="AC17" s="186">
        <v>29840</v>
      </c>
      <c r="AD17" s="186">
        <v>0</v>
      </c>
      <c r="AE17" s="186">
        <v>0</v>
      </c>
      <c r="AF17" s="186">
        <v>0</v>
      </c>
      <c r="AG17" s="186">
        <v>0</v>
      </c>
      <c r="AH17" s="186">
        <v>0</v>
      </c>
      <c r="AI17" s="186">
        <v>133695.81000000017</v>
      </c>
      <c r="AJ17" s="186">
        <v>0</v>
      </c>
      <c r="AK17" s="186">
        <v>0</v>
      </c>
      <c r="AL17" s="186">
        <v>0</v>
      </c>
      <c r="AM17" s="186">
        <v>16182.43</v>
      </c>
      <c r="AN17" s="186">
        <v>0</v>
      </c>
      <c r="AO17" s="186">
        <v>0</v>
      </c>
      <c r="AP17" s="186">
        <v>0</v>
      </c>
      <c r="AQ17" s="186">
        <v>0</v>
      </c>
      <c r="AR17" s="186">
        <v>0</v>
      </c>
      <c r="AS17" s="186">
        <v>0</v>
      </c>
      <c r="AT17" s="186">
        <v>0</v>
      </c>
      <c r="AU17" s="186">
        <v>0</v>
      </c>
      <c r="AV17" s="186">
        <v>165461.50000000012</v>
      </c>
      <c r="AW17" s="186">
        <v>20077.62</v>
      </c>
      <c r="AX17" s="186">
        <v>176894.54</v>
      </c>
      <c r="AY17" s="186">
        <v>29346.61</v>
      </c>
      <c r="AZ17" s="186">
        <v>117290.86</v>
      </c>
      <c r="BA17" s="186">
        <v>0</v>
      </c>
      <c r="BB17" s="186">
        <v>13253.3</v>
      </c>
      <c r="BC17" s="186">
        <v>51</v>
      </c>
      <c r="BD17" s="186">
        <v>3995</v>
      </c>
      <c r="BE17" s="186">
        <v>0</v>
      </c>
      <c r="BF17" s="186">
        <v>0</v>
      </c>
      <c r="BG17" s="186">
        <v>4925.8100000000004</v>
      </c>
      <c r="BH17" s="186">
        <v>0</v>
      </c>
      <c r="BI17" s="186">
        <v>0</v>
      </c>
      <c r="BJ17" s="186">
        <v>184.29</v>
      </c>
      <c r="BK17" s="186">
        <v>10643.75</v>
      </c>
      <c r="BL17" s="186">
        <v>0</v>
      </c>
      <c r="BM17" s="186">
        <v>1858.02</v>
      </c>
      <c r="BN17" s="186">
        <v>19704.52</v>
      </c>
      <c r="BO17" s="186">
        <v>3639.5</v>
      </c>
      <c r="BP17" s="186">
        <v>0</v>
      </c>
      <c r="BQ17" s="186">
        <v>12517.3</v>
      </c>
      <c r="BR17" s="186">
        <v>4895</v>
      </c>
      <c r="BS17" s="186">
        <v>0</v>
      </c>
      <c r="BT17" s="186">
        <v>8143.05</v>
      </c>
      <c r="BU17" s="186">
        <v>2885.05</v>
      </c>
      <c r="BV17" s="186">
        <v>0</v>
      </c>
      <c r="BW17" s="186">
        <v>61920.56</v>
      </c>
      <c r="BX17" s="186">
        <v>0</v>
      </c>
      <c r="BY17" s="186">
        <v>0</v>
      </c>
      <c r="BZ17" s="186">
        <v>31901.57</v>
      </c>
      <c r="CA17" s="186">
        <v>0</v>
      </c>
      <c r="CB17" s="186">
        <v>0</v>
      </c>
      <c r="CC17" s="186">
        <v>4891</v>
      </c>
      <c r="CD17" s="186">
        <v>0</v>
      </c>
      <c r="CE17" s="186">
        <v>31901.57</v>
      </c>
      <c r="CF17" s="186">
        <v>0</v>
      </c>
      <c r="CG17" s="186">
        <v>0</v>
      </c>
      <c r="CH17" s="186">
        <v>4891</v>
      </c>
      <c r="CI17" s="186">
        <v>10492.96</v>
      </c>
      <c r="CJ17" s="186"/>
      <c r="CK17" s="186">
        <v>469472.30999999971</v>
      </c>
      <c r="CL17" s="186"/>
      <c r="CM17" s="275">
        <v>0</v>
      </c>
      <c r="CN17" s="186">
        <v>0</v>
      </c>
      <c r="CO17" s="186">
        <v>0</v>
      </c>
      <c r="CP17" s="186">
        <v>0</v>
      </c>
      <c r="CQ17" s="187"/>
      <c r="CR17" s="189">
        <v>469472.31</v>
      </c>
      <c r="CS17" s="189">
        <v>0</v>
      </c>
      <c r="CT17" s="188">
        <v>501373.88</v>
      </c>
      <c r="CU17" s="188">
        <v>-31901.57</v>
      </c>
      <c r="CV17" s="188">
        <v>-31901.570000000007</v>
      </c>
      <c r="CW17" s="189">
        <v>-31901.57</v>
      </c>
      <c r="CX17" s="189">
        <v>469472.31</v>
      </c>
      <c r="CY17" s="190">
        <v>0</v>
      </c>
      <c r="CZ17" s="189">
        <v>0</v>
      </c>
      <c r="DA17" s="189">
        <v>10087.989999999816</v>
      </c>
      <c r="DB17" s="189">
        <v>0</v>
      </c>
      <c r="DC17" s="188">
        <v>-31901.57</v>
      </c>
      <c r="DE17" s="189">
        <v>0</v>
      </c>
      <c r="DH17" s="189">
        <v>469472.31</v>
      </c>
      <c r="DI17" s="189">
        <v>0</v>
      </c>
      <c r="DJ17" s="188">
        <v>501373.88</v>
      </c>
      <c r="DK17" s="188">
        <v>-31901.57</v>
      </c>
      <c r="DP17" s="180">
        <v>3301049</v>
      </c>
      <c r="DS17" s="189">
        <f t="shared" si="0"/>
        <v>867235.48000000021</v>
      </c>
      <c r="DT17" s="189">
        <f t="shared" si="1"/>
        <v>689588.85000000044</v>
      </c>
      <c r="DU17" s="189">
        <f t="shared" si="2"/>
        <v>177646.62999999977</v>
      </c>
      <c r="DV17" s="189">
        <f t="shared" si="3"/>
        <v>36792.57</v>
      </c>
      <c r="DW17" s="189">
        <f t="shared" si="4"/>
        <v>15383.96</v>
      </c>
      <c r="DX17" s="189">
        <f t="shared" si="7"/>
        <v>21408.61</v>
      </c>
      <c r="DZ17" s="189">
        <f t="shared" si="8"/>
        <v>291825.68</v>
      </c>
      <c r="EA17" s="277">
        <f t="shared" si="9"/>
        <v>177646.62999999977</v>
      </c>
      <c r="EB17" s="189">
        <f t="shared" si="10"/>
        <v>469472.30999999976</v>
      </c>
      <c r="EC17" s="189">
        <v>469472.30999999988</v>
      </c>
      <c r="ED17" s="189">
        <f t="shared" si="5"/>
        <v>0</v>
      </c>
      <c r="EE17" s="189"/>
      <c r="EF17" s="189">
        <f t="shared" si="11"/>
        <v>-21408.61</v>
      </c>
      <c r="EG17" s="189">
        <f t="shared" si="6"/>
        <v>21408.61</v>
      </c>
      <c r="EH17" s="189">
        <f t="shared" si="12"/>
        <v>0</v>
      </c>
      <c r="EI17" s="190">
        <v>0</v>
      </c>
      <c r="EJ17" s="189">
        <f t="shared" si="13"/>
        <v>0</v>
      </c>
      <c r="EM17" s="277"/>
    </row>
    <row r="18" spans="1:143" s="269" customFormat="1" hidden="1">
      <c r="A18" s="269" t="str">
        <f>_xlfn.XLOOKUP(B18,Adjustment!B:B,Adjustment!H:H,0,0)</f>
        <v>Agree</v>
      </c>
      <c r="B18" s="270">
        <v>3301100</v>
      </c>
      <c r="C18" s="280" t="s">
        <v>690</v>
      </c>
      <c r="D18" s="271" t="s">
        <v>263</v>
      </c>
      <c r="E18" s="283"/>
      <c r="F18" s="281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4"/>
      <c r="S18" s="274"/>
      <c r="T18" s="274"/>
      <c r="U18" s="274"/>
      <c r="V18" s="274"/>
      <c r="W18" s="274"/>
      <c r="X18" s="275"/>
      <c r="Y18" s="275">
        <v>-60170.41</v>
      </c>
      <c r="Z18" s="275">
        <v>33570.5</v>
      </c>
      <c r="AA18" s="275">
        <v>122837.89</v>
      </c>
      <c r="AB18" s="275">
        <v>0</v>
      </c>
      <c r="AC18" s="275">
        <v>116147.57</v>
      </c>
      <c r="AD18" s="275">
        <v>0</v>
      </c>
      <c r="AE18" s="275">
        <v>321863.75</v>
      </c>
      <c r="AF18" s="275">
        <v>3970.79</v>
      </c>
      <c r="AG18" s="275">
        <v>0</v>
      </c>
      <c r="AH18" s="275">
        <v>0</v>
      </c>
      <c r="AI18" s="275">
        <v>12061020.479999999</v>
      </c>
      <c r="AJ18" s="275">
        <v>0</v>
      </c>
      <c r="AK18" s="275">
        <v>0</v>
      </c>
      <c r="AL18" s="275">
        <v>0</v>
      </c>
      <c r="AM18" s="275">
        <v>0</v>
      </c>
      <c r="AN18" s="275">
        <v>0</v>
      </c>
      <c r="AO18" s="275">
        <v>0</v>
      </c>
      <c r="AP18" s="275">
        <v>0</v>
      </c>
      <c r="AQ18" s="275">
        <v>0</v>
      </c>
      <c r="AR18" s="275">
        <v>0</v>
      </c>
      <c r="AS18" s="275">
        <v>0</v>
      </c>
      <c r="AT18" s="275">
        <v>251639.56</v>
      </c>
      <c r="AU18" s="275">
        <v>19617</v>
      </c>
      <c r="AV18" s="275">
        <v>4761953.1999999983</v>
      </c>
      <c r="AW18" s="275">
        <v>0</v>
      </c>
      <c r="AX18" s="275">
        <v>804665.97</v>
      </c>
      <c r="AY18" s="275">
        <v>58773.84</v>
      </c>
      <c r="AZ18" s="275">
        <v>1155422.8700000001</v>
      </c>
      <c r="BA18" s="275">
        <v>0</v>
      </c>
      <c r="BB18" s="275">
        <v>24868.23</v>
      </c>
      <c r="BC18" s="275">
        <v>23567.21</v>
      </c>
      <c r="BD18" s="275">
        <v>37036.31</v>
      </c>
      <c r="BE18" s="275">
        <v>0</v>
      </c>
      <c r="BF18" s="275">
        <v>0</v>
      </c>
      <c r="BG18" s="275">
        <v>152255.9</v>
      </c>
      <c r="BH18" s="275">
        <v>6956.82</v>
      </c>
      <c r="BI18" s="275">
        <v>2638.35</v>
      </c>
      <c r="BJ18" s="275">
        <v>15682.6</v>
      </c>
      <c r="BK18" s="275">
        <v>125175.28</v>
      </c>
      <c r="BL18" s="275">
        <v>18213.5</v>
      </c>
      <c r="BM18" s="275">
        <v>199233.4</v>
      </c>
      <c r="BN18" s="275">
        <v>773715.46</v>
      </c>
      <c r="BO18" s="275">
        <v>21300.42</v>
      </c>
      <c r="BP18" s="275">
        <v>54425.32</v>
      </c>
      <c r="BQ18" s="275">
        <v>193566.15</v>
      </c>
      <c r="BR18" s="275">
        <v>16518</v>
      </c>
      <c r="BS18" s="275">
        <v>8874.44</v>
      </c>
      <c r="BT18" s="275">
        <v>202107.41</v>
      </c>
      <c r="BU18" s="275">
        <v>287314.15000000002</v>
      </c>
      <c r="BV18" s="275">
        <v>0</v>
      </c>
      <c r="BW18" s="275">
        <v>2829273.68</v>
      </c>
      <c r="BX18" s="275">
        <v>0</v>
      </c>
      <c r="BY18" s="275">
        <v>0</v>
      </c>
      <c r="BZ18" s="275"/>
      <c r="CA18" s="275">
        <v>0</v>
      </c>
      <c r="CB18" s="275">
        <v>0</v>
      </c>
      <c r="CC18" s="275">
        <v>18149.689999999999</v>
      </c>
      <c r="CD18" s="275">
        <v>40526.300000000003</v>
      </c>
      <c r="CE18" s="275">
        <v>0</v>
      </c>
      <c r="CF18" s="275">
        <v>0</v>
      </c>
      <c r="CG18" s="275">
        <v>0</v>
      </c>
      <c r="CH18" s="275">
        <v>0</v>
      </c>
      <c r="CI18" s="275">
        <v>0</v>
      </c>
      <c r="CJ18" s="275"/>
      <c r="CK18" s="275">
        <v>1063388.120000001</v>
      </c>
      <c r="CL18" s="275"/>
      <c r="CM18" s="275">
        <v>92246.49</v>
      </c>
      <c r="CN18" s="275">
        <v>0</v>
      </c>
      <c r="CO18" s="275">
        <v>0</v>
      </c>
      <c r="CP18" s="275">
        <v>0</v>
      </c>
      <c r="CQ18" s="282"/>
      <c r="CR18" s="277">
        <v>1063388.1199999994</v>
      </c>
      <c r="CS18" s="277">
        <v>92246.49</v>
      </c>
      <c r="CT18" s="278">
        <v>1063388.1200000001</v>
      </c>
      <c r="CU18" s="278">
        <v>92246.49</v>
      </c>
      <c r="CV18" s="278">
        <v>0</v>
      </c>
      <c r="CW18" s="277">
        <v>0</v>
      </c>
      <c r="CX18" s="277">
        <v>1155634.6100000001</v>
      </c>
      <c r="CY18" s="279">
        <v>-26614.699999999997</v>
      </c>
      <c r="CZ18" s="277">
        <v>-26614.699999999997</v>
      </c>
      <c r="DA18" s="277">
        <v>266999.59000000102</v>
      </c>
      <c r="DB18" s="277">
        <v>0</v>
      </c>
      <c r="DC18" s="278"/>
      <c r="DE18" s="277">
        <v>-7.1304384618997574E-10</v>
      </c>
      <c r="DH18" s="277">
        <v>1063388.1199999994</v>
      </c>
      <c r="DI18" s="277">
        <v>92246.49</v>
      </c>
      <c r="DJ18" s="278">
        <v>1063388.1200000001</v>
      </c>
      <c r="DK18" s="278">
        <v>92246.49</v>
      </c>
      <c r="DP18" s="270">
        <v>3301100</v>
      </c>
      <c r="DS18" s="277">
        <f t="shared" si="0"/>
        <v>12897097.039999999</v>
      </c>
      <c r="DT18" s="277">
        <f t="shared" si="1"/>
        <v>11773538.509999998</v>
      </c>
      <c r="DU18" s="277">
        <f t="shared" si="2"/>
        <v>1123558.5300000012</v>
      </c>
      <c r="DV18" s="277">
        <f t="shared" si="3"/>
        <v>58675.990000000005</v>
      </c>
      <c r="DW18" s="277">
        <f t="shared" si="4"/>
        <v>0</v>
      </c>
      <c r="DX18" s="277">
        <f t="shared" si="7"/>
        <v>58675.990000000005</v>
      </c>
      <c r="DZ18" s="277">
        <f t="shared" si="8"/>
        <v>-60170.41</v>
      </c>
      <c r="EA18" s="277">
        <f t="shared" si="9"/>
        <v>1123558.5300000012</v>
      </c>
      <c r="EB18" s="277">
        <f t="shared" si="10"/>
        <v>1063388.1200000013</v>
      </c>
      <c r="EC18" s="277">
        <v>1063388.1200000013</v>
      </c>
      <c r="ED18" s="277">
        <f t="shared" si="5"/>
        <v>0</v>
      </c>
      <c r="EE18" s="277"/>
      <c r="EF18" s="277">
        <f t="shared" si="11"/>
        <v>33570.5</v>
      </c>
      <c r="EG18" s="277">
        <f t="shared" si="6"/>
        <v>58675.990000000005</v>
      </c>
      <c r="EH18" s="277">
        <f t="shared" si="12"/>
        <v>92246.49</v>
      </c>
      <c r="EI18" s="279">
        <v>92246.49</v>
      </c>
      <c r="EJ18" s="277">
        <f t="shared" si="13"/>
        <v>0</v>
      </c>
      <c r="EM18" s="277"/>
    </row>
    <row r="19" spans="1:143" s="269" customFormat="1" hidden="1">
      <c r="A19" s="269" t="str">
        <f>_xlfn.XLOOKUP(B19,Adjustment!B:B,Adjustment!H:H,0,0)</f>
        <v>Agree</v>
      </c>
      <c r="B19" s="270">
        <v>3302004</v>
      </c>
      <c r="C19" s="280" t="s">
        <v>693</v>
      </c>
      <c r="D19" s="271" t="s">
        <v>389</v>
      </c>
      <c r="E19" s="283"/>
      <c r="F19" s="281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4"/>
      <c r="S19" s="274"/>
      <c r="T19" s="274"/>
      <c r="U19" s="274"/>
      <c r="V19" s="274"/>
      <c r="W19" s="274"/>
      <c r="X19" s="275">
        <v>32349.22</v>
      </c>
      <c r="Y19" s="275"/>
      <c r="Z19" s="275">
        <v>55361.9</v>
      </c>
      <c r="AA19" s="275">
        <v>1675775.23</v>
      </c>
      <c r="AB19" s="275">
        <v>0</v>
      </c>
      <c r="AC19" s="275">
        <v>12392.5</v>
      </c>
      <c r="AD19" s="275">
        <v>0</v>
      </c>
      <c r="AE19" s="275">
        <v>181876.5</v>
      </c>
      <c r="AF19" s="275">
        <v>400</v>
      </c>
      <c r="AG19" s="275">
        <v>0</v>
      </c>
      <c r="AH19" s="275">
        <v>0</v>
      </c>
      <c r="AI19" s="275">
        <v>120285.2399999998</v>
      </c>
      <c r="AJ19" s="275">
        <v>0</v>
      </c>
      <c r="AK19" s="275">
        <v>0</v>
      </c>
      <c r="AL19" s="275">
        <v>0</v>
      </c>
      <c r="AM19" s="275">
        <v>0</v>
      </c>
      <c r="AN19" s="275">
        <v>0</v>
      </c>
      <c r="AO19" s="275">
        <v>0</v>
      </c>
      <c r="AP19" s="275">
        <v>0</v>
      </c>
      <c r="AQ19" s="275">
        <v>0</v>
      </c>
      <c r="AR19" s="275">
        <v>0</v>
      </c>
      <c r="AS19" s="275">
        <v>0</v>
      </c>
      <c r="AT19" s="275">
        <v>28418.76</v>
      </c>
      <c r="AU19" s="275">
        <v>54356</v>
      </c>
      <c r="AV19" s="275">
        <v>1132662.9400000004</v>
      </c>
      <c r="AW19" s="275">
        <v>0</v>
      </c>
      <c r="AX19" s="275">
        <v>201258.9</v>
      </c>
      <c r="AY19" s="275">
        <v>48994.81</v>
      </c>
      <c r="AZ19" s="275">
        <v>162619.12</v>
      </c>
      <c r="BA19" s="275">
        <v>0</v>
      </c>
      <c r="BB19" s="275">
        <v>60872.51</v>
      </c>
      <c r="BC19" s="275">
        <v>660</v>
      </c>
      <c r="BD19" s="275">
        <v>4367</v>
      </c>
      <c r="BE19" s="275">
        <v>0</v>
      </c>
      <c r="BF19" s="275">
        <v>0</v>
      </c>
      <c r="BG19" s="275">
        <v>1064.57</v>
      </c>
      <c r="BH19" s="275">
        <v>9431.69</v>
      </c>
      <c r="BI19" s="275">
        <v>71675.41</v>
      </c>
      <c r="BJ19" s="275">
        <v>4374.66</v>
      </c>
      <c r="BK19" s="275">
        <v>84593.55</v>
      </c>
      <c r="BL19" s="275">
        <v>0</v>
      </c>
      <c r="BM19" s="275">
        <v>8662.91</v>
      </c>
      <c r="BN19" s="275">
        <v>73485.009999999995</v>
      </c>
      <c r="BO19" s="275">
        <v>976</v>
      </c>
      <c r="BP19" s="275">
        <v>1098.08</v>
      </c>
      <c r="BQ19" s="275">
        <v>2951.13</v>
      </c>
      <c r="BR19" s="275">
        <v>4895</v>
      </c>
      <c r="BS19" s="275">
        <v>3945.6</v>
      </c>
      <c r="BT19" s="275">
        <v>121968.47</v>
      </c>
      <c r="BU19" s="275">
        <v>58258.74</v>
      </c>
      <c r="BV19" s="275">
        <v>0</v>
      </c>
      <c r="BW19" s="275">
        <v>69120.77</v>
      </c>
      <c r="BX19" s="275">
        <v>0</v>
      </c>
      <c r="BY19" s="275">
        <v>0</v>
      </c>
      <c r="BZ19" s="275"/>
      <c r="CA19" s="275">
        <v>0</v>
      </c>
      <c r="CB19" s="275">
        <v>0</v>
      </c>
      <c r="CC19" s="275">
        <v>7690</v>
      </c>
      <c r="CD19" s="275">
        <v>0</v>
      </c>
      <c r="CE19" s="275">
        <v>0</v>
      </c>
      <c r="CF19" s="275">
        <v>0</v>
      </c>
      <c r="CG19" s="275">
        <v>0</v>
      </c>
      <c r="CH19" s="275">
        <v>7690</v>
      </c>
      <c r="CI19" s="275">
        <v>0</v>
      </c>
      <c r="CJ19" s="275"/>
      <c r="CK19" s="275">
        <v>-22083.420000000391</v>
      </c>
      <c r="CL19" s="275"/>
      <c r="CM19" s="275">
        <v>55361.9</v>
      </c>
      <c r="CN19" s="275">
        <v>0</v>
      </c>
      <c r="CO19" s="275">
        <v>0</v>
      </c>
      <c r="CP19" s="275">
        <v>0</v>
      </c>
      <c r="CQ19" s="282"/>
      <c r="CR19" s="277">
        <v>-86629.129999999859</v>
      </c>
      <c r="CS19" s="277">
        <v>0</v>
      </c>
      <c r="CT19" s="278">
        <v>-31267.23</v>
      </c>
      <c r="CU19" s="278">
        <v>-55361.9</v>
      </c>
      <c r="CV19" s="278">
        <v>-55361.899999999863</v>
      </c>
      <c r="CW19" s="277">
        <v>-55361.9</v>
      </c>
      <c r="CX19" s="277">
        <v>-86629.13</v>
      </c>
      <c r="CY19" s="279">
        <v>0</v>
      </c>
      <c r="CZ19" s="277">
        <v>0</v>
      </c>
      <c r="DA19" s="277">
        <v>26168.670000000206</v>
      </c>
      <c r="DB19" s="277">
        <v>0</v>
      </c>
      <c r="DC19" s="278">
        <v>-55361.9</v>
      </c>
      <c r="DE19" s="277">
        <v>1.3824319466948509E-10</v>
      </c>
      <c r="DH19" s="277">
        <v>-86629.129999999859</v>
      </c>
      <c r="DI19" s="277">
        <v>0</v>
      </c>
      <c r="DJ19" s="278">
        <v>-31267.23</v>
      </c>
      <c r="DK19" s="278">
        <v>-55361.9</v>
      </c>
      <c r="DP19" s="270">
        <v>3302004</v>
      </c>
      <c r="DS19" s="277">
        <f t="shared" si="0"/>
        <v>2073504.2299999997</v>
      </c>
      <c r="DT19" s="277">
        <f t="shared" si="1"/>
        <v>2127936.87</v>
      </c>
      <c r="DU19" s="277">
        <f t="shared" si="2"/>
        <v>-54432.640000000363</v>
      </c>
      <c r="DV19" s="277">
        <f t="shared" si="3"/>
        <v>7690</v>
      </c>
      <c r="DW19" s="277">
        <f t="shared" si="4"/>
        <v>7690</v>
      </c>
      <c r="DX19" s="277">
        <f t="shared" si="7"/>
        <v>0</v>
      </c>
      <c r="DZ19" s="277">
        <f t="shared" si="8"/>
        <v>32349.22</v>
      </c>
      <c r="EA19" s="277">
        <f t="shared" si="9"/>
        <v>-54432.640000000363</v>
      </c>
      <c r="EB19" s="277">
        <f t="shared" si="10"/>
        <v>-22083.420000000362</v>
      </c>
      <c r="EC19" s="277">
        <v>-22083.420000000129</v>
      </c>
      <c r="ED19" s="277">
        <f t="shared" si="5"/>
        <v>-2.3283064365386963E-10</v>
      </c>
      <c r="EE19" s="277"/>
      <c r="EF19" s="277">
        <f t="shared" si="11"/>
        <v>55361.9</v>
      </c>
      <c r="EG19" s="277">
        <f t="shared" si="6"/>
        <v>0</v>
      </c>
      <c r="EH19" s="277">
        <f t="shared" si="12"/>
        <v>55361.9</v>
      </c>
      <c r="EI19" s="279">
        <v>55361.9</v>
      </c>
      <c r="EJ19" s="277">
        <f t="shared" si="13"/>
        <v>0</v>
      </c>
      <c r="EM19" s="277"/>
    </row>
    <row r="20" spans="1:143" s="269" customFormat="1" hidden="1">
      <c r="A20" s="269" t="str">
        <f>_xlfn.XLOOKUP(B20,Adjustment!B:B,Adjustment!H:H,0,0)</f>
        <v>Agree</v>
      </c>
      <c r="B20" s="270">
        <v>3302010</v>
      </c>
      <c r="C20" s="280" t="s">
        <v>698</v>
      </c>
      <c r="D20" s="271" t="s">
        <v>184</v>
      </c>
      <c r="E20" s="283"/>
      <c r="F20" s="281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4"/>
      <c r="S20" s="274"/>
      <c r="T20" s="274"/>
      <c r="U20" s="274"/>
      <c r="V20" s="274"/>
      <c r="W20" s="274"/>
      <c r="X20" s="275">
        <v>446116.9</v>
      </c>
      <c r="Y20" s="275"/>
      <c r="Z20" s="275">
        <v>107908.3</v>
      </c>
      <c r="AA20" s="275">
        <v>2524931.0299999998</v>
      </c>
      <c r="AB20" s="275">
        <v>0</v>
      </c>
      <c r="AC20" s="275">
        <v>18900</v>
      </c>
      <c r="AD20" s="275">
        <v>0</v>
      </c>
      <c r="AE20" s="275">
        <v>356476.5</v>
      </c>
      <c r="AF20" s="275">
        <v>12570.79</v>
      </c>
      <c r="AG20" s="275">
        <v>0</v>
      </c>
      <c r="AH20" s="275">
        <v>0</v>
      </c>
      <c r="AI20" s="275">
        <v>53523.79</v>
      </c>
      <c r="AJ20" s="275">
        <v>12720.86</v>
      </c>
      <c r="AK20" s="275">
        <v>0</v>
      </c>
      <c r="AL20" s="275">
        <v>0</v>
      </c>
      <c r="AM20" s="275">
        <v>19497.080000000002</v>
      </c>
      <c r="AN20" s="275">
        <v>0</v>
      </c>
      <c r="AO20" s="275">
        <v>0</v>
      </c>
      <c r="AP20" s="275">
        <v>0</v>
      </c>
      <c r="AQ20" s="275">
        <v>0</v>
      </c>
      <c r="AR20" s="275">
        <v>0</v>
      </c>
      <c r="AS20" s="275">
        <v>0</v>
      </c>
      <c r="AT20" s="275">
        <v>37835.760000000002</v>
      </c>
      <c r="AU20" s="275">
        <v>59851</v>
      </c>
      <c r="AV20" s="275">
        <v>1258960.9800000009</v>
      </c>
      <c r="AW20" s="275">
        <v>0</v>
      </c>
      <c r="AX20" s="275">
        <v>393228.14</v>
      </c>
      <c r="AY20" s="275">
        <v>111643.05</v>
      </c>
      <c r="AZ20" s="275">
        <v>137260.41</v>
      </c>
      <c r="BA20" s="275">
        <v>0</v>
      </c>
      <c r="BB20" s="275">
        <v>67388.259999999995</v>
      </c>
      <c r="BC20" s="275">
        <v>8191.93</v>
      </c>
      <c r="BD20" s="275">
        <v>0</v>
      </c>
      <c r="BE20" s="275">
        <v>0</v>
      </c>
      <c r="BF20" s="275">
        <v>0</v>
      </c>
      <c r="BG20" s="275">
        <v>162950.41</v>
      </c>
      <c r="BH20" s="275">
        <v>1331.69</v>
      </c>
      <c r="BI20" s="275">
        <v>3656.54</v>
      </c>
      <c r="BJ20" s="275">
        <v>8325.0499999999993</v>
      </c>
      <c r="BK20" s="275">
        <v>91636.7</v>
      </c>
      <c r="BL20" s="275">
        <v>45795.839999999997</v>
      </c>
      <c r="BM20" s="275">
        <v>16115.33</v>
      </c>
      <c r="BN20" s="275">
        <v>91807.499999998952</v>
      </c>
      <c r="BO20" s="275">
        <v>43997.35</v>
      </c>
      <c r="BP20" s="275">
        <v>0</v>
      </c>
      <c r="BQ20" s="275">
        <v>80792.600000000006</v>
      </c>
      <c r="BR20" s="275">
        <v>4895</v>
      </c>
      <c r="BS20" s="275">
        <v>2660</v>
      </c>
      <c r="BT20" s="275">
        <v>211440.95</v>
      </c>
      <c r="BU20" s="275">
        <v>174916.72</v>
      </c>
      <c r="BV20" s="275">
        <v>0</v>
      </c>
      <c r="BW20" s="275">
        <v>150818.75</v>
      </c>
      <c r="BX20" s="275">
        <v>0</v>
      </c>
      <c r="BY20" s="275">
        <v>0</v>
      </c>
      <c r="BZ20" s="275"/>
      <c r="CA20" s="275">
        <v>0</v>
      </c>
      <c r="CB20" s="275">
        <v>0</v>
      </c>
      <c r="CC20" s="275">
        <v>9433.7099999999991</v>
      </c>
      <c r="CD20" s="275">
        <v>20250.699999999983</v>
      </c>
      <c r="CE20" s="275">
        <v>0</v>
      </c>
      <c r="CF20" s="275">
        <v>0</v>
      </c>
      <c r="CG20" s="275">
        <v>0</v>
      </c>
      <c r="CH20" s="275">
        <v>0</v>
      </c>
      <c r="CI20" s="275">
        <v>0</v>
      </c>
      <c r="CJ20" s="275"/>
      <c r="CK20" s="275">
        <v>474610.50999999885</v>
      </c>
      <c r="CL20" s="275"/>
      <c r="CM20" s="275">
        <v>137592.71</v>
      </c>
      <c r="CN20" s="275">
        <v>0</v>
      </c>
      <c r="CO20" s="275">
        <v>0</v>
      </c>
      <c r="CP20" s="275">
        <v>0</v>
      </c>
      <c r="CQ20" s="282"/>
      <c r="CR20" s="277">
        <v>474610.50999999989</v>
      </c>
      <c r="CS20" s="277">
        <v>137592.71</v>
      </c>
      <c r="CT20" s="278">
        <v>474610.51</v>
      </c>
      <c r="CU20" s="278">
        <v>137592.71</v>
      </c>
      <c r="CV20" s="278">
        <v>0</v>
      </c>
      <c r="CW20" s="277">
        <v>0</v>
      </c>
      <c r="CX20" s="277">
        <v>612203.22</v>
      </c>
      <c r="CY20" s="279">
        <v>20250.699999999983</v>
      </c>
      <c r="CZ20" s="277">
        <v>20250.699999999983</v>
      </c>
      <c r="DA20" s="277">
        <v>0</v>
      </c>
      <c r="DB20" s="277">
        <v>-1.0477378964424133E-9</v>
      </c>
      <c r="DC20" s="278"/>
      <c r="DE20" s="277">
        <v>0</v>
      </c>
      <c r="DH20" s="277">
        <v>474610.50999999989</v>
      </c>
      <c r="DI20" s="277">
        <v>137592.71</v>
      </c>
      <c r="DJ20" s="278">
        <v>474610.51</v>
      </c>
      <c r="DK20" s="278">
        <v>137592.71</v>
      </c>
      <c r="DP20" s="270">
        <v>3302010</v>
      </c>
      <c r="DS20" s="277">
        <f t="shared" si="0"/>
        <v>3096306.8099999996</v>
      </c>
      <c r="DT20" s="277">
        <f t="shared" si="1"/>
        <v>3067813.2000000007</v>
      </c>
      <c r="DU20" s="277">
        <f t="shared" si="2"/>
        <v>28493.609999998938</v>
      </c>
      <c r="DV20" s="277">
        <f t="shared" si="3"/>
        <v>29684.409999999982</v>
      </c>
      <c r="DW20" s="277">
        <f t="shared" si="4"/>
        <v>0</v>
      </c>
      <c r="DX20" s="277">
        <f t="shared" si="7"/>
        <v>29684.409999999982</v>
      </c>
      <c r="DZ20" s="277">
        <f t="shared" si="8"/>
        <v>446116.9</v>
      </c>
      <c r="EA20" s="277">
        <f t="shared" si="9"/>
        <v>28493.609999998938</v>
      </c>
      <c r="EB20" s="277">
        <f t="shared" si="10"/>
        <v>474610.50999999896</v>
      </c>
      <c r="EC20" s="277">
        <v>474610.50999999896</v>
      </c>
      <c r="ED20" s="277">
        <f t="shared" si="5"/>
        <v>0</v>
      </c>
      <c r="EE20" s="277"/>
      <c r="EF20" s="277">
        <f t="shared" si="11"/>
        <v>107908.3</v>
      </c>
      <c r="EG20" s="277">
        <f t="shared" si="6"/>
        <v>29684.409999999982</v>
      </c>
      <c r="EH20" s="277">
        <f t="shared" si="12"/>
        <v>137592.71</v>
      </c>
      <c r="EI20" s="279">
        <v>137592.71</v>
      </c>
      <c r="EJ20" s="277">
        <f t="shared" si="13"/>
        <v>0</v>
      </c>
      <c r="EM20" s="277"/>
    </row>
    <row r="21" spans="1:143" s="269" customFormat="1" hidden="1">
      <c r="A21" s="269" t="str">
        <f>_xlfn.XLOOKUP(B21,Adjustment!B:B,Adjustment!H:H,0,0)</f>
        <v>Agree</v>
      </c>
      <c r="B21" s="270">
        <v>3302017</v>
      </c>
      <c r="C21" s="280" t="s">
        <v>707</v>
      </c>
      <c r="D21" s="271" t="s">
        <v>203</v>
      </c>
      <c r="E21" s="283"/>
      <c r="F21" s="281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4"/>
      <c r="S21" s="274"/>
      <c r="T21" s="274"/>
      <c r="U21" s="274"/>
      <c r="V21" s="274"/>
      <c r="W21" s="274"/>
      <c r="X21" s="275">
        <v>13071</v>
      </c>
      <c r="Y21" s="275"/>
      <c r="Z21" s="275">
        <v>16408.27</v>
      </c>
      <c r="AA21" s="275">
        <v>1602033.29</v>
      </c>
      <c r="AB21" s="275">
        <v>0</v>
      </c>
      <c r="AC21" s="275">
        <v>124436.08</v>
      </c>
      <c r="AD21" s="275">
        <v>0</v>
      </c>
      <c r="AE21" s="275">
        <v>118930.5</v>
      </c>
      <c r="AF21" s="275">
        <v>2400</v>
      </c>
      <c r="AG21" s="275">
        <v>0</v>
      </c>
      <c r="AH21" s="275">
        <v>0</v>
      </c>
      <c r="AI21" s="275">
        <v>18469.289999999302</v>
      </c>
      <c r="AJ21" s="275">
        <v>0</v>
      </c>
      <c r="AK21" s="275">
        <v>0</v>
      </c>
      <c r="AL21" s="275">
        <v>0</v>
      </c>
      <c r="AM21" s="275">
        <v>3026.05</v>
      </c>
      <c r="AN21" s="275">
        <v>0</v>
      </c>
      <c r="AO21" s="275">
        <v>0</v>
      </c>
      <c r="AP21" s="275">
        <v>0</v>
      </c>
      <c r="AQ21" s="275">
        <v>0</v>
      </c>
      <c r="AR21" s="275">
        <v>0</v>
      </c>
      <c r="AS21" s="275">
        <v>0</v>
      </c>
      <c r="AT21" s="275">
        <v>13594.97</v>
      </c>
      <c r="AU21" s="275">
        <v>83446</v>
      </c>
      <c r="AV21" s="275">
        <v>847416.54999999946</v>
      </c>
      <c r="AW21" s="275">
        <v>18014.32</v>
      </c>
      <c r="AX21" s="275">
        <v>167371.51</v>
      </c>
      <c r="AY21" s="275">
        <v>0</v>
      </c>
      <c r="AZ21" s="275">
        <v>160186.87</v>
      </c>
      <c r="BA21" s="275">
        <v>0</v>
      </c>
      <c r="BB21" s="275">
        <v>34562.410000000003</v>
      </c>
      <c r="BC21" s="275">
        <v>496.5</v>
      </c>
      <c r="BD21" s="275">
        <v>1314.76</v>
      </c>
      <c r="BE21" s="275">
        <v>0</v>
      </c>
      <c r="BF21" s="275">
        <v>0</v>
      </c>
      <c r="BG21" s="275">
        <v>356448.25</v>
      </c>
      <c r="BH21" s="275">
        <v>0</v>
      </c>
      <c r="BI21" s="275">
        <v>0</v>
      </c>
      <c r="BJ21" s="275">
        <v>0</v>
      </c>
      <c r="BK21" s="275">
        <v>2740</v>
      </c>
      <c r="BL21" s="275">
        <v>0</v>
      </c>
      <c r="BM21" s="275">
        <v>0</v>
      </c>
      <c r="BN21" s="275">
        <v>31588.21</v>
      </c>
      <c r="BO21" s="275">
        <v>200.44</v>
      </c>
      <c r="BP21" s="275">
        <v>96.16</v>
      </c>
      <c r="BQ21" s="275">
        <v>20566.099999999999</v>
      </c>
      <c r="BR21" s="275">
        <v>4895</v>
      </c>
      <c r="BS21" s="275">
        <v>0</v>
      </c>
      <c r="BT21" s="275">
        <v>108513.17</v>
      </c>
      <c r="BU21" s="275">
        <v>147038.66</v>
      </c>
      <c r="BV21" s="275">
        <v>0</v>
      </c>
      <c r="BW21" s="275">
        <v>69815.27</v>
      </c>
      <c r="BX21" s="275">
        <v>0</v>
      </c>
      <c r="BY21" s="275">
        <v>0</v>
      </c>
      <c r="BZ21" s="275"/>
      <c r="CA21" s="275">
        <v>0</v>
      </c>
      <c r="CB21" s="275">
        <v>0</v>
      </c>
      <c r="CC21" s="275">
        <v>7037.5</v>
      </c>
      <c r="CD21" s="275">
        <v>0</v>
      </c>
      <c r="CE21" s="275">
        <v>0</v>
      </c>
      <c r="CF21" s="275">
        <v>0</v>
      </c>
      <c r="CG21" s="275">
        <v>0</v>
      </c>
      <c r="CH21" s="275">
        <v>8365</v>
      </c>
      <c r="CI21" s="275">
        <v>0</v>
      </c>
      <c r="CJ21" s="275"/>
      <c r="CK21" s="275">
        <v>8143.0000000002328</v>
      </c>
      <c r="CL21" s="275"/>
      <c r="CM21" s="275">
        <v>15080.77</v>
      </c>
      <c r="CN21" s="275">
        <v>0</v>
      </c>
      <c r="CO21" s="275">
        <v>0</v>
      </c>
      <c r="CP21" s="275">
        <v>0</v>
      </c>
      <c r="CQ21" s="282"/>
      <c r="CR21" s="277">
        <v>-22667.010000000009</v>
      </c>
      <c r="CS21" s="277">
        <v>0</v>
      </c>
      <c r="CT21" s="278">
        <v>-4123.57</v>
      </c>
      <c r="CU21" s="278">
        <v>-18543.439999999999</v>
      </c>
      <c r="CV21" s="278">
        <v>-18543.44000000001</v>
      </c>
      <c r="CW21" s="277">
        <v>-18543.439999999999</v>
      </c>
      <c r="CX21" s="277">
        <v>-22667.01</v>
      </c>
      <c r="CY21" s="279">
        <v>0</v>
      </c>
      <c r="CZ21" s="277">
        <v>0</v>
      </c>
      <c r="DA21" s="277">
        <v>5340.5700000006982</v>
      </c>
      <c r="DB21" s="277">
        <v>0</v>
      </c>
      <c r="DC21" s="278">
        <v>-18543.439999999999</v>
      </c>
      <c r="DE21" s="277">
        <v>0</v>
      </c>
      <c r="DH21" s="277">
        <v>-22667.010000000009</v>
      </c>
      <c r="DI21" s="277">
        <v>0</v>
      </c>
      <c r="DJ21" s="278">
        <v>-4123.57</v>
      </c>
      <c r="DK21" s="278">
        <v>-18543.439999999999</v>
      </c>
      <c r="DP21" s="270">
        <v>3302017</v>
      </c>
      <c r="DS21" s="277">
        <f t="shared" si="0"/>
        <v>1966336.1799999995</v>
      </c>
      <c r="DT21" s="277">
        <f t="shared" si="1"/>
        <v>1971264.1799999992</v>
      </c>
      <c r="DU21" s="277">
        <f t="shared" si="2"/>
        <v>-4927.9999999997672</v>
      </c>
      <c r="DV21" s="277">
        <f t="shared" si="3"/>
        <v>7037.5</v>
      </c>
      <c r="DW21" s="277">
        <f t="shared" si="4"/>
        <v>8365</v>
      </c>
      <c r="DX21" s="277">
        <f t="shared" si="7"/>
        <v>-1327.5</v>
      </c>
      <c r="DZ21" s="277">
        <f t="shared" si="8"/>
        <v>13071</v>
      </c>
      <c r="EA21" s="277">
        <f t="shared" si="9"/>
        <v>-4927.9999999997672</v>
      </c>
      <c r="EB21" s="277">
        <f t="shared" si="10"/>
        <v>8143.0000000002328</v>
      </c>
      <c r="EC21" s="277">
        <v>8143.0000000004657</v>
      </c>
      <c r="ED21" s="277">
        <f t="shared" si="5"/>
        <v>-2.3283064365386963E-10</v>
      </c>
      <c r="EE21" s="277"/>
      <c r="EF21" s="277">
        <f t="shared" si="11"/>
        <v>16408.27</v>
      </c>
      <c r="EG21" s="277">
        <f t="shared" si="6"/>
        <v>-1327.5</v>
      </c>
      <c r="EH21" s="277">
        <f t="shared" si="12"/>
        <v>15080.77</v>
      </c>
      <c r="EI21" s="279">
        <v>15080.77</v>
      </c>
      <c r="EJ21" s="277">
        <f t="shared" si="13"/>
        <v>0</v>
      </c>
      <c r="EM21" s="277"/>
    </row>
    <row r="22" spans="1:143" s="269" customFormat="1" hidden="1">
      <c r="A22" s="269" t="str">
        <f>_xlfn.XLOOKUP(B22,Adjustment!B:B,Adjustment!H:H,0,0)</f>
        <v>Agree</v>
      </c>
      <c r="B22" s="270">
        <v>3302019</v>
      </c>
      <c r="C22" s="280" t="s">
        <v>708</v>
      </c>
      <c r="D22" s="271" t="s">
        <v>555</v>
      </c>
      <c r="E22" s="283"/>
      <c r="F22" s="281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4"/>
      <c r="S22" s="274"/>
      <c r="T22" s="274"/>
      <c r="U22" s="274"/>
      <c r="V22" s="274"/>
      <c r="W22" s="274"/>
      <c r="X22" s="275">
        <v>60856.94</v>
      </c>
      <c r="Y22" s="275"/>
      <c r="Z22" s="275">
        <v>28494</v>
      </c>
      <c r="AA22" s="275">
        <v>2162826.98</v>
      </c>
      <c r="AB22" s="275">
        <v>0</v>
      </c>
      <c r="AC22" s="275">
        <v>129365.61</v>
      </c>
      <c r="AD22" s="275">
        <v>0</v>
      </c>
      <c r="AE22" s="275">
        <v>312040</v>
      </c>
      <c r="AF22" s="275">
        <v>21750.79</v>
      </c>
      <c r="AG22" s="275">
        <v>0</v>
      </c>
      <c r="AH22" s="275">
        <v>0</v>
      </c>
      <c r="AI22" s="275">
        <v>58954.79</v>
      </c>
      <c r="AJ22" s="275">
        <v>0</v>
      </c>
      <c r="AK22" s="275">
        <v>0</v>
      </c>
      <c r="AL22" s="275">
        <v>0</v>
      </c>
      <c r="AM22" s="275">
        <v>44076.72</v>
      </c>
      <c r="AN22" s="275">
        <v>0</v>
      </c>
      <c r="AO22" s="275">
        <v>0</v>
      </c>
      <c r="AP22" s="275">
        <v>0</v>
      </c>
      <c r="AQ22" s="275">
        <v>0</v>
      </c>
      <c r="AR22" s="275">
        <v>0</v>
      </c>
      <c r="AS22" s="275">
        <v>0</v>
      </c>
      <c r="AT22" s="275">
        <v>20619.259999999998</v>
      </c>
      <c r="AU22" s="275">
        <v>55305</v>
      </c>
      <c r="AV22" s="275">
        <v>1260807.8800000004</v>
      </c>
      <c r="AW22" s="275">
        <v>0</v>
      </c>
      <c r="AX22" s="275">
        <v>272325.71000000002</v>
      </c>
      <c r="AY22" s="275">
        <v>15133.46</v>
      </c>
      <c r="AZ22" s="275">
        <v>330681.09999999998</v>
      </c>
      <c r="BA22" s="275">
        <v>0</v>
      </c>
      <c r="BB22" s="275">
        <v>67352.41</v>
      </c>
      <c r="BC22" s="275">
        <v>448.84</v>
      </c>
      <c r="BD22" s="275">
        <v>3390.58</v>
      </c>
      <c r="BE22" s="275">
        <v>0</v>
      </c>
      <c r="BF22" s="275">
        <v>0</v>
      </c>
      <c r="BG22" s="275">
        <v>33818.370000000003</v>
      </c>
      <c r="BH22" s="275">
        <v>3993.35</v>
      </c>
      <c r="BI22" s="275">
        <v>468.18</v>
      </c>
      <c r="BJ22" s="275">
        <v>5703.94</v>
      </c>
      <c r="BK22" s="275">
        <v>27504.02</v>
      </c>
      <c r="BL22" s="275">
        <v>0</v>
      </c>
      <c r="BM22" s="275">
        <v>4227.8599999999997</v>
      </c>
      <c r="BN22" s="275">
        <v>158361.80999999971</v>
      </c>
      <c r="BO22" s="275">
        <v>115</v>
      </c>
      <c r="BP22" s="275">
        <v>72.12</v>
      </c>
      <c r="BQ22" s="275">
        <v>167328.82999999999</v>
      </c>
      <c r="BR22" s="275">
        <v>4895</v>
      </c>
      <c r="BS22" s="275">
        <v>0</v>
      </c>
      <c r="BT22" s="275">
        <v>116794.53</v>
      </c>
      <c r="BU22" s="275">
        <v>6541.84</v>
      </c>
      <c r="BV22" s="275">
        <v>210</v>
      </c>
      <c r="BW22" s="275">
        <v>190733.37</v>
      </c>
      <c r="BX22" s="275">
        <v>0</v>
      </c>
      <c r="BY22" s="275">
        <v>0</v>
      </c>
      <c r="BZ22" s="275"/>
      <c r="CA22" s="275">
        <v>0</v>
      </c>
      <c r="CB22" s="275">
        <v>0</v>
      </c>
      <c r="CC22" s="275">
        <v>8680</v>
      </c>
      <c r="CD22" s="275">
        <v>0</v>
      </c>
      <c r="CE22" s="275">
        <v>0</v>
      </c>
      <c r="CF22" s="275">
        <v>0</v>
      </c>
      <c r="CG22" s="275">
        <v>0</v>
      </c>
      <c r="CH22" s="275">
        <v>35918.76</v>
      </c>
      <c r="CI22" s="275">
        <v>0</v>
      </c>
      <c r="CJ22" s="275"/>
      <c r="CK22" s="275">
        <v>194887.88999999966</v>
      </c>
      <c r="CL22" s="275"/>
      <c r="CM22" s="275">
        <v>1255.239999999998</v>
      </c>
      <c r="CN22" s="275">
        <v>0</v>
      </c>
      <c r="CO22" s="275">
        <v>0</v>
      </c>
      <c r="CP22" s="275">
        <v>0</v>
      </c>
      <c r="CQ22" s="282"/>
      <c r="CR22" s="277">
        <v>180175.38000000041</v>
      </c>
      <c r="CS22" s="277">
        <v>0</v>
      </c>
      <c r="CT22" s="278">
        <v>194887.89</v>
      </c>
      <c r="CU22" s="278">
        <v>-14712.51</v>
      </c>
      <c r="CV22" s="278">
        <v>-14712.509999999602</v>
      </c>
      <c r="CW22" s="277">
        <v>-14712.51</v>
      </c>
      <c r="CX22" s="277">
        <v>180175.38</v>
      </c>
      <c r="CY22" s="279">
        <v>0</v>
      </c>
      <c r="CZ22" s="277">
        <v>0</v>
      </c>
      <c r="DA22" s="277">
        <v>0</v>
      </c>
      <c r="DB22" s="277">
        <v>-2.9103830456733704E-10</v>
      </c>
      <c r="DC22" s="278">
        <v>-14712.51</v>
      </c>
      <c r="DE22" s="277">
        <v>3.9835867937654257E-10</v>
      </c>
      <c r="DH22" s="277">
        <v>180175.38000000041</v>
      </c>
      <c r="DI22" s="277">
        <v>0</v>
      </c>
      <c r="DJ22" s="278">
        <v>194887.89</v>
      </c>
      <c r="DK22" s="278">
        <v>-14712.51</v>
      </c>
      <c r="DP22" s="270">
        <v>3302019</v>
      </c>
      <c r="DS22" s="277">
        <f t="shared" si="0"/>
        <v>2804939.15</v>
      </c>
      <c r="DT22" s="277">
        <f t="shared" si="1"/>
        <v>2670908.2000000002</v>
      </c>
      <c r="DU22" s="277">
        <f t="shared" si="2"/>
        <v>134030.94999999972</v>
      </c>
      <c r="DV22" s="277">
        <f t="shared" si="3"/>
        <v>8680</v>
      </c>
      <c r="DW22" s="277">
        <f t="shared" si="4"/>
        <v>35918.76</v>
      </c>
      <c r="DX22" s="277">
        <f t="shared" si="7"/>
        <v>-27238.760000000002</v>
      </c>
      <c r="DZ22" s="277">
        <f t="shared" si="8"/>
        <v>60856.94</v>
      </c>
      <c r="EA22" s="277">
        <f t="shared" si="9"/>
        <v>134030.94999999972</v>
      </c>
      <c r="EB22" s="277">
        <f t="shared" si="10"/>
        <v>194887.88999999972</v>
      </c>
      <c r="EC22" s="277">
        <v>194887.88999999972</v>
      </c>
      <c r="ED22" s="277">
        <f t="shared" si="5"/>
        <v>0</v>
      </c>
      <c r="EE22" s="277"/>
      <c r="EF22" s="277">
        <f t="shared" si="11"/>
        <v>28494</v>
      </c>
      <c r="EG22" s="277">
        <f t="shared" si="6"/>
        <v>-27238.760000000002</v>
      </c>
      <c r="EH22" s="277">
        <f t="shared" si="12"/>
        <v>1255.239999999998</v>
      </c>
      <c r="EI22" s="279">
        <v>1255.239999999998</v>
      </c>
      <c r="EJ22" s="277">
        <f t="shared" si="13"/>
        <v>0</v>
      </c>
      <c r="EM22" s="277"/>
    </row>
    <row r="23" spans="1:143" s="269" customFormat="1" hidden="1">
      <c r="A23" s="269" t="str">
        <f>_xlfn.XLOOKUP(B23,Adjustment!B:B,Adjustment!H:H,0,0)</f>
        <v>Agree</v>
      </c>
      <c r="B23" s="270">
        <v>3302055</v>
      </c>
      <c r="C23" s="280" t="s">
        <v>717</v>
      </c>
      <c r="D23" s="271" t="s">
        <v>280</v>
      </c>
      <c r="E23" s="283"/>
      <c r="F23" s="281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4"/>
      <c r="S23" s="274"/>
      <c r="T23" s="274"/>
      <c r="U23" s="274"/>
      <c r="V23" s="274"/>
      <c r="W23" s="274"/>
      <c r="X23" s="275">
        <v>394596.96</v>
      </c>
      <c r="Y23" s="275"/>
      <c r="Z23" s="275">
        <v>45303.93</v>
      </c>
      <c r="AA23" s="275">
        <v>2200339.79</v>
      </c>
      <c r="AB23" s="275">
        <v>0</v>
      </c>
      <c r="AC23" s="275">
        <v>68134.16</v>
      </c>
      <c r="AD23" s="275">
        <v>0</v>
      </c>
      <c r="AE23" s="275">
        <v>174556.5</v>
      </c>
      <c r="AF23" s="275">
        <v>3456.93</v>
      </c>
      <c r="AG23" s="275">
        <v>0</v>
      </c>
      <c r="AH23" s="275">
        <v>0</v>
      </c>
      <c r="AI23" s="275">
        <v>256551.91</v>
      </c>
      <c r="AJ23" s="275">
        <v>31091.4</v>
      </c>
      <c r="AK23" s="275">
        <v>0</v>
      </c>
      <c r="AL23" s="275">
        <v>0</v>
      </c>
      <c r="AM23" s="275">
        <v>49656.639999999999</v>
      </c>
      <c r="AN23" s="275">
        <v>0</v>
      </c>
      <c r="AO23" s="275">
        <v>0</v>
      </c>
      <c r="AP23" s="275">
        <v>0</v>
      </c>
      <c r="AQ23" s="275">
        <v>0</v>
      </c>
      <c r="AR23" s="275">
        <v>0</v>
      </c>
      <c r="AS23" s="275">
        <v>0</v>
      </c>
      <c r="AT23" s="275">
        <v>10419.5</v>
      </c>
      <c r="AU23" s="275">
        <v>89736</v>
      </c>
      <c r="AV23" s="275">
        <v>1256197.92</v>
      </c>
      <c r="AW23" s="275">
        <v>0</v>
      </c>
      <c r="AX23" s="275">
        <v>344424.31</v>
      </c>
      <c r="AY23" s="275">
        <v>106.62</v>
      </c>
      <c r="AZ23" s="275">
        <v>414293.66</v>
      </c>
      <c r="BA23" s="275">
        <v>0</v>
      </c>
      <c r="BB23" s="275">
        <v>121970.88</v>
      </c>
      <c r="BC23" s="275">
        <v>61.52</v>
      </c>
      <c r="BD23" s="275">
        <v>10018.469999999999</v>
      </c>
      <c r="BE23" s="275">
        <v>0</v>
      </c>
      <c r="BF23" s="275">
        <v>0</v>
      </c>
      <c r="BG23" s="275">
        <v>23179.47</v>
      </c>
      <c r="BH23" s="275">
        <v>0</v>
      </c>
      <c r="BI23" s="275">
        <v>36149.47</v>
      </c>
      <c r="BJ23" s="275">
        <v>4747.22</v>
      </c>
      <c r="BK23" s="275">
        <v>39284.28</v>
      </c>
      <c r="BL23" s="275">
        <v>27014.400000000001</v>
      </c>
      <c r="BM23" s="275">
        <v>2202.34</v>
      </c>
      <c r="BN23" s="275">
        <v>133914.29000000007</v>
      </c>
      <c r="BO23" s="275">
        <v>22946.89</v>
      </c>
      <c r="BP23" s="275">
        <v>0</v>
      </c>
      <c r="BQ23" s="275">
        <v>28968.26</v>
      </c>
      <c r="BR23" s="275">
        <v>4895</v>
      </c>
      <c r="BS23" s="275">
        <v>3836</v>
      </c>
      <c r="BT23" s="275">
        <v>122710.05</v>
      </c>
      <c r="BU23" s="275">
        <v>58771.21</v>
      </c>
      <c r="BV23" s="275">
        <v>0</v>
      </c>
      <c r="BW23" s="275">
        <v>160082.22</v>
      </c>
      <c r="BX23" s="275">
        <v>0</v>
      </c>
      <c r="BY23" s="275">
        <v>0</v>
      </c>
      <c r="BZ23" s="275"/>
      <c r="CA23" s="275">
        <v>0</v>
      </c>
      <c r="CB23" s="275">
        <v>0</v>
      </c>
      <c r="CC23" s="275">
        <v>8961.0300000000007</v>
      </c>
      <c r="CD23" s="275">
        <v>0</v>
      </c>
      <c r="CE23" s="275">
        <v>0</v>
      </c>
      <c r="CF23" s="275">
        <v>0</v>
      </c>
      <c r="CG23" s="275">
        <v>0</v>
      </c>
      <c r="CH23" s="275">
        <v>0</v>
      </c>
      <c r="CI23" s="275">
        <v>48303.93</v>
      </c>
      <c r="CJ23" s="275"/>
      <c r="CK23" s="275">
        <v>462765.31000000006</v>
      </c>
      <c r="CL23" s="275"/>
      <c r="CM23" s="275">
        <v>5961.0299999999988</v>
      </c>
      <c r="CN23" s="275">
        <v>0</v>
      </c>
      <c r="CO23" s="275">
        <v>0</v>
      </c>
      <c r="CP23" s="275">
        <v>0</v>
      </c>
      <c r="CQ23" s="282"/>
      <c r="CR23" s="277">
        <v>462765.31000000011</v>
      </c>
      <c r="CS23" s="277">
        <v>5961.0299999999988</v>
      </c>
      <c r="CT23" s="278">
        <v>462765.31</v>
      </c>
      <c r="CU23" s="278">
        <v>5961.03</v>
      </c>
      <c r="CV23" s="278">
        <v>0</v>
      </c>
      <c r="CW23" s="277">
        <v>0</v>
      </c>
      <c r="CX23" s="277">
        <v>468726.34</v>
      </c>
      <c r="CY23" s="279">
        <v>0</v>
      </c>
      <c r="CZ23" s="277">
        <v>0</v>
      </c>
      <c r="DA23" s="277">
        <v>0</v>
      </c>
      <c r="DB23" s="277">
        <v>-3.9999999920837581E-2</v>
      </c>
      <c r="DC23" s="278"/>
      <c r="DE23" s="277">
        <v>8.6401996668428183E-11</v>
      </c>
      <c r="DH23" s="277">
        <v>462765.31000000011</v>
      </c>
      <c r="DI23" s="277">
        <v>5961.0299999999988</v>
      </c>
      <c r="DJ23" s="278">
        <v>462765.31</v>
      </c>
      <c r="DK23" s="278">
        <v>5961.03</v>
      </c>
      <c r="DP23" s="270">
        <v>3302055</v>
      </c>
      <c r="DS23" s="277">
        <f t="shared" si="0"/>
        <v>2883942.8300000005</v>
      </c>
      <c r="DT23" s="277">
        <f t="shared" si="1"/>
        <v>2815774.4800000004</v>
      </c>
      <c r="DU23" s="277">
        <f t="shared" si="2"/>
        <v>68168.350000000093</v>
      </c>
      <c r="DV23" s="277">
        <f t="shared" si="3"/>
        <v>8961.0300000000007</v>
      </c>
      <c r="DW23" s="277">
        <f t="shared" si="4"/>
        <v>48303.93</v>
      </c>
      <c r="DX23" s="277">
        <f t="shared" si="7"/>
        <v>-39342.9</v>
      </c>
      <c r="DZ23" s="277">
        <f t="shared" si="8"/>
        <v>394596.96</v>
      </c>
      <c r="EA23" s="277">
        <f t="shared" si="9"/>
        <v>68168.350000000093</v>
      </c>
      <c r="EB23" s="277">
        <f t="shared" si="10"/>
        <v>462765.31000000011</v>
      </c>
      <c r="EC23" s="277">
        <v>462765.31000000011</v>
      </c>
      <c r="ED23" s="277">
        <f t="shared" si="5"/>
        <v>0</v>
      </c>
      <c r="EE23" s="277"/>
      <c r="EF23" s="277">
        <f t="shared" si="11"/>
        <v>45303.93</v>
      </c>
      <c r="EG23" s="277">
        <f t="shared" si="6"/>
        <v>-39342.9</v>
      </c>
      <c r="EH23" s="277">
        <f t="shared" si="12"/>
        <v>5961.0299999999988</v>
      </c>
      <c r="EI23" s="279">
        <v>5961.0299999999988</v>
      </c>
      <c r="EJ23" s="277">
        <f t="shared" si="13"/>
        <v>0</v>
      </c>
      <c r="EM23" s="277"/>
    </row>
    <row r="24" spans="1:143" s="269" customFormat="1" hidden="1">
      <c r="A24" s="269" t="str">
        <f>_xlfn.XLOOKUP(B24,Adjustment!B:B,Adjustment!H:H,0,0)</f>
        <v>Agree</v>
      </c>
      <c r="B24" s="270">
        <v>3302062</v>
      </c>
      <c r="C24" s="280" t="s">
        <v>718</v>
      </c>
      <c r="D24" s="271" t="s">
        <v>195</v>
      </c>
      <c r="E24" s="283"/>
      <c r="F24" s="281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4"/>
      <c r="S24" s="274"/>
      <c r="T24" s="274"/>
      <c r="U24" s="274"/>
      <c r="V24" s="274"/>
      <c r="W24" s="274"/>
      <c r="X24" s="275">
        <v>284338.86</v>
      </c>
      <c r="Y24" s="275"/>
      <c r="Z24" s="275">
        <v>26022.75</v>
      </c>
      <c r="AA24" s="275">
        <v>2448308.2400000002</v>
      </c>
      <c r="AB24" s="275">
        <v>0</v>
      </c>
      <c r="AC24" s="275">
        <v>100212.5</v>
      </c>
      <c r="AD24" s="275">
        <v>0</v>
      </c>
      <c r="AE24" s="275">
        <v>270205.5</v>
      </c>
      <c r="AF24" s="275">
        <v>11093.86</v>
      </c>
      <c r="AG24" s="275">
        <v>0</v>
      </c>
      <c r="AH24" s="275">
        <v>0</v>
      </c>
      <c r="AI24" s="275">
        <v>23941.17</v>
      </c>
      <c r="AJ24" s="275">
        <v>0</v>
      </c>
      <c r="AK24" s="275">
        <v>0</v>
      </c>
      <c r="AL24" s="275">
        <v>0</v>
      </c>
      <c r="AM24" s="275">
        <v>12437.36</v>
      </c>
      <c r="AN24" s="275">
        <v>0</v>
      </c>
      <c r="AO24" s="275">
        <v>0</v>
      </c>
      <c r="AP24" s="275">
        <v>0</v>
      </c>
      <c r="AQ24" s="275">
        <v>0</v>
      </c>
      <c r="AR24" s="275">
        <v>0</v>
      </c>
      <c r="AS24" s="275">
        <v>0</v>
      </c>
      <c r="AT24" s="275">
        <v>26087.119999999999</v>
      </c>
      <c r="AU24" s="275">
        <v>62066</v>
      </c>
      <c r="AV24" s="275">
        <v>1124518.94</v>
      </c>
      <c r="AW24" s="275">
        <v>0</v>
      </c>
      <c r="AX24" s="275">
        <v>364865.69</v>
      </c>
      <c r="AY24" s="275">
        <v>81627.03</v>
      </c>
      <c r="AZ24" s="275">
        <v>294313.8</v>
      </c>
      <c r="BA24" s="275">
        <v>0</v>
      </c>
      <c r="BB24" s="275">
        <v>65034.63</v>
      </c>
      <c r="BC24" s="275">
        <v>1581.47</v>
      </c>
      <c r="BD24" s="275">
        <v>9380.33</v>
      </c>
      <c r="BE24" s="275">
        <v>0</v>
      </c>
      <c r="BF24" s="275">
        <v>0</v>
      </c>
      <c r="BG24" s="275">
        <v>89632.31</v>
      </c>
      <c r="BH24" s="275">
        <v>1906.5</v>
      </c>
      <c r="BI24" s="275">
        <v>4256.18</v>
      </c>
      <c r="BJ24" s="275">
        <v>8503.68</v>
      </c>
      <c r="BK24" s="275">
        <v>55326.22</v>
      </c>
      <c r="BL24" s="275">
        <v>0</v>
      </c>
      <c r="BM24" s="275">
        <v>8010.4</v>
      </c>
      <c r="BN24" s="275">
        <v>93756.780000000377</v>
      </c>
      <c r="BO24" s="275">
        <v>2708.14</v>
      </c>
      <c r="BP24" s="275">
        <v>504.84</v>
      </c>
      <c r="BQ24" s="275">
        <v>37462.879999999997</v>
      </c>
      <c r="BR24" s="275">
        <v>9020</v>
      </c>
      <c r="BS24" s="275">
        <v>0</v>
      </c>
      <c r="BT24" s="275">
        <v>163602.06</v>
      </c>
      <c r="BU24" s="275">
        <v>311899.15999999997</v>
      </c>
      <c r="BV24" s="275">
        <v>3750</v>
      </c>
      <c r="BW24" s="275">
        <v>192603.81</v>
      </c>
      <c r="BX24" s="275">
        <v>0</v>
      </c>
      <c r="BY24" s="275">
        <v>0</v>
      </c>
      <c r="BZ24" s="275"/>
      <c r="CA24" s="275">
        <v>0</v>
      </c>
      <c r="CB24" s="275">
        <v>0</v>
      </c>
      <c r="CC24" s="275">
        <v>8896</v>
      </c>
      <c r="CD24" s="275">
        <v>0</v>
      </c>
      <c r="CE24" s="275">
        <v>0</v>
      </c>
      <c r="CF24" s="275">
        <v>0</v>
      </c>
      <c r="CG24" s="275">
        <v>0</v>
      </c>
      <c r="CH24" s="275">
        <v>18085.490000000002</v>
      </c>
      <c r="CI24" s="275">
        <v>0</v>
      </c>
      <c r="CJ24" s="275"/>
      <c r="CK24" s="275">
        <v>314425.75999999978</v>
      </c>
      <c r="CL24" s="275"/>
      <c r="CM24" s="275">
        <v>16833.259999999998</v>
      </c>
      <c r="CN24" s="275">
        <v>0</v>
      </c>
      <c r="CO24" s="275">
        <v>0</v>
      </c>
      <c r="CP24" s="275">
        <v>0</v>
      </c>
      <c r="CQ24" s="282"/>
      <c r="CR24" s="277">
        <v>252030.06999999995</v>
      </c>
      <c r="CS24" s="277">
        <v>0</v>
      </c>
      <c r="CT24" s="278">
        <v>278052.82</v>
      </c>
      <c r="CU24" s="278">
        <v>-26022.75</v>
      </c>
      <c r="CV24" s="278">
        <v>-26022.750000000058</v>
      </c>
      <c r="CW24" s="277">
        <v>-26022.75</v>
      </c>
      <c r="CX24" s="277">
        <v>252030.07</v>
      </c>
      <c r="CY24" s="279">
        <v>0</v>
      </c>
      <c r="CZ24" s="277">
        <v>0</v>
      </c>
      <c r="DA24" s="277">
        <v>0</v>
      </c>
      <c r="DB24" s="277">
        <v>-3.9999999629799277E-2</v>
      </c>
      <c r="DC24" s="278">
        <v>-26022.75</v>
      </c>
      <c r="DE24" s="277">
        <v>-5.8207660913467407E-11</v>
      </c>
      <c r="DH24" s="277">
        <v>252030.06999999995</v>
      </c>
      <c r="DI24" s="277">
        <v>0</v>
      </c>
      <c r="DJ24" s="278">
        <v>278052.82</v>
      </c>
      <c r="DK24" s="278">
        <v>-26022.75</v>
      </c>
      <c r="DP24" s="270">
        <v>3302062</v>
      </c>
      <c r="DS24" s="277">
        <f t="shared" si="0"/>
        <v>2954351.75</v>
      </c>
      <c r="DT24" s="277">
        <f t="shared" si="1"/>
        <v>2924264.85</v>
      </c>
      <c r="DU24" s="277">
        <f t="shared" si="2"/>
        <v>30086.899999999907</v>
      </c>
      <c r="DV24" s="277">
        <f t="shared" si="3"/>
        <v>8896</v>
      </c>
      <c r="DW24" s="277">
        <f t="shared" si="4"/>
        <v>18085.490000000002</v>
      </c>
      <c r="DX24" s="277">
        <f t="shared" si="7"/>
        <v>-9189.4900000000016</v>
      </c>
      <c r="DZ24" s="277">
        <f t="shared" si="8"/>
        <v>284338.86</v>
      </c>
      <c r="EA24" s="277">
        <f t="shared" si="9"/>
        <v>30086.899999999907</v>
      </c>
      <c r="EB24" s="277">
        <f t="shared" si="10"/>
        <v>314425.75999999989</v>
      </c>
      <c r="EC24" s="277">
        <v>314425.75999999989</v>
      </c>
      <c r="ED24" s="277">
        <f t="shared" si="5"/>
        <v>0</v>
      </c>
      <c r="EE24" s="277"/>
      <c r="EF24" s="277">
        <f t="shared" si="11"/>
        <v>26022.75</v>
      </c>
      <c r="EG24" s="277">
        <f t="shared" si="6"/>
        <v>-9189.4900000000016</v>
      </c>
      <c r="EH24" s="277">
        <f t="shared" si="12"/>
        <v>16833.259999999998</v>
      </c>
      <c r="EI24" s="279">
        <v>16833.509999999998</v>
      </c>
      <c r="EJ24" s="277">
        <f t="shared" si="13"/>
        <v>0.25</v>
      </c>
      <c r="EM24" s="277"/>
    </row>
    <row r="25" spans="1:143" s="269" customFormat="1" hidden="1">
      <c r="A25" s="269" t="str">
        <f>_xlfn.XLOOKUP(B25,Adjustment!B:B,Adjustment!H:H,0,0)</f>
        <v>Agree</v>
      </c>
      <c r="B25" s="270">
        <v>3302063</v>
      </c>
      <c r="C25" s="280" t="s">
        <v>719</v>
      </c>
      <c r="D25" s="271" t="s">
        <v>449</v>
      </c>
      <c r="E25" s="283"/>
      <c r="F25" s="281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4"/>
      <c r="S25" s="274"/>
      <c r="T25" s="274"/>
      <c r="U25" s="274"/>
      <c r="V25" s="274"/>
      <c r="W25" s="274"/>
      <c r="X25" s="275">
        <v>158733.03</v>
      </c>
      <c r="Y25" s="275"/>
      <c r="Z25" s="275">
        <v>33318</v>
      </c>
      <c r="AA25" s="275">
        <v>2563286.09</v>
      </c>
      <c r="AB25" s="275">
        <v>0</v>
      </c>
      <c r="AC25" s="275">
        <v>29777.5</v>
      </c>
      <c r="AD25" s="275">
        <v>0</v>
      </c>
      <c r="AE25" s="275">
        <v>344107.75</v>
      </c>
      <c r="AF25" s="275">
        <v>7570.79</v>
      </c>
      <c r="AG25" s="275">
        <v>0</v>
      </c>
      <c r="AH25" s="275">
        <v>0</v>
      </c>
      <c r="AI25" s="275">
        <v>212547.10000000068</v>
      </c>
      <c r="AJ25" s="275">
        <v>0</v>
      </c>
      <c r="AK25" s="275">
        <v>0</v>
      </c>
      <c r="AL25" s="275">
        <v>0</v>
      </c>
      <c r="AM25" s="275">
        <v>10677.81</v>
      </c>
      <c r="AN25" s="275">
        <v>0</v>
      </c>
      <c r="AO25" s="275">
        <v>0</v>
      </c>
      <c r="AP25" s="275">
        <v>0</v>
      </c>
      <c r="AQ25" s="275">
        <v>0</v>
      </c>
      <c r="AR25" s="275">
        <v>0</v>
      </c>
      <c r="AS25" s="275">
        <v>0</v>
      </c>
      <c r="AT25" s="275">
        <v>47248.13</v>
      </c>
      <c r="AU25" s="275">
        <v>44829</v>
      </c>
      <c r="AV25" s="275">
        <v>1737862.45</v>
      </c>
      <c r="AW25" s="275">
        <v>0</v>
      </c>
      <c r="AX25" s="275">
        <v>379338.96</v>
      </c>
      <c r="AY25" s="275">
        <v>124999.82</v>
      </c>
      <c r="AZ25" s="275">
        <v>315008.53999999998</v>
      </c>
      <c r="BA25" s="275">
        <v>69565.149999999994</v>
      </c>
      <c r="BB25" s="275">
        <v>99560.27</v>
      </c>
      <c r="BC25" s="275">
        <v>330.22</v>
      </c>
      <c r="BD25" s="275">
        <v>6428.92</v>
      </c>
      <c r="BE25" s="275">
        <v>0</v>
      </c>
      <c r="BF25" s="275">
        <v>0</v>
      </c>
      <c r="BG25" s="275">
        <v>12989.73</v>
      </c>
      <c r="BH25" s="275">
        <v>1712.99</v>
      </c>
      <c r="BI25" s="275">
        <v>4012.1</v>
      </c>
      <c r="BJ25" s="275">
        <v>28084</v>
      </c>
      <c r="BK25" s="275">
        <v>84874.880000000005</v>
      </c>
      <c r="BL25" s="275">
        <v>0</v>
      </c>
      <c r="BM25" s="275">
        <v>9466.82</v>
      </c>
      <c r="BN25" s="275">
        <v>115373.5</v>
      </c>
      <c r="BO25" s="275">
        <v>1932.32</v>
      </c>
      <c r="BP25" s="275">
        <v>0</v>
      </c>
      <c r="BQ25" s="275">
        <v>21610.639999999999</v>
      </c>
      <c r="BR25" s="275">
        <v>9944.9500000000007</v>
      </c>
      <c r="BS25" s="275">
        <v>9040</v>
      </c>
      <c r="BT25" s="275">
        <v>69329.240000000005</v>
      </c>
      <c r="BU25" s="275">
        <v>598.20000000000005</v>
      </c>
      <c r="BV25" s="275">
        <v>0</v>
      </c>
      <c r="BW25" s="275">
        <v>213611.51</v>
      </c>
      <c r="BX25" s="275">
        <v>0</v>
      </c>
      <c r="BY25" s="275">
        <v>0</v>
      </c>
      <c r="BZ25" s="275"/>
      <c r="CA25" s="275">
        <v>0</v>
      </c>
      <c r="CB25" s="275">
        <v>0</v>
      </c>
      <c r="CC25" s="275">
        <v>9483.25</v>
      </c>
      <c r="CD25" s="275">
        <v>21265.7</v>
      </c>
      <c r="CE25" s="275">
        <v>0</v>
      </c>
      <c r="CF25" s="275">
        <v>0</v>
      </c>
      <c r="CG25" s="275">
        <v>0</v>
      </c>
      <c r="CH25" s="275">
        <v>0</v>
      </c>
      <c r="CI25" s="275">
        <v>3535</v>
      </c>
      <c r="CJ25" s="275"/>
      <c r="CK25" s="275">
        <v>103101.98999999929</v>
      </c>
      <c r="CL25" s="275"/>
      <c r="CM25" s="275">
        <v>60531.95</v>
      </c>
      <c r="CN25" s="275">
        <v>0</v>
      </c>
      <c r="CO25" s="275">
        <v>0</v>
      </c>
      <c r="CP25" s="275">
        <v>0</v>
      </c>
      <c r="CQ25" s="282"/>
      <c r="CR25" s="277">
        <v>84789.820000000036</v>
      </c>
      <c r="CS25" s="277">
        <v>0</v>
      </c>
      <c r="CT25" s="278">
        <v>97338.8</v>
      </c>
      <c r="CU25" s="278">
        <v>-12548.98</v>
      </c>
      <c r="CV25" s="278">
        <v>-12548.979999999967</v>
      </c>
      <c r="CW25" s="277">
        <v>-12548.98</v>
      </c>
      <c r="CX25" s="277">
        <v>84789.82</v>
      </c>
      <c r="CY25" s="279">
        <v>21265.7</v>
      </c>
      <c r="CZ25" s="277">
        <v>21265.7</v>
      </c>
      <c r="DA25" s="277">
        <v>2.9999999343999662E-2</v>
      </c>
      <c r="DB25" s="277">
        <v>0</v>
      </c>
      <c r="DC25" s="278">
        <v>-12548.98</v>
      </c>
      <c r="DE25" s="277">
        <v>3.2741809263825417E-11</v>
      </c>
      <c r="DH25" s="277">
        <v>84789.820000000036</v>
      </c>
      <c r="DI25" s="277">
        <v>0</v>
      </c>
      <c r="DJ25" s="278">
        <v>97338.8</v>
      </c>
      <c r="DK25" s="278">
        <v>-12548.98</v>
      </c>
      <c r="DP25" s="270">
        <v>3302063</v>
      </c>
      <c r="DS25" s="277">
        <f t="shared" si="0"/>
        <v>3260044.1700000004</v>
      </c>
      <c r="DT25" s="277">
        <f t="shared" si="1"/>
        <v>3315675.2100000009</v>
      </c>
      <c r="DU25" s="277">
        <f t="shared" si="2"/>
        <v>-55631.040000000503</v>
      </c>
      <c r="DV25" s="277">
        <f t="shared" si="3"/>
        <v>30748.95</v>
      </c>
      <c r="DW25" s="277">
        <f t="shared" si="4"/>
        <v>3535</v>
      </c>
      <c r="DX25" s="277">
        <f t="shared" si="7"/>
        <v>27213.95</v>
      </c>
      <c r="DZ25" s="277">
        <f t="shared" si="8"/>
        <v>158733.03</v>
      </c>
      <c r="EA25" s="277">
        <f t="shared" si="9"/>
        <v>-55631.040000000503</v>
      </c>
      <c r="EB25" s="277">
        <f t="shared" si="10"/>
        <v>103101.9899999995</v>
      </c>
      <c r="EC25" s="277">
        <v>103101.9899999995</v>
      </c>
      <c r="ED25" s="277">
        <f t="shared" si="5"/>
        <v>0</v>
      </c>
      <c r="EE25" s="277"/>
      <c r="EF25" s="277">
        <f t="shared" si="11"/>
        <v>33318</v>
      </c>
      <c r="EG25" s="277">
        <f t="shared" si="6"/>
        <v>27213.95</v>
      </c>
      <c r="EH25" s="277">
        <f t="shared" si="12"/>
        <v>60531.95</v>
      </c>
      <c r="EI25" s="279">
        <v>60531.95</v>
      </c>
      <c r="EJ25" s="277">
        <f t="shared" si="13"/>
        <v>0</v>
      </c>
      <c r="EM25" s="277"/>
    </row>
    <row r="26" spans="1:143" s="269" customFormat="1" hidden="1">
      <c r="A26" s="269" t="str">
        <f>_xlfn.XLOOKUP(B26,Adjustment!B:B,Adjustment!H:H,0,0)</f>
        <v>Agree</v>
      </c>
      <c r="B26" s="270">
        <v>3302081</v>
      </c>
      <c r="C26" s="280" t="s">
        <v>724</v>
      </c>
      <c r="D26" s="271" t="s">
        <v>308</v>
      </c>
      <c r="E26" s="283"/>
      <c r="F26" s="281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4"/>
      <c r="S26" s="274"/>
      <c r="T26" s="274"/>
      <c r="U26" s="274"/>
      <c r="V26" s="274"/>
      <c r="W26" s="274"/>
      <c r="X26" s="275">
        <v>65014.96</v>
      </c>
      <c r="Y26" s="275"/>
      <c r="Z26" s="275">
        <v>25459.200000000001</v>
      </c>
      <c r="AA26" s="275">
        <v>1964072.27</v>
      </c>
      <c r="AB26" s="275">
        <v>0</v>
      </c>
      <c r="AC26" s="275">
        <v>72570</v>
      </c>
      <c r="AD26" s="275">
        <v>0</v>
      </c>
      <c r="AE26" s="275">
        <v>220716</v>
      </c>
      <c r="AF26" s="275">
        <v>5656.93</v>
      </c>
      <c r="AG26" s="275">
        <v>0</v>
      </c>
      <c r="AH26" s="275">
        <v>0</v>
      </c>
      <c r="AI26" s="275">
        <v>102962.21999999919</v>
      </c>
      <c r="AJ26" s="275">
        <v>0</v>
      </c>
      <c r="AK26" s="275">
        <v>0</v>
      </c>
      <c r="AL26" s="275">
        <v>0</v>
      </c>
      <c r="AM26" s="275">
        <v>24794.9</v>
      </c>
      <c r="AN26" s="275">
        <v>0</v>
      </c>
      <c r="AO26" s="275">
        <v>0</v>
      </c>
      <c r="AP26" s="275">
        <v>0</v>
      </c>
      <c r="AQ26" s="275">
        <v>0</v>
      </c>
      <c r="AR26" s="275">
        <v>0</v>
      </c>
      <c r="AS26" s="275">
        <v>0</v>
      </c>
      <c r="AT26" s="275">
        <v>35412.5</v>
      </c>
      <c r="AU26" s="275">
        <v>65422</v>
      </c>
      <c r="AV26" s="275">
        <v>1137651.5699999998</v>
      </c>
      <c r="AW26" s="275">
        <v>0</v>
      </c>
      <c r="AX26" s="275">
        <v>318669.05</v>
      </c>
      <c r="AY26" s="275">
        <v>36016.44</v>
      </c>
      <c r="AZ26" s="275">
        <v>161915.72</v>
      </c>
      <c r="BA26" s="275">
        <v>0</v>
      </c>
      <c r="BB26" s="275">
        <v>79943.3</v>
      </c>
      <c r="BC26" s="275">
        <v>0</v>
      </c>
      <c r="BD26" s="275">
        <v>2112</v>
      </c>
      <c r="BE26" s="275">
        <v>0</v>
      </c>
      <c r="BF26" s="275">
        <v>0</v>
      </c>
      <c r="BG26" s="275">
        <v>5015.26</v>
      </c>
      <c r="BH26" s="275">
        <v>5207.3900000000003</v>
      </c>
      <c r="BI26" s="275">
        <v>34068.15</v>
      </c>
      <c r="BJ26" s="275">
        <v>8063.72</v>
      </c>
      <c r="BK26" s="275">
        <v>52656.2</v>
      </c>
      <c r="BL26" s="275">
        <v>997.99</v>
      </c>
      <c r="BM26" s="275">
        <v>5156.3900000000003</v>
      </c>
      <c r="BN26" s="275">
        <v>119242.91</v>
      </c>
      <c r="BO26" s="275">
        <v>17659.650000000001</v>
      </c>
      <c r="BP26" s="275">
        <v>185</v>
      </c>
      <c r="BQ26" s="275">
        <v>36562.49</v>
      </c>
      <c r="BR26" s="275">
        <v>9020</v>
      </c>
      <c r="BS26" s="275">
        <v>4101.1499999999996</v>
      </c>
      <c r="BT26" s="275">
        <v>89717.53</v>
      </c>
      <c r="BU26" s="275">
        <v>171043.96</v>
      </c>
      <c r="BV26" s="275">
        <v>0</v>
      </c>
      <c r="BW26" s="275">
        <v>133048.89000000001</v>
      </c>
      <c r="BX26" s="275">
        <v>0</v>
      </c>
      <c r="BY26" s="275">
        <v>0</v>
      </c>
      <c r="BZ26" s="275"/>
      <c r="CA26" s="275">
        <v>0</v>
      </c>
      <c r="CB26" s="275">
        <v>0</v>
      </c>
      <c r="CC26" s="275">
        <v>8667.6299999999992</v>
      </c>
      <c r="CD26" s="275">
        <v>20522.230000000003</v>
      </c>
      <c r="CE26" s="275">
        <v>0</v>
      </c>
      <c r="CF26" s="275">
        <v>0</v>
      </c>
      <c r="CG26" s="275">
        <v>0</v>
      </c>
      <c r="CH26" s="275">
        <v>0</v>
      </c>
      <c r="CI26" s="275">
        <v>3730.38</v>
      </c>
      <c r="CJ26" s="275"/>
      <c r="CK26" s="275">
        <v>128567.02000000002</v>
      </c>
      <c r="CL26" s="275"/>
      <c r="CM26" s="275">
        <v>50918.68</v>
      </c>
      <c r="CN26" s="275">
        <v>0</v>
      </c>
      <c r="CO26" s="275">
        <v>0</v>
      </c>
      <c r="CP26" s="275">
        <v>0</v>
      </c>
      <c r="CQ26" s="282"/>
      <c r="CR26" s="277">
        <v>140884.96</v>
      </c>
      <c r="CS26" s="277">
        <v>0</v>
      </c>
      <c r="CT26" s="278">
        <v>143226.44</v>
      </c>
      <c r="CU26" s="278">
        <v>-2341.48</v>
      </c>
      <c r="CV26" s="278">
        <v>-2341.4800000000105</v>
      </c>
      <c r="CW26" s="277">
        <v>-2341.48</v>
      </c>
      <c r="CX26" s="277">
        <v>140884.96</v>
      </c>
      <c r="CY26" s="279">
        <v>18180.47</v>
      </c>
      <c r="CZ26" s="277">
        <v>18180.47</v>
      </c>
      <c r="DA26" s="277">
        <v>37879.420000000828</v>
      </c>
      <c r="DB26" s="277">
        <v>0</v>
      </c>
      <c r="DC26" s="278">
        <v>-2341.48</v>
      </c>
      <c r="DE26" s="277">
        <v>-1.0459189070388675E-11</v>
      </c>
      <c r="DH26" s="277">
        <v>140884.96</v>
      </c>
      <c r="DI26" s="277">
        <v>0</v>
      </c>
      <c r="DJ26" s="278">
        <v>143226.44</v>
      </c>
      <c r="DK26" s="278">
        <v>-2341.48</v>
      </c>
      <c r="DP26" s="270">
        <v>3302081</v>
      </c>
      <c r="DS26" s="277">
        <f t="shared" si="0"/>
        <v>2491606.8199999994</v>
      </c>
      <c r="DT26" s="277">
        <f t="shared" si="1"/>
        <v>2428054.7599999993</v>
      </c>
      <c r="DU26" s="277">
        <f t="shared" si="2"/>
        <v>63552.060000000056</v>
      </c>
      <c r="DV26" s="277">
        <f t="shared" si="3"/>
        <v>29189.86</v>
      </c>
      <c r="DW26" s="277">
        <f t="shared" si="4"/>
        <v>3730.38</v>
      </c>
      <c r="DX26" s="277">
        <f t="shared" si="7"/>
        <v>25459.48</v>
      </c>
      <c r="DZ26" s="277">
        <f t="shared" si="8"/>
        <v>65014.96</v>
      </c>
      <c r="EA26" s="277">
        <f t="shared" si="9"/>
        <v>63552.060000000056</v>
      </c>
      <c r="EB26" s="277">
        <f t="shared" si="10"/>
        <v>128567.02000000005</v>
      </c>
      <c r="EC26" s="277">
        <v>128567.02000000002</v>
      </c>
      <c r="ED26" s="277">
        <f t="shared" si="5"/>
        <v>0</v>
      </c>
      <c r="EE26" s="277"/>
      <c r="EF26" s="277">
        <f t="shared" si="11"/>
        <v>25459.200000000001</v>
      </c>
      <c r="EG26" s="277">
        <f t="shared" si="6"/>
        <v>25459.48</v>
      </c>
      <c r="EH26" s="277">
        <f t="shared" si="12"/>
        <v>50918.68</v>
      </c>
      <c r="EI26" s="279">
        <v>50918.68</v>
      </c>
      <c r="EJ26" s="277">
        <f t="shared" si="13"/>
        <v>0</v>
      </c>
      <c r="EM26" s="277"/>
    </row>
    <row r="27" spans="1:143" s="269" customFormat="1" hidden="1">
      <c r="A27" s="269" t="str">
        <f>_xlfn.XLOOKUP(B27,Adjustment!B:B,Adjustment!H:H,0,0)</f>
        <v>Agree</v>
      </c>
      <c r="B27" s="270">
        <v>3302091</v>
      </c>
      <c r="C27" s="280" t="s">
        <v>727</v>
      </c>
      <c r="D27" s="271" t="s">
        <v>325</v>
      </c>
      <c r="E27" s="283"/>
      <c r="F27" s="281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4"/>
      <c r="S27" s="274"/>
      <c r="T27" s="274"/>
      <c r="U27" s="274"/>
      <c r="V27" s="274"/>
      <c r="W27" s="274"/>
      <c r="X27" s="275"/>
      <c r="Y27" s="275">
        <v>-132091.47</v>
      </c>
      <c r="Z27" s="275">
        <v>14517.61</v>
      </c>
      <c r="AA27" s="275">
        <v>1059179.53</v>
      </c>
      <c r="AB27" s="275">
        <v>0</v>
      </c>
      <c r="AC27" s="275">
        <v>135858.96</v>
      </c>
      <c r="AD27" s="275">
        <v>0</v>
      </c>
      <c r="AE27" s="275">
        <v>110200</v>
      </c>
      <c r="AF27" s="275">
        <v>200</v>
      </c>
      <c r="AG27" s="275">
        <v>0</v>
      </c>
      <c r="AH27" s="275">
        <v>0</v>
      </c>
      <c r="AI27" s="275">
        <v>131141.44000000029</v>
      </c>
      <c r="AJ27" s="275">
        <v>0</v>
      </c>
      <c r="AK27" s="275">
        <v>0</v>
      </c>
      <c r="AL27" s="275">
        <v>0</v>
      </c>
      <c r="AM27" s="275">
        <v>9218.81</v>
      </c>
      <c r="AN27" s="275">
        <v>1868</v>
      </c>
      <c r="AO27" s="275">
        <v>0</v>
      </c>
      <c r="AP27" s="275">
        <v>0</v>
      </c>
      <c r="AQ27" s="275">
        <v>0</v>
      </c>
      <c r="AR27" s="275">
        <v>0</v>
      </c>
      <c r="AS27" s="275">
        <v>0</v>
      </c>
      <c r="AT27" s="275">
        <v>6205.12</v>
      </c>
      <c r="AU27" s="275">
        <v>40361</v>
      </c>
      <c r="AV27" s="275">
        <v>659333.75000000023</v>
      </c>
      <c r="AW27" s="275">
        <v>0</v>
      </c>
      <c r="AX27" s="275">
        <v>349310.35</v>
      </c>
      <c r="AY27" s="275">
        <v>36883.15</v>
      </c>
      <c r="AZ27" s="275">
        <v>107702.64</v>
      </c>
      <c r="BA27" s="275">
        <v>5600.11</v>
      </c>
      <c r="BB27" s="275">
        <v>42371.26</v>
      </c>
      <c r="BC27" s="275">
        <v>0</v>
      </c>
      <c r="BD27" s="275">
        <v>1807.6</v>
      </c>
      <c r="BE27" s="275">
        <v>0</v>
      </c>
      <c r="BF27" s="275">
        <v>0</v>
      </c>
      <c r="BG27" s="275">
        <v>10067.76</v>
      </c>
      <c r="BH27" s="275">
        <v>2254.52</v>
      </c>
      <c r="BI27" s="275">
        <v>16499.86</v>
      </c>
      <c r="BJ27" s="275">
        <v>14333.43</v>
      </c>
      <c r="BK27" s="275">
        <v>44683.83</v>
      </c>
      <c r="BL27" s="275">
        <v>0</v>
      </c>
      <c r="BM27" s="275">
        <v>14104.56</v>
      </c>
      <c r="BN27" s="275">
        <v>115977.29</v>
      </c>
      <c r="BO27" s="275">
        <v>0</v>
      </c>
      <c r="BP27" s="275">
        <v>0</v>
      </c>
      <c r="BQ27" s="275">
        <v>14559.03</v>
      </c>
      <c r="BR27" s="275">
        <v>4895</v>
      </c>
      <c r="BS27" s="275">
        <v>2626.1</v>
      </c>
      <c r="BT27" s="275">
        <v>49093.4</v>
      </c>
      <c r="BU27" s="275">
        <v>10780</v>
      </c>
      <c r="BV27" s="275">
        <v>0</v>
      </c>
      <c r="BW27" s="275">
        <v>137271.54999999999</v>
      </c>
      <c r="BX27" s="275">
        <v>0</v>
      </c>
      <c r="BY27" s="275">
        <v>0</v>
      </c>
      <c r="BZ27" s="275"/>
      <c r="CA27" s="275">
        <v>0</v>
      </c>
      <c r="CB27" s="275">
        <v>0</v>
      </c>
      <c r="CC27" s="275">
        <v>6306.25</v>
      </c>
      <c r="CD27" s="275">
        <v>0</v>
      </c>
      <c r="CE27" s="275">
        <v>0</v>
      </c>
      <c r="CF27" s="275">
        <v>0</v>
      </c>
      <c r="CG27" s="275">
        <v>0</v>
      </c>
      <c r="CH27" s="275">
        <v>6306.25</v>
      </c>
      <c r="CI27" s="275">
        <v>2839</v>
      </c>
      <c r="CJ27" s="275"/>
      <c r="CK27" s="275">
        <v>-278013.80000000028</v>
      </c>
      <c r="CL27" s="275"/>
      <c r="CM27" s="275">
        <v>11678.61</v>
      </c>
      <c r="CN27" s="275">
        <v>0</v>
      </c>
      <c r="CO27" s="275">
        <v>0</v>
      </c>
      <c r="CP27" s="275">
        <v>0</v>
      </c>
      <c r="CQ27" s="282"/>
      <c r="CR27" s="277">
        <v>-321051.41000000015</v>
      </c>
      <c r="CS27" s="277">
        <v>0</v>
      </c>
      <c r="CT27" s="278">
        <v>-278013.8</v>
      </c>
      <c r="CU27" s="278">
        <v>-43037.61</v>
      </c>
      <c r="CV27" s="278">
        <v>-43037.610000000161</v>
      </c>
      <c r="CW27" s="277">
        <v>-43037.61</v>
      </c>
      <c r="CX27" s="277">
        <v>-321051.40999999997</v>
      </c>
      <c r="CY27" s="279">
        <v>0</v>
      </c>
      <c r="CZ27" s="277">
        <v>0</v>
      </c>
      <c r="DA27" s="277">
        <v>63463.519999999698</v>
      </c>
      <c r="DB27" s="277">
        <v>0</v>
      </c>
      <c r="DC27" s="278">
        <v>-43037.61</v>
      </c>
      <c r="DE27" s="277">
        <v>-1.6007106751203537E-10</v>
      </c>
      <c r="DH27" s="277">
        <v>-321051.41000000015</v>
      </c>
      <c r="DI27" s="277">
        <v>0</v>
      </c>
      <c r="DJ27" s="278">
        <v>-278013.8</v>
      </c>
      <c r="DK27" s="278">
        <v>-43037.61</v>
      </c>
      <c r="DP27" s="270">
        <v>3302091</v>
      </c>
      <c r="DS27" s="277">
        <f t="shared" si="0"/>
        <v>1494232.8600000003</v>
      </c>
      <c r="DT27" s="277">
        <f t="shared" si="1"/>
        <v>1640155.1900000006</v>
      </c>
      <c r="DU27" s="277">
        <f t="shared" si="2"/>
        <v>-145922.33000000031</v>
      </c>
      <c r="DV27" s="277">
        <f t="shared" si="3"/>
        <v>6306.25</v>
      </c>
      <c r="DW27" s="277">
        <f t="shared" si="4"/>
        <v>9145.25</v>
      </c>
      <c r="DX27" s="277">
        <f t="shared" si="7"/>
        <v>-2839</v>
      </c>
      <c r="DZ27" s="277">
        <f t="shared" si="8"/>
        <v>-132091.47</v>
      </c>
      <c r="EA27" s="277">
        <f t="shared" si="9"/>
        <v>-145922.33000000031</v>
      </c>
      <c r="EB27" s="277">
        <f t="shared" si="10"/>
        <v>-278013.80000000028</v>
      </c>
      <c r="EC27" s="277">
        <v>-278013.80000000028</v>
      </c>
      <c r="ED27" s="277">
        <f t="shared" si="5"/>
        <v>0</v>
      </c>
      <c r="EE27" s="277"/>
      <c r="EF27" s="277">
        <f t="shared" si="11"/>
        <v>14517.61</v>
      </c>
      <c r="EG27" s="277">
        <f t="shared" si="6"/>
        <v>-2839</v>
      </c>
      <c r="EH27" s="277">
        <f t="shared" si="12"/>
        <v>11678.61</v>
      </c>
      <c r="EI27" s="279">
        <v>11678.61</v>
      </c>
      <c r="EJ27" s="277">
        <f t="shared" si="13"/>
        <v>0</v>
      </c>
      <c r="EM27" s="277"/>
    </row>
    <row r="28" spans="1:143" s="269" customFormat="1" hidden="1">
      <c r="A28" s="269" t="str">
        <f>_xlfn.XLOOKUP(B28,Adjustment!B:B,Adjustment!H:H,0,0)</f>
        <v>Agree</v>
      </c>
      <c r="B28" s="270">
        <v>3302093</v>
      </c>
      <c r="C28" s="280" t="s">
        <v>730</v>
      </c>
      <c r="D28" s="271" t="s">
        <v>329</v>
      </c>
      <c r="E28" s="283"/>
      <c r="F28" s="281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4"/>
      <c r="S28" s="274"/>
      <c r="T28" s="274"/>
      <c r="U28" s="274"/>
      <c r="V28" s="274"/>
      <c r="W28" s="274"/>
      <c r="X28" s="275">
        <v>277239.18</v>
      </c>
      <c r="Y28" s="275"/>
      <c r="Z28" s="275">
        <v>48472</v>
      </c>
      <c r="AA28" s="275">
        <v>1922301.44</v>
      </c>
      <c r="AB28" s="275">
        <v>0</v>
      </c>
      <c r="AC28" s="275">
        <v>90422.83</v>
      </c>
      <c r="AD28" s="275">
        <v>0</v>
      </c>
      <c r="AE28" s="275">
        <v>114565.5</v>
      </c>
      <c r="AF28" s="275">
        <v>4113.8599999999997</v>
      </c>
      <c r="AG28" s="275">
        <v>0</v>
      </c>
      <c r="AH28" s="275">
        <v>0</v>
      </c>
      <c r="AI28" s="275">
        <v>22349.530000000101</v>
      </c>
      <c r="AJ28" s="275">
        <v>0</v>
      </c>
      <c r="AK28" s="275">
        <v>0</v>
      </c>
      <c r="AL28" s="275">
        <v>0</v>
      </c>
      <c r="AM28" s="275">
        <v>34961.129999999997</v>
      </c>
      <c r="AN28" s="275">
        <v>0</v>
      </c>
      <c r="AO28" s="275">
        <v>0</v>
      </c>
      <c r="AP28" s="275">
        <v>0</v>
      </c>
      <c r="AQ28" s="275">
        <v>0</v>
      </c>
      <c r="AR28" s="275">
        <v>0</v>
      </c>
      <c r="AS28" s="275">
        <v>0</v>
      </c>
      <c r="AT28" s="275">
        <v>17424.38</v>
      </c>
      <c r="AU28" s="275">
        <v>144096</v>
      </c>
      <c r="AV28" s="275">
        <v>905277.86000000045</v>
      </c>
      <c r="AW28" s="275">
        <v>0</v>
      </c>
      <c r="AX28" s="275">
        <v>341661.43</v>
      </c>
      <c r="AY28" s="275">
        <v>32547.65</v>
      </c>
      <c r="AZ28" s="275">
        <v>172092.68</v>
      </c>
      <c r="BA28" s="275">
        <v>0</v>
      </c>
      <c r="BB28" s="275">
        <v>65801</v>
      </c>
      <c r="BC28" s="275">
        <v>1928.43</v>
      </c>
      <c r="BD28" s="275">
        <v>4615.9799999999996</v>
      </c>
      <c r="BE28" s="275">
        <v>0</v>
      </c>
      <c r="BF28" s="275">
        <v>0</v>
      </c>
      <c r="BG28" s="275">
        <v>13937.9</v>
      </c>
      <c r="BH28" s="275">
        <v>127</v>
      </c>
      <c r="BI28" s="275">
        <v>5244.73</v>
      </c>
      <c r="BJ28" s="275">
        <v>8936.9</v>
      </c>
      <c r="BK28" s="275">
        <v>86629.38</v>
      </c>
      <c r="BL28" s="275">
        <v>0</v>
      </c>
      <c r="BM28" s="275">
        <v>11177.25</v>
      </c>
      <c r="BN28" s="275">
        <v>78800.789999999994</v>
      </c>
      <c r="BO28" s="275">
        <v>15312.1</v>
      </c>
      <c r="BP28" s="275">
        <v>10569.25</v>
      </c>
      <c r="BQ28" s="275">
        <v>65481.47</v>
      </c>
      <c r="BR28" s="275">
        <v>0</v>
      </c>
      <c r="BS28" s="275">
        <v>0</v>
      </c>
      <c r="BT28" s="275">
        <v>178293.92</v>
      </c>
      <c r="BU28" s="275">
        <v>207724.63</v>
      </c>
      <c r="BV28" s="275">
        <v>0</v>
      </c>
      <c r="BW28" s="275">
        <v>56144.52</v>
      </c>
      <c r="BX28" s="275">
        <v>0</v>
      </c>
      <c r="BY28" s="275">
        <v>0</v>
      </c>
      <c r="BZ28" s="275"/>
      <c r="CA28" s="275">
        <v>0</v>
      </c>
      <c r="CB28" s="275">
        <v>0</v>
      </c>
      <c r="CC28" s="275">
        <v>8367.25</v>
      </c>
      <c r="CD28" s="275">
        <v>17767.23</v>
      </c>
      <c r="CE28" s="275">
        <v>0</v>
      </c>
      <c r="CF28" s="275">
        <v>0</v>
      </c>
      <c r="CG28" s="275">
        <v>0</v>
      </c>
      <c r="CH28" s="275">
        <v>0</v>
      </c>
      <c r="CI28" s="275">
        <v>7874</v>
      </c>
      <c r="CJ28" s="275"/>
      <c r="CK28" s="275">
        <v>365168.98</v>
      </c>
      <c r="CL28" s="275"/>
      <c r="CM28" s="275">
        <v>66732.479999999996</v>
      </c>
      <c r="CN28" s="275">
        <v>0</v>
      </c>
      <c r="CO28" s="275">
        <v>0</v>
      </c>
      <c r="CP28" s="275">
        <v>0</v>
      </c>
      <c r="CQ28" s="282"/>
      <c r="CR28" s="277">
        <v>345173.04000000033</v>
      </c>
      <c r="CS28" s="277">
        <v>0</v>
      </c>
      <c r="CT28" s="278">
        <v>365168.98</v>
      </c>
      <c r="CU28" s="278">
        <v>-19995.939999999999</v>
      </c>
      <c r="CV28" s="278">
        <v>-19995.939999999653</v>
      </c>
      <c r="CW28" s="277">
        <v>-19995.939999999999</v>
      </c>
      <c r="CX28" s="277">
        <v>345173.04</v>
      </c>
      <c r="CY28" s="279">
        <v>17767.23</v>
      </c>
      <c r="CZ28" s="277">
        <v>17767.23</v>
      </c>
      <c r="DA28" s="277">
        <v>17133.5799999999</v>
      </c>
      <c r="DB28" s="277">
        <v>0</v>
      </c>
      <c r="DC28" s="278">
        <v>-19995.939999999999</v>
      </c>
      <c r="DE28" s="277">
        <v>3.4560798667371273E-10</v>
      </c>
      <c r="DH28" s="277">
        <v>345173.04000000033</v>
      </c>
      <c r="DI28" s="277">
        <v>0</v>
      </c>
      <c r="DJ28" s="278">
        <v>365168.98</v>
      </c>
      <c r="DK28" s="278">
        <v>-19995.939999999999</v>
      </c>
      <c r="DP28" s="270">
        <v>3302093</v>
      </c>
      <c r="DS28" s="277">
        <f t="shared" si="0"/>
        <v>2350234.67</v>
      </c>
      <c r="DT28" s="277">
        <f t="shared" si="1"/>
        <v>2262304.87</v>
      </c>
      <c r="DU28" s="277">
        <f t="shared" si="2"/>
        <v>87929.799999999814</v>
      </c>
      <c r="DV28" s="277">
        <f t="shared" si="3"/>
        <v>26134.48</v>
      </c>
      <c r="DW28" s="277">
        <f t="shared" si="4"/>
        <v>7874</v>
      </c>
      <c r="DX28" s="277">
        <f t="shared" si="7"/>
        <v>18260.48</v>
      </c>
      <c r="DZ28" s="277">
        <f t="shared" si="8"/>
        <v>277239.18</v>
      </c>
      <c r="EA28" s="277">
        <f t="shared" si="9"/>
        <v>87929.799999999814</v>
      </c>
      <c r="EB28" s="277">
        <f t="shared" si="10"/>
        <v>365168.97999999981</v>
      </c>
      <c r="EC28" s="277">
        <v>365168.97999999981</v>
      </c>
      <c r="ED28" s="277">
        <f t="shared" si="5"/>
        <v>0</v>
      </c>
      <c r="EE28" s="277"/>
      <c r="EF28" s="277">
        <f t="shared" si="11"/>
        <v>48472</v>
      </c>
      <c r="EG28" s="277">
        <f t="shared" si="6"/>
        <v>18260.48</v>
      </c>
      <c r="EH28" s="277">
        <f t="shared" si="12"/>
        <v>66732.479999999996</v>
      </c>
      <c r="EI28" s="279">
        <v>66732.479999999996</v>
      </c>
      <c r="EJ28" s="277">
        <f t="shared" si="13"/>
        <v>0</v>
      </c>
      <c r="EM28" s="277"/>
    </row>
    <row r="29" spans="1:143" s="269" customFormat="1" hidden="1">
      <c r="A29" s="269" t="str">
        <f>_xlfn.XLOOKUP(B29,Adjustment!B:B,Adjustment!H:H,0,0)</f>
        <v>Agree</v>
      </c>
      <c r="B29" s="270">
        <v>3302097</v>
      </c>
      <c r="C29" s="280" t="s">
        <v>731</v>
      </c>
      <c r="D29" s="271" t="s">
        <v>503</v>
      </c>
      <c r="E29" s="283"/>
      <c r="F29" s="281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4"/>
      <c r="S29" s="274"/>
      <c r="T29" s="274"/>
      <c r="U29" s="274"/>
      <c r="V29" s="274"/>
      <c r="W29" s="274"/>
      <c r="X29" s="275">
        <v>370604.77</v>
      </c>
      <c r="Y29" s="275"/>
      <c r="Z29" s="275">
        <v>66354</v>
      </c>
      <c r="AA29" s="275">
        <v>1482144.68</v>
      </c>
      <c r="AB29" s="275">
        <v>0</v>
      </c>
      <c r="AC29" s="275">
        <v>45164.08</v>
      </c>
      <c r="AD29" s="275">
        <v>0</v>
      </c>
      <c r="AE29" s="275">
        <v>143196.5</v>
      </c>
      <c r="AF29" s="275">
        <v>5656.93</v>
      </c>
      <c r="AG29" s="275">
        <v>0</v>
      </c>
      <c r="AH29" s="275">
        <v>0</v>
      </c>
      <c r="AI29" s="275">
        <v>37601.97</v>
      </c>
      <c r="AJ29" s="275">
        <v>0</v>
      </c>
      <c r="AK29" s="275">
        <v>0</v>
      </c>
      <c r="AL29" s="275">
        <v>0</v>
      </c>
      <c r="AM29" s="275">
        <v>0</v>
      </c>
      <c r="AN29" s="275">
        <v>0</v>
      </c>
      <c r="AO29" s="275">
        <v>0</v>
      </c>
      <c r="AP29" s="275">
        <v>0</v>
      </c>
      <c r="AQ29" s="275">
        <v>0</v>
      </c>
      <c r="AR29" s="275">
        <v>0</v>
      </c>
      <c r="AS29" s="275">
        <v>0</v>
      </c>
      <c r="AT29" s="275">
        <v>23849.38</v>
      </c>
      <c r="AU29" s="275">
        <v>44718</v>
      </c>
      <c r="AV29" s="275">
        <v>799797.9</v>
      </c>
      <c r="AW29" s="275">
        <v>0</v>
      </c>
      <c r="AX29" s="275">
        <v>107468.7</v>
      </c>
      <c r="AY29" s="275">
        <v>80573.27</v>
      </c>
      <c r="AZ29" s="275">
        <v>121719.96</v>
      </c>
      <c r="BA29" s="275">
        <v>21584.84</v>
      </c>
      <c r="BB29" s="275">
        <v>18044.47</v>
      </c>
      <c r="BC29" s="275">
        <v>478.02</v>
      </c>
      <c r="BD29" s="275">
        <v>6379</v>
      </c>
      <c r="BE29" s="275">
        <v>0</v>
      </c>
      <c r="BF29" s="275">
        <v>0</v>
      </c>
      <c r="BG29" s="275">
        <v>17055.240000000002</v>
      </c>
      <c r="BH29" s="275">
        <v>1454.2</v>
      </c>
      <c r="BI29" s="275">
        <v>2165.1999999999998</v>
      </c>
      <c r="BJ29" s="275">
        <v>4896.87</v>
      </c>
      <c r="BK29" s="275">
        <v>51860.88</v>
      </c>
      <c r="BL29" s="275">
        <v>0</v>
      </c>
      <c r="BM29" s="275">
        <v>6364.76</v>
      </c>
      <c r="BN29" s="275">
        <v>29727.449999999855</v>
      </c>
      <c r="BO29" s="275">
        <v>35576.14</v>
      </c>
      <c r="BP29" s="275">
        <v>0</v>
      </c>
      <c r="BQ29" s="275">
        <v>0</v>
      </c>
      <c r="BR29" s="275">
        <v>4895</v>
      </c>
      <c r="BS29" s="275">
        <v>0</v>
      </c>
      <c r="BT29" s="275">
        <v>32968.99</v>
      </c>
      <c r="BU29" s="275">
        <v>9006.25</v>
      </c>
      <c r="BV29" s="275">
        <v>105</v>
      </c>
      <c r="BW29" s="275">
        <v>173119.76</v>
      </c>
      <c r="BX29" s="275">
        <v>0</v>
      </c>
      <c r="BY29" s="275">
        <v>0</v>
      </c>
      <c r="BZ29" s="275"/>
      <c r="CA29" s="275">
        <v>0</v>
      </c>
      <c r="CB29" s="275">
        <v>0</v>
      </c>
      <c r="CC29" s="275">
        <v>6522.25</v>
      </c>
      <c r="CD29" s="275">
        <v>0</v>
      </c>
      <c r="CE29" s="275">
        <v>0</v>
      </c>
      <c r="CF29" s="275">
        <v>0</v>
      </c>
      <c r="CG29" s="275">
        <v>0</v>
      </c>
      <c r="CH29" s="275">
        <v>0</v>
      </c>
      <c r="CI29" s="275">
        <v>0</v>
      </c>
      <c r="CJ29" s="275">
        <v>7752</v>
      </c>
      <c r="CK29" s="275">
        <v>627694.40999999968</v>
      </c>
      <c r="CL29" s="275"/>
      <c r="CM29" s="275">
        <v>65124.25</v>
      </c>
      <c r="CN29" s="275">
        <v>0</v>
      </c>
      <c r="CO29" s="275">
        <v>0</v>
      </c>
      <c r="CP29" s="275">
        <v>0</v>
      </c>
      <c r="CQ29" s="282"/>
      <c r="CR29" s="277">
        <v>596769.43999999994</v>
      </c>
      <c r="CS29" s="277">
        <v>0</v>
      </c>
      <c r="CT29" s="278">
        <v>627694.41</v>
      </c>
      <c r="CU29" s="278">
        <v>-30924.97</v>
      </c>
      <c r="CV29" s="278">
        <v>-30924.970000000088</v>
      </c>
      <c r="CW29" s="277">
        <v>-30924.97</v>
      </c>
      <c r="CX29" s="277">
        <v>596769.44000000006</v>
      </c>
      <c r="CY29" s="279">
        <v>14453.32</v>
      </c>
      <c r="CZ29" s="277">
        <v>14453.32</v>
      </c>
      <c r="DA29" s="277">
        <v>0</v>
      </c>
      <c r="DB29" s="277">
        <v>-3.0000000144354999E-2</v>
      </c>
      <c r="DC29" s="278">
        <v>-30924.97</v>
      </c>
      <c r="DE29" s="277">
        <v>-8.7311491370201111E-11</v>
      </c>
      <c r="DH29" s="277">
        <v>596769.43999999994</v>
      </c>
      <c r="DI29" s="277">
        <v>0</v>
      </c>
      <c r="DJ29" s="278">
        <v>627694.41</v>
      </c>
      <c r="DK29" s="278">
        <v>-30924.97</v>
      </c>
      <c r="DP29" s="270">
        <v>3302097</v>
      </c>
      <c r="DS29" s="277">
        <f t="shared" si="0"/>
        <v>1782331.5399999998</v>
      </c>
      <c r="DT29" s="277">
        <f t="shared" si="1"/>
        <v>1525241.9</v>
      </c>
      <c r="DU29" s="277">
        <f t="shared" si="2"/>
        <v>257089.6399999999</v>
      </c>
      <c r="DV29" s="277">
        <f t="shared" si="3"/>
        <v>6522.25</v>
      </c>
      <c r="DW29" s="277">
        <f t="shared" si="4"/>
        <v>7752</v>
      </c>
      <c r="DX29" s="277">
        <f t="shared" si="7"/>
        <v>-1229.75</v>
      </c>
      <c r="DZ29" s="277">
        <f t="shared" si="8"/>
        <v>370604.77</v>
      </c>
      <c r="EA29" s="277">
        <f t="shared" si="9"/>
        <v>257089.6399999999</v>
      </c>
      <c r="EB29" s="277">
        <f t="shared" si="10"/>
        <v>627694.40999999992</v>
      </c>
      <c r="EC29" s="277">
        <v>627694.40999999992</v>
      </c>
      <c r="ED29" s="277">
        <f t="shared" si="5"/>
        <v>0</v>
      </c>
      <c r="EE29" s="277"/>
      <c r="EF29" s="277">
        <f t="shared" si="11"/>
        <v>66354</v>
      </c>
      <c r="EG29" s="277">
        <f t="shared" si="6"/>
        <v>-1229.75</v>
      </c>
      <c r="EH29" s="277">
        <f t="shared" si="12"/>
        <v>65124.25</v>
      </c>
      <c r="EI29" s="279">
        <v>65124.25</v>
      </c>
      <c r="EJ29" s="277">
        <f t="shared" si="13"/>
        <v>0</v>
      </c>
      <c r="EM29" s="277"/>
    </row>
    <row r="30" spans="1:143" s="269" customFormat="1" hidden="1">
      <c r="A30" s="269" t="str">
        <f>_xlfn.XLOOKUP(B30,Adjustment!B:B,Adjustment!H:H,0,0)</f>
        <v>Agree</v>
      </c>
      <c r="B30" s="270">
        <v>3302127</v>
      </c>
      <c r="C30" s="280" t="s">
        <v>738</v>
      </c>
      <c r="D30" s="271" t="s">
        <v>373</v>
      </c>
      <c r="E30" s="283"/>
      <c r="F30" s="281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4"/>
      <c r="S30" s="274"/>
      <c r="T30" s="274"/>
      <c r="U30" s="274"/>
      <c r="V30" s="274"/>
      <c r="W30" s="274"/>
      <c r="X30" s="275">
        <v>480350.65</v>
      </c>
      <c r="Y30" s="275"/>
      <c r="Z30" s="275">
        <v>8974.75</v>
      </c>
      <c r="AA30" s="275">
        <v>2512054.98</v>
      </c>
      <c r="AB30" s="275">
        <v>0</v>
      </c>
      <c r="AC30" s="275">
        <v>153687.29</v>
      </c>
      <c r="AD30" s="275">
        <v>0</v>
      </c>
      <c r="AE30" s="275">
        <v>348820</v>
      </c>
      <c r="AF30" s="275">
        <v>4113.8599999999997</v>
      </c>
      <c r="AG30" s="275">
        <v>0</v>
      </c>
      <c r="AH30" s="275">
        <v>0</v>
      </c>
      <c r="AI30" s="275">
        <v>111936.46000000024</v>
      </c>
      <c r="AJ30" s="275">
        <v>0</v>
      </c>
      <c r="AK30" s="275">
        <v>0</v>
      </c>
      <c r="AL30" s="275">
        <v>0</v>
      </c>
      <c r="AM30" s="275">
        <v>9990.7199999999993</v>
      </c>
      <c r="AN30" s="275">
        <v>10000</v>
      </c>
      <c r="AO30" s="275">
        <v>0</v>
      </c>
      <c r="AP30" s="275">
        <v>0</v>
      </c>
      <c r="AQ30" s="275">
        <v>0</v>
      </c>
      <c r="AR30" s="275">
        <v>0</v>
      </c>
      <c r="AS30" s="275">
        <v>0</v>
      </c>
      <c r="AT30" s="275">
        <v>57385.62</v>
      </c>
      <c r="AU30" s="275">
        <v>61294</v>
      </c>
      <c r="AV30" s="275">
        <v>1281553.0400000005</v>
      </c>
      <c r="AW30" s="275">
        <v>0</v>
      </c>
      <c r="AX30" s="275">
        <v>414030.25</v>
      </c>
      <c r="AY30" s="275">
        <v>0</v>
      </c>
      <c r="AZ30" s="275">
        <v>189702.89</v>
      </c>
      <c r="BA30" s="275">
        <v>0</v>
      </c>
      <c r="BB30" s="275">
        <v>68968.070000000007</v>
      </c>
      <c r="BC30" s="275">
        <v>2487.19</v>
      </c>
      <c r="BD30" s="275">
        <v>5693.5</v>
      </c>
      <c r="BE30" s="275">
        <v>0</v>
      </c>
      <c r="BF30" s="275">
        <v>9288.2000000000007</v>
      </c>
      <c r="BG30" s="275">
        <v>3140.25</v>
      </c>
      <c r="BH30" s="275">
        <v>0</v>
      </c>
      <c r="BI30" s="275">
        <v>0</v>
      </c>
      <c r="BJ30" s="275">
        <v>21637.82</v>
      </c>
      <c r="BK30" s="275">
        <v>162262.07</v>
      </c>
      <c r="BL30" s="275">
        <v>56601.599999999999</v>
      </c>
      <c r="BM30" s="275">
        <v>0</v>
      </c>
      <c r="BN30" s="275">
        <v>78429.149999999994</v>
      </c>
      <c r="BO30" s="275">
        <v>37428.839999999997</v>
      </c>
      <c r="BP30" s="275">
        <v>0</v>
      </c>
      <c r="BQ30" s="275">
        <v>0</v>
      </c>
      <c r="BR30" s="275">
        <v>4895</v>
      </c>
      <c r="BS30" s="275">
        <v>2226</v>
      </c>
      <c r="BT30" s="275">
        <v>250475.99</v>
      </c>
      <c r="BU30" s="275">
        <v>328933.53999999998</v>
      </c>
      <c r="BV30" s="275">
        <v>2600</v>
      </c>
      <c r="BW30" s="275">
        <v>110311.03</v>
      </c>
      <c r="BX30" s="275">
        <v>289847.83</v>
      </c>
      <c r="BY30" s="275">
        <v>0</v>
      </c>
      <c r="BZ30" s="275"/>
      <c r="CA30" s="275">
        <v>0</v>
      </c>
      <c r="CB30" s="275">
        <v>0</v>
      </c>
      <c r="CC30" s="275">
        <v>9096.25</v>
      </c>
      <c r="CD30" s="275">
        <v>18870.53</v>
      </c>
      <c r="CE30" s="275">
        <v>0</v>
      </c>
      <c r="CF30" s="275">
        <v>0</v>
      </c>
      <c r="CG30" s="275">
        <v>0</v>
      </c>
      <c r="CH30" s="275">
        <v>0</v>
      </c>
      <c r="CI30" s="275">
        <v>0</v>
      </c>
      <c r="CJ30" s="275"/>
      <c r="CK30" s="275">
        <v>429121.3200000003</v>
      </c>
      <c r="CL30" s="275"/>
      <c r="CM30" s="275">
        <v>36941.53</v>
      </c>
      <c r="CN30" s="275">
        <v>0</v>
      </c>
      <c r="CO30" s="275">
        <v>0</v>
      </c>
      <c r="CP30" s="275">
        <v>0</v>
      </c>
      <c r="CQ30" s="282"/>
      <c r="CR30" s="277">
        <v>429121.32000000041</v>
      </c>
      <c r="CS30" s="277">
        <v>36941.53</v>
      </c>
      <c r="CT30" s="278">
        <v>429121.32</v>
      </c>
      <c r="CU30" s="278">
        <v>36941.53</v>
      </c>
      <c r="CV30" s="278">
        <v>0</v>
      </c>
      <c r="CW30" s="277">
        <v>0</v>
      </c>
      <c r="CX30" s="277">
        <v>466062.85</v>
      </c>
      <c r="CY30" s="279">
        <v>18870.53</v>
      </c>
      <c r="CZ30" s="277">
        <v>18870.53</v>
      </c>
      <c r="DA30" s="277">
        <v>4.9999999755527824E-2</v>
      </c>
      <c r="DB30" s="277">
        <v>0</v>
      </c>
      <c r="DC30" s="278"/>
      <c r="DE30" s="277">
        <v>4.3655745685100555E-10</v>
      </c>
      <c r="DH30" s="277">
        <v>429121.32000000041</v>
      </c>
      <c r="DI30" s="277">
        <v>36941.53</v>
      </c>
      <c r="DJ30" s="278">
        <v>429121.32</v>
      </c>
      <c r="DK30" s="278">
        <v>36941.53</v>
      </c>
      <c r="DP30" s="270">
        <v>3302127</v>
      </c>
      <c r="DS30" s="277">
        <f t="shared" si="0"/>
        <v>3269282.9300000006</v>
      </c>
      <c r="DT30" s="277">
        <f t="shared" si="1"/>
        <v>3320512.2600000002</v>
      </c>
      <c r="DU30" s="277">
        <f t="shared" si="2"/>
        <v>-51229.329999999609</v>
      </c>
      <c r="DV30" s="277">
        <f t="shared" si="3"/>
        <v>27966.78</v>
      </c>
      <c r="DW30" s="277">
        <f t="shared" si="4"/>
        <v>0</v>
      </c>
      <c r="DX30" s="277">
        <f t="shared" si="7"/>
        <v>27966.78</v>
      </c>
      <c r="DZ30" s="277">
        <f t="shared" si="8"/>
        <v>480350.65</v>
      </c>
      <c r="EA30" s="277">
        <f t="shared" si="9"/>
        <v>-51229.329999999609</v>
      </c>
      <c r="EB30" s="277">
        <f t="shared" si="10"/>
        <v>429121.32000000041</v>
      </c>
      <c r="EC30" s="277">
        <v>429121.31999999995</v>
      </c>
      <c r="ED30" s="277">
        <f t="shared" si="5"/>
        <v>4.6566128730773926E-10</v>
      </c>
      <c r="EE30" s="277"/>
      <c r="EF30" s="277">
        <f t="shared" si="11"/>
        <v>8974.75</v>
      </c>
      <c r="EG30" s="277">
        <f t="shared" si="6"/>
        <v>27966.78</v>
      </c>
      <c r="EH30" s="277">
        <f t="shared" si="12"/>
        <v>36941.53</v>
      </c>
      <c r="EI30" s="279">
        <v>36941.53</v>
      </c>
      <c r="EJ30" s="277">
        <f t="shared" si="13"/>
        <v>0</v>
      </c>
      <c r="EM30" s="277"/>
    </row>
    <row r="31" spans="1:143" s="269" customFormat="1" hidden="1">
      <c r="A31" s="269" t="str">
        <f>_xlfn.XLOOKUP(B31,Adjustment!B:B,Adjustment!H:H,0,0)</f>
        <v>Agree</v>
      </c>
      <c r="B31" s="270">
        <v>3302128</v>
      </c>
      <c r="C31" s="280" t="s">
        <v>739</v>
      </c>
      <c r="D31" s="271" t="s">
        <v>381</v>
      </c>
      <c r="E31" s="283"/>
      <c r="F31" s="281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4"/>
      <c r="S31" s="274"/>
      <c r="T31" s="274"/>
      <c r="U31" s="274"/>
      <c r="V31" s="274"/>
      <c r="W31" s="274"/>
      <c r="X31" s="275">
        <v>238598.06</v>
      </c>
      <c r="Y31" s="275"/>
      <c r="Z31" s="275">
        <v>46024.45</v>
      </c>
      <c r="AA31" s="275">
        <v>1757940.97</v>
      </c>
      <c r="AB31" s="275">
        <v>0</v>
      </c>
      <c r="AC31" s="275">
        <v>231025</v>
      </c>
      <c r="AD31" s="275">
        <v>0</v>
      </c>
      <c r="AE31" s="275">
        <v>171690.5</v>
      </c>
      <c r="AF31" s="275">
        <v>856.93</v>
      </c>
      <c r="AG31" s="275">
        <v>0</v>
      </c>
      <c r="AH31" s="275">
        <v>0</v>
      </c>
      <c r="AI31" s="275">
        <v>163956.16</v>
      </c>
      <c r="AJ31" s="275">
        <v>34600.19</v>
      </c>
      <c r="AK31" s="275">
        <v>0</v>
      </c>
      <c r="AL31" s="275">
        <v>0</v>
      </c>
      <c r="AM31" s="275">
        <v>16502.759999999998</v>
      </c>
      <c r="AN31" s="275">
        <v>0</v>
      </c>
      <c r="AO31" s="275">
        <v>0</v>
      </c>
      <c r="AP31" s="275">
        <v>0</v>
      </c>
      <c r="AQ31" s="275">
        <v>0</v>
      </c>
      <c r="AR31" s="275">
        <v>0</v>
      </c>
      <c r="AS31" s="275">
        <v>0</v>
      </c>
      <c r="AT31" s="275">
        <v>33028.75</v>
      </c>
      <c r="AU31" s="275">
        <v>19645</v>
      </c>
      <c r="AV31" s="275">
        <v>1127059.3400000005</v>
      </c>
      <c r="AW31" s="275">
        <v>0</v>
      </c>
      <c r="AX31" s="275">
        <v>162944.44</v>
      </c>
      <c r="AY31" s="275">
        <v>27675.09</v>
      </c>
      <c r="AZ31" s="275">
        <v>101332.53</v>
      </c>
      <c r="BA31" s="275">
        <v>136332.92000000001</v>
      </c>
      <c r="BB31" s="275">
        <v>52331.19</v>
      </c>
      <c r="BC31" s="275">
        <v>0</v>
      </c>
      <c r="BD31" s="275">
        <v>7559.02</v>
      </c>
      <c r="BE31" s="275">
        <v>0</v>
      </c>
      <c r="BF31" s="275">
        <v>536.53</v>
      </c>
      <c r="BG31" s="275">
        <v>34679.839999999997</v>
      </c>
      <c r="BH31" s="275">
        <v>11877.3</v>
      </c>
      <c r="BI31" s="275">
        <v>26091.18</v>
      </c>
      <c r="BJ31" s="275">
        <v>7226.56</v>
      </c>
      <c r="BK31" s="275">
        <v>126899.81</v>
      </c>
      <c r="BL31" s="275">
        <v>18462.41</v>
      </c>
      <c r="BM31" s="275">
        <v>11513.54</v>
      </c>
      <c r="BN31" s="275">
        <v>35781.069999999585</v>
      </c>
      <c r="BO31" s="275">
        <v>28260.06</v>
      </c>
      <c r="BP31" s="275">
        <v>0</v>
      </c>
      <c r="BQ31" s="275">
        <v>43083.27</v>
      </c>
      <c r="BR31" s="275">
        <v>4895</v>
      </c>
      <c r="BS31" s="275">
        <v>8110.4</v>
      </c>
      <c r="BT31" s="275">
        <v>84096.45</v>
      </c>
      <c r="BU31" s="275">
        <v>113827.4</v>
      </c>
      <c r="BV31" s="275">
        <v>81103.539999999994</v>
      </c>
      <c r="BW31" s="275">
        <v>161015.26999999999</v>
      </c>
      <c r="BX31" s="275">
        <v>0</v>
      </c>
      <c r="BY31" s="275">
        <v>0</v>
      </c>
      <c r="BZ31" s="275"/>
      <c r="CA31" s="275">
        <v>0</v>
      </c>
      <c r="CB31" s="275">
        <v>0</v>
      </c>
      <c r="CC31" s="275">
        <v>8140</v>
      </c>
      <c r="CD31" s="275">
        <v>17402.14</v>
      </c>
      <c r="CE31" s="275">
        <v>0</v>
      </c>
      <c r="CF31" s="275">
        <v>0</v>
      </c>
      <c r="CG31" s="275">
        <v>0</v>
      </c>
      <c r="CH31" s="275">
        <v>0</v>
      </c>
      <c r="CI31" s="275">
        <v>0</v>
      </c>
      <c r="CJ31" s="275"/>
      <c r="CK31" s="275">
        <v>255150.15999999968</v>
      </c>
      <c r="CL31" s="275"/>
      <c r="CM31" s="275">
        <v>71566.59</v>
      </c>
      <c r="CN31" s="275">
        <v>0</v>
      </c>
      <c r="CO31" s="275">
        <v>0</v>
      </c>
      <c r="CP31" s="275">
        <v>0</v>
      </c>
      <c r="CQ31" s="282"/>
      <c r="CR31" s="277">
        <v>255150.16000000009</v>
      </c>
      <c r="CS31" s="277">
        <v>71566.59</v>
      </c>
      <c r="CT31" s="278">
        <v>255150.16</v>
      </c>
      <c r="CU31" s="278">
        <v>71566.59</v>
      </c>
      <c r="CV31" s="278">
        <v>0</v>
      </c>
      <c r="CW31" s="277">
        <v>0</v>
      </c>
      <c r="CX31" s="277">
        <v>326716.75</v>
      </c>
      <c r="CY31" s="279">
        <v>-23033.86</v>
      </c>
      <c r="CZ31" s="277">
        <v>-23033.86</v>
      </c>
      <c r="DA31" s="277">
        <v>0</v>
      </c>
      <c r="DB31" s="277">
        <v>-4.0000000415602699E-2</v>
      </c>
      <c r="DC31" s="278"/>
      <c r="DE31" s="277">
        <v>1.1641532182693481E-10</v>
      </c>
      <c r="DH31" s="277">
        <v>255150.16000000009</v>
      </c>
      <c r="DI31" s="277">
        <v>71566.59</v>
      </c>
      <c r="DJ31" s="278">
        <v>255150.16</v>
      </c>
      <c r="DK31" s="278">
        <v>71566.59</v>
      </c>
      <c r="DP31" s="270">
        <v>3302128</v>
      </c>
      <c r="DS31" s="277">
        <f t="shared" si="0"/>
        <v>2429246.2599999998</v>
      </c>
      <c r="DT31" s="277">
        <f t="shared" si="1"/>
        <v>2412694.16</v>
      </c>
      <c r="DU31" s="277">
        <f t="shared" si="2"/>
        <v>16552.099999999627</v>
      </c>
      <c r="DV31" s="277">
        <f t="shared" si="3"/>
        <v>25542.14</v>
      </c>
      <c r="DW31" s="277">
        <f t="shared" si="4"/>
        <v>0</v>
      </c>
      <c r="DX31" s="277">
        <f t="shared" si="7"/>
        <v>25542.14</v>
      </c>
      <c r="DZ31" s="277">
        <f t="shared" si="8"/>
        <v>238598.06</v>
      </c>
      <c r="EA31" s="277">
        <f t="shared" si="9"/>
        <v>16552.099999999627</v>
      </c>
      <c r="EB31" s="277">
        <f t="shared" si="10"/>
        <v>255150.15999999963</v>
      </c>
      <c r="EC31" s="277">
        <v>255150.15999999963</v>
      </c>
      <c r="ED31" s="277">
        <f t="shared" si="5"/>
        <v>0</v>
      </c>
      <c r="EE31" s="277"/>
      <c r="EF31" s="277">
        <f t="shared" si="11"/>
        <v>46024.45</v>
      </c>
      <c r="EG31" s="277">
        <f t="shared" si="6"/>
        <v>25542.14</v>
      </c>
      <c r="EH31" s="277">
        <f t="shared" si="12"/>
        <v>71566.59</v>
      </c>
      <c r="EI31" s="279">
        <v>71566.59</v>
      </c>
      <c r="EJ31" s="277">
        <f t="shared" si="13"/>
        <v>0</v>
      </c>
      <c r="EM31" s="277"/>
    </row>
    <row r="32" spans="1:143" s="269" customFormat="1" hidden="1">
      <c r="A32" s="269" t="str">
        <f>_xlfn.XLOOKUP(B32,Adjustment!B:B,Adjustment!H:H,0,0)</f>
        <v>Agree</v>
      </c>
      <c r="B32" s="270">
        <v>3302129</v>
      </c>
      <c r="C32" s="280" t="s">
        <v>740</v>
      </c>
      <c r="D32" s="271" t="s">
        <v>377</v>
      </c>
      <c r="E32" s="283"/>
      <c r="F32" s="281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4"/>
      <c r="S32" s="274"/>
      <c r="T32" s="274"/>
      <c r="U32" s="274"/>
      <c r="V32" s="274"/>
      <c r="W32" s="274"/>
      <c r="X32" s="275">
        <v>199824.58</v>
      </c>
      <c r="Y32" s="275"/>
      <c r="Z32" s="275">
        <v>47845.39</v>
      </c>
      <c r="AA32" s="275">
        <v>1405745.4</v>
      </c>
      <c r="AB32" s="275">
        <v>0</v>
      </c>
      <c r="AC32" s="275">
        <v>253640.5</v>
      </c>
      <c r="AD32" s="275">
        <v>0</v>
      </c>
      <c r="AE32" s="275">
        <v>93456</v>
      </c>
      <c r="AF32" s="275">
        <v>856.93</v>
      </c>
      <c r="AG32" s="275">
        <v>0</v>
      </c>
      <c r="AH32" s="275">
        <v>0</v>
      </c>
      <c r="AI32" s="275">
        <v>101715.24</v>
      </c>
      <c r="AJ32" s="275">
        <v>45</v>
      </c>
      <c r="AK32" s="275">
        <v>0</v>
      </c>
      <c r="AL32" s="275">
        <v>0</v>
      </c>
      <c r="AM32" s="275">
        <v>8757.5499999999993</v>
      </c>
      <c r="AN32" s="275">
        <v>0</v>
      </c>
      <c r="AO32" s="275">
        <v>0</v>
      </c>
      <c r="AP32" s="275">
        <v>0</v>
      </c>
      <c r="AQ32" s="275">
        <v>0</v>
      </c>
      <c r="AR32" s="275">
        <v>0</v>
      </c>
      <c r="AS32" s="275">
        <v>0</v>
      </c>
      <c r="AT32" s="275">
        <v>17701.5</v>
      </c>
      <c r="AU32" s="275">
        <v>106505</v>
      </c>
      <c r="AV32" s="275">
        <v>775444.64000000048</v>
      </c>
      <c r="AW32" s="275">
        <v>0</v>
      </c>
      <c r="AX32" s="275">
        <v>236192.66</v>
      </c>
      <c r="AY32" s="275">
        <v>72076.800000000003</v>
      </c>
      <c r="AZ32" s="275">
        <v>163507.60999999999</v>
      </c>
      <c r="BA32" s="275">
        <v>0</v>
      </c>
      <c r="BB32" s="275">
        <v>86771.9</v>
      </c>
      <c r="BC32" s="275">
        <v>76.59</v>
      </c>
      <c r="BD32" s="275">
        <v>12000.33</v>
      </c>
      <c r="BE32" s="275">
        <v>0</v>
      </c>
      <c r="BF32" s="275">
        <v>197.3</v>
      </c>
      <c r="BG32" s="275">
        <v>28161.33</v>
      </c>
      <c r="BH32" s="275">
        <v>4560.7700000000004</v>
      </c>
      <c r="BI32" s="275">
        <v>9429.1299999999992</v>
      </c>
      <c r="BJ32" s="275">
        <v>2633.87</v>
      </c>
      <c r="BK32" s="275">
        <v>51708.58</v>
      </c>
      <c r="BL32" s="275">
        <v>17042.23</v>
      </c>
      <c r="BM32" s="275">
        <v>8653.94</v>
      </c>
      <c r="BN32" s="275">
        <v>31159.869999999661</v>
      </c>
      <c r="BO32" s="275">
        <v>25802.63</v>
      </c>
      <c r="BP32" s="275">
        <v>0</v>
      </c>
      <c r="BQ32" s="275">
        <v>28960.58</v>
      </c>
      <c r="BR32" s="275">
        <v>4895</v>
      </c>
      <c r="BS32" s="275">
        <v>0</v>
      </c>
      <c r="BT32" s="275">
        <v>81525</v>
      </c>
      <c r="BU32" s="275">
        <v>236596.88</v>
      </c>
      <c r="BV32" s="275">
        <v>5990.5</v>
      </c>
      <c r="BW32" s="275">
        <v>89241.07</v>
      </c>
      <c r="BX32" s="275">
        <v>0</v>
      </c>
      <c r="BY32" s="275">
        <v>0</v>
      </c>
      <c r="BZ32" s="275"/>
      <c r="CA32" s="275">
        <v>0</v>
      </c>
      <c r="CB32" s="275">
        <v>0</v>
      </c>
      <c r="CC32" s="275">
        <v>7172.5</v>
      </c>
      <c r="CD32" s="275">
        <v>15556.620000000003</v>
      </c>
      <c r="CE32" s="275">
        <v>0</v>
      </c>
      <c r="CF32" s="275">
        <v>0</v>
      </c>
      <c r="CG32" s="275">
        <v>0</v>
      </c>
      <c r="CH32" s="275">
        <v>0</v>
      </c>
      <c r="CI32" s="275">
        <v>13376</v>
      </c>
      <c r="CJ32" s="275"/>
      <c r="CK32" s="275">
        <v>215618.48999999953</v>
      </c>
      <c r="CL32" s="275"/>
      <c r="CM32" s="275">
        <v>57198.510000000009</v>
      </c>
      <c r="CN32" s="275">
        <v>0</v>
      </c>
      <c r="CO32" s="275">
        <v>0</v>
      </c>
      <c r="CP32" s="275">
        <v>0</v>
      </c>
      <c r="CQ32" s="282"/>
      <c r="CR32" s="277">
        <v>215618.49000000014</v>
      </c>
      <c r="CS32" s="277">
        <v>57198.51</v>
      </c>
      <c r="CT32" s="278">
        <v>215618.49</v>
      </c>
      <c r="CU32" s="278">
        <v>57198.51</v>
      </c>
      <c r="CV32" s="278">
        <v>0</v>
      </c>
      <c r="CW32" s="277">
        <v>0</v>
      </c>
      <c r="CX32" s="277">
        <v>272817</v>
      </c>
      <c r="CY32" s="279">
        <v>10799.330000000002</v>
      </c>
      <c r="CZ32" s="277">
        <v>10799.330000000002</v>
      </c>
      <c r="DA32" s="277">
        <v>0</v>
      </c>
      <c r="DB32" s="277">
        <v>-2.0000000338768587E-2</v>
      </c>
      <c r="DC32" s="278"/>
      <c r="DE32" s="277">
        <v>1.2369127944111824E-10</v>
      </c>
      <c r="DH32" s="277">
        <v>215618.49000000014</v>
      </c>
      <c r="DI32" s="277">
        <v>57198.51</v>
      </c>
      <c r="DJ32" s="278">
        <v>215618.49</v>
      </c>
      <c r="DK32" s="278">
        <v>57198.51</v>
      </c>
      <c r="DP32" s="270">
        <v>3302129</v>
      </c>
      <c r="DS32" s="277">
        <f t="shared" si="0"/>
        <v>1988423.1199999999</v>
      </c>
      <c r="DT32" s="277">
        <f t="shared" si="1"/>
        <v>1972629.2100000002</v>
      </c>
      <c r="DU32" s="277">
        <f t="shared" si="2"/>
        <v>15793.909999999683</v>
      </c>
      <c r="DV32" s="277">
        <f t="shared" si="3"/>
        <v>22729.120000000003</v>
      </c>
      <c r="DW32" s="277">
        <f t="shared" si="4"/>
        <v>13376</v>
      </c>
      <c r="DX32" s="277">
        <f t="shared" si="7"/>
        <v>9353.1200000000026</v>
      </c>
      <c r="DZ32" s="277">
        <f t="shared" si="8"/>
        <v>199824.58</v>
      </c>
      <c r="EA32" s="277">
        <f t="shared" si="9"/>
        <v>15793.909999999683</v>
      </c>
      <c r="EB32" s="277">
        <f t="shared" si="10"/>
        <v>215618.48999999967</v>
      </c>
      <c r="EC32" s="277">
        <v>215618.48999999967</v>
      </c>
      <c r="ED32" s="277">
        <f t="shared" si="5"/>
        <v>0</v>
      </c>
      <c r="EE32" s="277"/>
      <c r="EF32" s="277">
        <f t="shared" si="11"/>
        <v>47845.39</v>
      </c>
      <c r="EG32" s="277">
        <f t="shared" si="6"/>
        <v>9353.1200000000026</v>
      </c>
      <c r="EH32" s="277">
        <f t="shared" si="12"/>
        <v>57198.51</v>
      </c>
      <c r="EI32" s="279">
        <v>57198.51</v>
      </c>
      <c r="EJ32" s="277">
        <f t="shared" si="13"/>
        <v>0</v>
      </c>
      <c r="EM32" s="277"/>
    </row>
    <row r="33" spans="1:143" s="269" customFormat="1" hidden="1">
      <c r="A33" s="269" t="str">
        <f>_xlfn.XLOOKUP(B33,Adjustment!B:B,Adjustment!H:H,0,0)</f>
        <v>Agree</v>
      </c>
      <c r="B33" s="270">
        <v>3302150</v>
      </c>
      <c r="C33" s="280" t="s">
        <v>747</v>
      </c>
      <c r="D33" s="271" t="s">
        <v>427</v>
      </c>
      <c r="E33" s="283"/>
      <c r="F33" s="281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4"/>
      <c r="S33" s="274"/>
      <c r="T33" s="274"/>
      <c r="U33" s="274"/>
      <c r="V33" s="274"/>
      <c r="W33" s="274"/>
      <c r="X33" s="275"/>
      <c r="Y33" s="275">
        <v>-277190.15999999997</v>
      </c>
      <c r="Z33" s="275">
        <v>50735.68</v>
      </c>
      <c r="AA33" s="275">
        <v>1790471.12</v>
      </c>
      <c r="AB33" s="275">
        <v>0</v>
      </c>
      <c r="AC33" s="275">
        <v>84868.15</v>
      </c>
      <c r="AD33" s="275">
        <v>0</v>
      </c>
      <c r="AE33" s="275">
        <v>203700</v>
      </c>
      <c r="AF33" s="275">
        <v>0</v>
      </c>
      <c r="AG33" s="275">
        <v>0</v>
      </c>
      <c r="AH33" s="275">
        <v>0</v>
      </c>
      <c r="AI33" s="275">
        <v>30491.269999999327</v>
      </c>
      <c r="AJ33" s="275">
        <v>0</v>
      </c>
      <c r="AK33" s="275">
        <v>0</v>
      </c>
      <c r="AL33" s="275">
        <v>0</v>
      </c>
      <c r="AM33" s="275">
        <v>6828</v>
      </c>
      <c r="AN33" s="275">
        <v>0</v>
      </c>
      <c r="AO33" s="275">
        <v>0</v>
      </c>
      <c r="AP33" s="275">
        <v>0</v>
      </c>
      <c r="AQ33" s="275">
        <v>0</v>
      </c>
      <c r="AR33" s="275">
        <v>0</v>
      </c>
      <c r="AS33" s="275">
        <v>0</v>
      </c>
      <c r="AT33" s="275">
        <v>11842.26</v>
      </c>
      <c r="AU33" s="275">
        <v>49379</v>
      </c>
      <c r="AV33" s="275">
        <v>1033155.8300000001</v>
      </c>
      <c r="AW33" s="275">
        <v>30636.02</v>
      </c>
      <c r="AX33" s="275">
        <v>392854.97</v>
      </c>
      <c r="AY33" s="275">
        <v>61517.93</v>
      </c>
      <c r="AZ33" s="275">
        <v>145986.63</v>
      </c>
      <c r="BA33" s="275">
        <v>0</v>
      </c>
      <c r="BB33" s="275">
        <v>62135.68</v>
      </c>
      <c r="BC33" s="275">
        <v>6376.96</v>
      </c>
      <c r="BD33" s="275">
        <v>0</v>
      </c>
      <c r="BE33" s="275">
        <v>0</v>
      </c>
      <c r="BF33" s="275">
        <v>0</v>
      </c>
      <c r="BG33" s="275">
        <v>25634.06</v>
      </c>
      <c r="BH33" s="275">
        <v>2879.59</v>
      </c>
      <c r="BI33" s="275">
        <v>7741.19</v>
      </c>
      <c r="BJ33" s="275">
        <v>9006.58</v>
      </c>
      <c r="BK33" s="275">
        <v>131665.44</v>
      </c>
      <c r="BL33" s="275">
        <v>0</v>
      </c>
      <c r="BM33" s="275">
        <v>8184.69</v>
      </c>
      <c r="BN33" s="275">
        <v>93919.13</v>
      </c>
      <c r="BO33" s="275">
        <v>0</v>
      </c>
      <c r="BP33" s="275">
        <v>0</v>
      </c>
      <c r="BQ33" s="275">
        <v>87600.02</v>
      </c>
      <c r="BR33" s="275">
        <v>4895</v>
      </c>
      <c r="BS33" s="275">
        <v>3380</v>
      </c>
      <c r="BT33" s="275">
        <v>88476.61</v>
      </c>
      <c r="BU33" s="275">
        <v>10639.82</v>
      </c>
      <c r="BV33" s="275">
        <v>0</v>
      </c>
      <c r="BW33" s="275">
        <v>95297.65</v>
      </c>
      <c r="BX33" s="275">
        <v>0</v>
      </c>
      <c r="BY33" s="275">
        <v>0</v>
      </c>
      <c r="BZ33" s="275"/>
      <c r="CA33" s="275">
        <v>0</v>
      </c>
      <c r="CB33" s="275">
        <v>0</v>
      </c>
      <c r="CC33" s="275">
        <v>8154.63</v>
      </c>
      <c r="CD33" s="275">
        <v>0</v>
      </c>
      <c r="CE33" s="275">
        <v>0</v>
      </c>
      <c r="CF33" s="275">
        <v>0</v>
      </c>
      <c r="CG33" s="275">
        <v>0</v>
      </c>
      <c r="CH33" s="275">
        <v>0</v>
      </c>
      <c r="CI33" s="275">
        <v>17139.13</v>
      </c>
      <c r="CJ33" s="275"/>
      <c r="CK33" s="275">
        <v>-401594.15999999992</v>
      </c>
      <c r="CL33" s="275"/>
      <c r="CM33" s="275">
        <v>41751.179999999993</v>
      </c>
      <c r="CN33" s="275">
        <v>0</v>
      </c>
      <c r="CO33" s="275">
        <v>0</v>
      </c>
      <c r="CP33" s="275">
        <v>0</v>
      </c>
      <c r="CQ33" s="282"/>
      <c r="CR33" s="277">
        <v>-462323.72000000003</v>
      </c>
      <c r="CS33" s="277">
        <v>0</v>
      </c>
      <c r="CT33" s="278">
        <v>-394448.54</v>
      </c>
      <c r="CU33" s="278">
        <v>-67875.179999999993</v>
      </c>
      <c r="CV33" s="278">
        <v>-67875.180000000051</v>
      </c>
      <c r="CW33" s="277">
        <v>-67875.179999999993</v>
      </c>
      <c r="CX33" s="277">
        <v>-462323.72</v>
      </c>
      <c r="CY33" s="279">
        <v>0</v>
      </c>
      <c r="CZ33" s="277">
        <v>0</v>
      </c>
      <c r="DA33" s="277">
        <v>29046.850000000675</v>
      </c>
      <c r="DB33" s="277">
        <v>0</v>
      </c>
      <c r="DC33" s="278">
        <v>-67875.179999999993</v>
      </c>
      <c r="DE33" s="277">
        <v>0</v>
      </c>
      <c r="DH33" s="277">
        <v>-462323.72000000003</v>
      </c>
      <c r="DI33" s="277">
        <v>0</v>
      </c>
      <c r="DJ33" s="278">
        <v>-394448.54</v>
      </c>
      <c r="DK33" s="278">
        <v>-67875.179999999993</v>
      </c>
      <c r="DP33" s="270">
        <v>3302150</v>
      </c>
      <c r="DS33" s="277">
        <f t="shared" si="0"/>
        <v>2177579.7999999993</v>
      </c>
      <c r="DT33" s="277">
        <f t="shared" si="1"/>
        <v>2301983.7999999993</v>
      </c>
      <c r="DU33" s="277">
        <f t="shared" si="2"/>
        <v>-124404</v>
      </c>
      <c r="DV33" s="277">
        <f t="shared" si="3"/>
        <v>8154.63</v>
      </c>
      <c r="DW33" s="277">
        <f t="shared" si="4"/>
        <v>17139.13</v>
      </c>
      <c r="DX33" s="277">
        <f t="shared" si="7"/>
        <v>-8984.5</v>
      </c>
      <c r="DZ33" s="277">
        <f t="shared" si="8"/>
        <v>-277190.15999999997</v>
      </c>
      <c r="EA33" s="277">
        <f t="shared" si="9"/>
        <v>-124404</v>
      </c>
      <c r="EB33" s="277">
        <f t="shared" si="10"/>
        <v>-401594.16</v>
      </c>
      <c r="EC33" s="277">
        <v>-401594.16</v>
      </c>
      <c r="ED33" s="277">
        <f t="shared" si="5"/>
        <v>0</v>
      </c>
      <c r="EE33" s="277"/>
      <c r="EF33" s="277">
        <f t="shared" si="11"/>
        <v>50735.68</v>
      </c>
      <c r="EG33" s="277">
        <f t="shared" si="6"/>
        <v>-8984.5</v>
      </c>
      <c r="EH33" s="277">
        <f t="shared" si="12"/>
        <v>41751.18</v>
      </c>
      <c r="EI33" s="279">
        <v>41751.18</v>
      </c>
      <c r="EJ33" s="277">
        <f t="shared" si="13"/>
        <v>0</v>
      </c>
      <c r="EM33" s="277"/>
    </row>
    <row r="34" spans="1:143" s="269" customFormat="1" hidden="1">
      <c r="A34" s="269" t="str">
        <f>_xlfn.XLOOKUP(B34,Adjustment!B:B,Adjustment!H:H,0,0)</f>
        <v>Agree</v>
      </c>
      <c r="B34" s="270">
        <v>3302153</v>
      </c>
      <c r="C34" s="280" t="s">
        <v>748</v>
      </c>
      <c r="D34" s="271" t="s">
        <v>190</v>
      </c>
      <c r="E34" s="283"/>
      <c r="F34" s="281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4"/>
      <c r="S34" s="274"/>
      <c r="T34" s="274"/>
      <c r="U34" s="274"/>
      <c r="V34" s="274"/>
      <c r="W34" s="274"/>
      <c r="X34" s="275">
        <v>197319.9</v>
      </c>
      <c r="Y34" s="275"/>
      <c r="Z34" s="275">
        <v>0</v>
      </c>
      <c r="AA34" s="275">
        <v>2383325.39</v>
      </c>
      <c r="AB34" s="275">
        <v>0</v>
      </c>
      <c r="AC34" s="275">
        <v>267814</v>
      </c>
      <c r="AD34" s="275">
        <v>0</v>
      </c>
      <c r="AE34" s="275">
        <v>351285.5</v>
      </c>
      <c r="AF34" s="275">
        <v>8913.86</v>
      </c>
      <c r="AG34" s="275">
        <v>0</v>
      </c>
      <c r="AH34" s="275">
        <v>0</v>
      </c>
      <c r="AI34" s="275">
        <v>461946.23999999993</v>
      </c>
      <c r="AJ34" s="275">
        <v>0</v>
      </c>
      <c r="AK34" s="275">
        <v>0</v>
      </c>
      <c r="AL34" s="275">
        <v>0</v>
      </c>
      <c r="AM34" s="275">
        <v>10849.35</v>
      </c>
      <c r="AN34" s="275">
        <v>0</v>
      </c>
      <c r="AO34" s="275">
        <v>0</v>
      </c>
      <c r="AP34" s="275">
        <v>0</v>
      </c>
      <c r="AQ34" s="275">
        <v>0</v>
      </c>
      <c r="AR34" s="275">
        <v>0</v>
      </c>
      <c r="AS34" s="275">
        <v>0</v>
      </c>
      <c r="AT34" s="275">
        <v>37140.629999999997</v>
      </c>
      <c r="AU34" s="275">
        <v>54802</v>
      </c>
      <c r="AV34" s="275">
        <v>1010297.1899999995</v>
      </c>
      <c r="AW34" s="275">
        <v>0</v>
      </c>
      <c r="AX34" s="275">
        <v>797958.77</v>
      </c>
      <c r="AY34" s="275">
        <v>0</v>
      </c>
      <c r="AZ34" s="275">
        <v>226932.6</v>
      </c>
      <c r="BA34" s="275">
        <v>96553.19</v>
      </c>
      <c r="BB34" s="275">
        <v>135473.04</v>
      </c>
      <c r="BC34" s="275">
        <v>75.599999999999994</v>
      </c>
      <c r="BD34" s="275">
        <v>16607.61</v>
      </c>
      <c r="BE34" s="275">
        <v>0</v>
      </c>
      <c r="BF34" s="275">
        <v>0</v>
      </c>
      <c r="BG34" s="275">
        <v>266953.92</v>
      </c>
      <c r="BH34" s="275">
        <v>11597.28</v>
      </c>
      <c r="BI34" s="275">
        <v>45024.11</v>
      </c>
      <c r="BJ34" s="275">
        <v>0</v>
      </c>
      <c r="BK34" s="275">
        <v>53348.2</v>
      </c>
      <c r="BL34" s="275">
        <v>0</v>
      </c>
      <c r="BM34" s="275">
        <v>742.54</v>
      </c>
      <c r="BN34" s="275">
        <v>120860.86</v>
      </c>
      <c r="BO34" s="275">
        <v>12323.11</v>
      </c>
      <c r="BP34" s="275">
        <v>0</v>
      </c>
      <c r="BQ34" s="275">
        <v>75351.490000000005</v>
      </c>
      <c r="BR34" s="275">
        <v>10129.719999999999</v>
      </c>
      <c r="BS34" s="275">
        <v>0</v>
      </c>
      <c r="BT34" s="275">
        <v>61674.559999999998</v>
      </c>
      <c r="BU34" s="275">
        <v>123347.36</v>
      </c>
      <c r="BV34" s="275">
        <v>220</v>
      </c>
      <c r="BW34" s="275">
        <v>218494.39</v>
      </c>
      <c r="BX34" s="275">
        <v>0</v>
      </c>
      <c r="BY34" s="275">
        <v>0</v>
      </c>
      <c r="BZ34" s="275"/>
      <c r="CA34" s="275">
        <v>0</v>
      </c>
      <c r="CB34" s="275">
        <v>0</v>
      </c>
      <c r="CC34" s="275">
        <v>8511.25</v>
      </c>
      <c r="CD34" s="275">
        <v>0</v>
      </c>
      <c r="CE34" s="275">
        <v>0</v>
      </c>
      <c r="CF34" s="275">
        <v>0</v>
      </c>
      <c r="CG34" s="275">
        <v>0</v>
      </c>
      <c r="CH34" s="275">
        <v>0</v>
      </c>
      <c r="CI34" s="275">
        <v>0</v>
      </c>
      <c r="CJ34" s="275"/>
      <c r="CK34" s="275">
        <v>489431.33000000007</v>
      </c>
      <c r="CL34" s="275"/>
      <c r="CM34" s="275">
        <v>8511.25</v>
      </c>
      <c r="CN34" s="275">
        <v>0</v>
      </c>
      <c r="CO34" s="275">
        <v>0</v>
      </c>
      <c r="CP34" s="275">
        <v>0</v>
      </c>
      <c r="CQ34" s="282"/>
      <c r="CR34" s="277">
        <v>139431.3299999997</v>
      </c>
      <c r="CS34" s="277">
        <v>392994.7</v>
      </c>
      <c r="CT34" s="278">
        <v>139431.32999999999</v>
      </c>
      <c r="CU34" s="278">
        <v>392994.7</v>
      </c>
      <c r="CV34" s="278">
        <v>-2.9103830456733704E-10</v>
      </c>
      <c r="CW34" s="277">
        <v>0</v>
      </c>
      <c r="CX34" s="277">
        <v>532426.03</v>
      </c>
      <c r="CY34" s="279">
        <v>-17241.789999999979</v>
      </c>
      <c r="CZ34" s="277">
        <v>-17241.789999999979</v>
      </c>
      <c r="DA34" s="277">
        <v>0.13000000006286427</v>
      </c>
      <c r="DB34" s="277">
        <v>0</v>
      </c>
      <c r="DC34" s="278"/>
      <c r="DE34" s="277">
        <v>0</v>
      </c>
      <c r="DH34" s="277">
        <v>139431.3299999997</v>
      </c>
      <c r="DI34" s="277">
        <v>392994.7</v>
      </c>
      <c r="DJ34" s="278">
        <v>139431.32999999999</v>
      </c>
      <c r="DK34" s="278">
        <v>392994.7</v>
      </c>
      <c r="DP34" s="270">
        <v>3302153</v>
      </c>
      <c r="DS34" s="277">
        <f t="shared" si="0"/>
        <v>3576076.9699999997</v>
      </c>
      <c r="DT34" s="277">
        <f t="shared" si="1"/>
        <v>3283965.5399999996</v>
      </c>
      <c r="DU34" s="277">
        <f t="shared" si="2"/>
        <v>292111.43000000017</v>
      </c>
      <c r="DV34" s="277">
        <f t="shared" si="3"/>
        <v>8511.25</v>
      </c>
      <c r="DW34" s="277">
        <f t="shared" si="4"/>
        <v>0</v>
      </c>
      <c r="DX34" s="277">
        <f t="shared" si="7"/>
        <v>8511.25</v>
      </c>
      <c r="DZ34" s="277">
        <f t="shared" si="8"/>
        <v>197319.9</v>
      </c>
      <c r="EA34" s="277">
        <f t="shared" si="9"/>
        <v>292111.43000000017</v>
      </c>
      <c r="EB34" s="277">
        <f t="shared" si="10"/>
        <v>489431.33000000019</v>
      </c>
      <c r="EC34" s="277">
        <v>489431.33000000019</v>
      </c>
      <c r="ED34" s="277">
        <f t="shared" si="5"/>
        <v>0</v>
      </c>
      <c r="EE34" s="277"/>
      <c r="EF34" s="277">
        <f t="shared" si="11"/>
        <v>0</v>
      </c>
      <c r="EG34" s="277">
        <f t="shared" si="6"/>
        <v>8511.25</v>
      </c>
      <c r="EH34" s="277">
        <f t="shared" si="12"/>
        <v>8511.25</v>
      </c>
      <c r="EI34" s="279">
        <v>8511</v>
      </c>
      <c r="EJ34" s="277">
        <f t="shared" si="13"/>
        <v>-0.25</v>
      </c>
      <c r="EM34" s="277"/>
    </row>
    <row r="35" spans="1:143" s="269" customFormat="1" hidden="1">
      <c r="A35" s="269" t="str">
        <f>_xlfn.XLOOKUP(B35,Adjustment!B:B,Adjustment!H:H,0,0)</f>
        <v>Agree</v>
      </c>
      <c r="B35" s="270">
        <v>3302159</v>
      </c>
      <c r="C35" s="280" t="s">
        <v>751</v>
      </c>
      <c r="D35" s="271" t="s">
        <v>440</v>
      </c>
      <c r="E35" s="283"/>
      <c r="F35" s="281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4"/>
      <c r="S35" s="274"/>
      <c r="T35" s="274"/>
      <c r="U35" s="274"/>
      <c r="V35" s="274"/>
      <c r="W35" s="274"/>
      <c r="X35" s="275"/>
      <c r="Y35" s="275">
        <v>-17638.41</v>
      </c>
      <c r="Z35" s="275">
        <v>2909.04</v>
      </c>
      <c r="AA35" s="275">
        <v>1202972.02</v>
      </c>
      <c r="AB35" s="275">
        <v>0</v>
      </c>
      <c r="AC35" s="275">
        <v>56575.45</v>
      </c>
      <c r="AD35" s="275">
        <v>0</v>
      </c>
      <c r="AE35" s="275">
        <v>132025.5</v>
      </c>
      <c r="AF35" s="275">
        <v>856.93</v>
      </c>
      <c r="AG35" s="275">
        <v>0</v>
      </c>
      <c r="AH35" s="275">
        <v>0</v>
      </c>
      <c r="AI35" s="275">
        <v>18901.96</v>
      </c>
      <c r="AJ35" s="275">
        <v>0</v>
      </c>
      <c r="AK35" s="275">
        <v>0</v>
      </c>
      <c r="AL35" s="275">
        <v>0</v>
      </c>
      <c r="AM35" s="275">
        <v>0</v>
      </c>
      <c r="AN35" s="275">
        <v>0</v>
      </c>
      <c r="AO35" s="275">
        <v>0</v>
      </c>
      <c r="AP35" s="275">
        <v>0</v>
      </c>
      <c r="AQ35" s="275">
        <v>0</v>
      </c>
      <c r="AR35" s="275">
        <v>0</v>
      </c>
      <c r="AS35" s="275">
        <v>0</v>
      </c>
      <c r="AT35" s="275">
        <v>16575.759999999998</v>
      </c>
      <c r="AU35" s="275">
        <v>40761</v>
      </c>
      <c r="AV35" s="275">
        <v>631190.92000000004</v>
      </c>
      <c r="AW35" s="275">
        <v>2438.06</v>
      </c>
      <c r="AX35" s="275">
        <v>254034.71</v>
      </c>
      <c r="AY35" s="275">
        <v>0</v>
      </c>
      <c r="AZ35" s="275">
        <v>129141.02</v>
      </c>
      <c r="BA35" s="275">
        <v>0</v>
      </c>
      <c r="BB35" s="275">
        <v>38016.019999999997</v>
      </c>
      <c r="BC35" s="275">
        <v>183</v>
      </c>
      <c r="BD35" s="275">
        <v>645</v>
      </c>
      <c r="BE35" s="275">
        <v>0</v>
      </c>
      <c r="BF35" s="275">
        <v>705.4</v>
      </c>
      <c r="BG35" s="275">
        <v>16122.78</v>
      </c>
      <c r="BH35" s="275">
        <v>498.13</v>
      </c>
      <c r="BI35" s="275">
        <v>23040.5</v>
      </c>
      <c r="BJ35" s="275">
        <v>1654.55</v>
      </c>
      <c r="BK35" s="275">
        <v>44629.99</v>
      </c>
      <c r="BL35" s="275">
        <v>0</v>
      </c>
      <c r="BM35" s="275">
        <v>4075.59</v>
      </c>
      <c r="BN35" s="275">
        <v>21207.470000000008</v>
      </c>
      <c r="BO35" s="275">
        <v>10185.280000000001</v>
      </c>
      <c r="BP35" s="275">
        <v>0</v>
      </c>
      <c r="BQ35" s="275">
        <v>9361.5300000000007</v>
      </c>
      <c r="BR35" s="275">
        <v>4895</v>
      </c>
      <c r="BS35" s="275">
        <v>3726.4</v>
      </c>
      <c r="BT35" s="275">
        <v>77995.759999999995</v>
      </c>
      <c r="BU35" s="275">
        <v>66276.83</v>
      </c>
      <c r="BV35" s="275">
        <v>0</v>
      </c>
      <c r="BW35" s="275">
        <v>104992.41</v>
      </c>
      <c r="BX35" s="275">
        <v>0</v>
      </c>
      <c r="BY35" s="275">
        <v>0</v>
      </c>
      <c r="BZ35" s="275"/>
      <c r="CA35" s="275">
        <v>0</v>
      </c>
      <c r="CB35" s="275">
        <v>0</v>
      </c>
      <c r="CC35" s="275">
        <v>6385</v>
      </c>
      <c r="CD35" s="275">
        <v>0</v>
      </c>
      <c r="CE35" s="275">
        <v>0</v>
      </c>
      <c r="CF35" s="275">
        <v>0</v>
      </c>
      <c r="CG35" s="275">
        <v>0</v>
      </c>
      <c r="CH35" s="275">
        <v>6385</v>
      </c>
      <c r="CI35" s="275">
        <v>0</v>
      </c>
      <c r="CJ35" s="275"/>
      <c r="CK35" s="275">
        <v>6013.8600000001024</v>
      </c>
      <c r="CL35" s="275"/>
      <c r="CM35" s="275">
        <v>2909.0400000000009</v>
      </c>
      <c r="CN35" s="275">
        <v>0</v>
      </c>
      <c r="CO35" s="275">
        <v>0</v>
      </c>
      <c r="CP35" s="275">
        <v>0</v>
      </c>
      <c r="CQ35" s="282"/>
      <c r="CR35" s="277">
        <v>6013.8600000000188</v>
      </c>
      <c r="CS35" s="277">
        <v>2909.04</v>
      </c>
      <c r="CT35" s="278">
        <v>6013.86</v>
      </c>
      <c r="CU35" s="278">
        <v>2909.04</v>
      </c>
      <c r="CV35" s="278">
        <v>1.9099388737231493E-11</v>
      </c>
      <c r="CW35" s="277">
        <v>0</v>
      </c>
      <c r="CX35" s="277">
        <v>8922.9</v>
      </c>
      <c r="CY35" s="279">
        <v>0</v>
      </c>
      <c r="CZ35" s="277">
        <v>0</v>
      </c>
      <c r="DA35" s="277">
        <v>0</v>
      </c>
      <c r="DB35" s="277">
        <v>-9.999999990213837E-3</v>
      </c>
      <c r="DC35" s="278"/>
      <c r="DE35" s="277">
        <v>2.0008883439004421E-11</v>
      </c>
      <c r="DH35" s="277">
        <v>6013.8600000000188</v>
      </c>
      <c r="DI35" s="277">
        <v>2909.04</v>
      </c>
      <c r="DJ35" s="278">
        <v>6013.86</v>
      </c>
      <c r="DK35" s="278">
        <v>2909.04</v>
      </c>
      <c r="DP35" s="270">
        <v>3302159</v>
      </c>
      <c r="DS35" s="277">
        <f t="shared" ref="DS35:DS71" si="14">SUM(AA35:AU35)</f>
        <v>1468668.6199999999</v>
      </c>
      <c r="DT35" s="277">
        <f t="shared" ref="DT35:DT71" si="15">SUM(AV35:BZ35)</f>
        <v>1445016.3499999999</v>
      </c>
      <c r="DU35" s="277">
        <f t="shared" ref="DU35:DU71" si="16">DS35-DT35</f>
        <v>23652.270000000019</v>
      </c>
      <c r="DV35" s="277">
        <f t="shared" ref="DV35:DV71" si="17">SUM(CC35:CE35)</f>
        <v>6385</v>
      </c>
      <c r="DW35" s="277">
        <f t="shared" ref="DW35:DW71" si="18">SUM(CG35:CJ35)</f>
        <v>6385</v>
      </c>
      <c r="DX35" s="277">
        <f t="shared" si="7"/>
        <v>0</v>
      </c>
      <c r="DZ35" s="277">
        <f t="shared" si="8"/>
        <v>-17638.41</v>
      </c>
      <c r="EA35" s="277">
        <f t="shared" si="9"/>
        <v>23652.270000000019</v>
      </c>
      <c r="EB35" s="277">
        <f t="shared" si="10"/>
        <v>6013.8600000000188</v>
      </c>
      <c r="EC35" s="277">
        <v>6013.8600000000188</v>
      </c>
      <c r="ED35" s="277">
        <f t="shared" si="5"/>
        <v>0</v>
      </c>
      <c r="EE35" s="277"/>
      <c r="EF35" s="277">
        <f t="shared" si="11"/>
        <v>2909.04</v>
      </c>
      <c r="EG35" s="277">
        <f t="shared" si="6"/>
        <v>0</v>
      </c>
      <c r="EH35" s="277">
        <f t="shared" si="12"/>
        <v>2909.04</v>
      </c>
      <c r="EI35" s="279">
        <v>2909.04</v>
      </c>
      <c r="EJ35" s="277">
        <f t="shared" si="13"/>
        <v>0</v>
      </c>
      <c r="EM35" s="277"/>
    </row>
    <row r="36" spans="1:143" s="269" customFormat="1" hidden="1">
      <c r="A36" s="269" t="str">
        <f>_xlfn.XLOOKUP(B36,Adjustment!B:B,Adjustment!H:H,0,0)</f>
        <v>Agree</v>
      </c>
      <c r="B36" s="270">
        <v>3302161</v>
      </c>
      <c r="C36" s="280" t="s">
        <v>754</v>
      </c>
      <c r="D36" s="271" t="s">
        <v>444</v>
      </c>
      <c r="E36" s="283"/>
      <c r="F36" s="281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4"/>
      <c r="S36" s="274"/>
      <c r="T36" s="274"/>
      <c r="U36" s="274"/>
      <c r="V36" s="274"/>
      <c r="W36" s="274"/>
      <c r="X36" s="275">
        <v>265568.65000000002</v>
      </c>
      <c r="Y36" s="275"/>
      <c r="Z36" s="275">
        <v>37610</v>
      </c>
      <c r="AA36" s="275">
        <v>1504079.96</v>
      </c>
      <c r="AB36" s="275">
        <v>0</v>
      </c>
      <c r="AC36" s="275">
        <v>56690</v>
      </c>
      <c r="AD36" s="275">
        <v>0</v>
      </c>
      <c r="AE36" s="275">
        <v>175676.5</v>
      </c>
      <c r="AF36" s="275">
        <v>0</v>
      </c>
      <c r="AG36" s="275">
        <v>0</v>
      </c>
      <c r="AH36" s="275">
        <v>0</v>
      </c>
      <c r="AI36" s="275">
        <v>26854.9</v>
      </c>
      <c r="AJ36" s="275">
        <v>0</v>
      </c>
      <c r="AK36" s="275">
        <v>0</v>
      </c>
      <c r="AL36" s="275">
        <v>0</v>
      </c>
      <c r="AM36" s="275">
        <v>0</v>
      </c>
      <c r="AN36" s="275">
        <v>0</v>
      </c>
      <c r="AO36" s="275">
        <v>0</v>
      </c>
      <c r="AP36" s="275">
        <v>0</v>
      </c>
      <c r="AQ36" s="275">
        <v>0</v>
      </c>
      <c r="AR36" s="275">
        <v>0</v>
      </c>
      <c r="AS36" s="275">
        <v>0</v>
      </c>
      <c r="AT36" s="275">
        <v>14249.56</v>
      </c>
      <c r="AU36" s="275">
        <v>79202</v>
      </c>
      <c r="AV36" s="275">
        <v>771981.6199999993</v>
      </c>
      <c r="AW36" s="275">
        <v>0</v>
      </c>
      <c r="AX36" s="275">
        <v>351976.28</v>
      </c>
      <c r="AY36" s="275">
        <v>35958.22</v>
      </c>
      <c r="AZ36" s="275">
        <v>142699.22</v>
      </c>
      <c r="BA36" s="275">
        <v>0</v>
      </c>
      <c r="BB36" s="275">
        <v>73682.320000000007</v>
      </c>
      <c r="BC36" s="275">
        <v>0</v>
      </c>
      <c r="BD36" s="275">
        <v>4118</v>
      </c>
      <c r="BE36" s="275">
        <v>0</v>
      </c>
      <c r="BF36" s="275">
        <v>252</v>
      </c>
      <c r="BG36" s="275">
        <v>14018.97</v>
      </c>
      <c r="BH36" s="275">
        <v>1924.93</v>
      </c>
      <c r="BI36" s="275">
        <v>4111.66</v>
      </c>
      <c r="BJ36" s="275">
        <v>3135.52</v>
      </c>
      <c r="BK36" s="275">
        <v>28135.18</v>
      </c>
      <c r="BL36" s="275">
        <v>0</v>
      </c>
      <c r="BM36" s="275">
        <v>3553.74</v>
      </c>
      <c r="BN36" s="275">
        <v>56852.890000000421</v>
      </c>
      <c r="BO36" s="275">
        <v>204.97</v>
      </c>
      <c r="BP36" s="275">
        <v>96.16</v>
      </c>
      <c r="BQ36" s="275">
        <v>8551.56</v>
      </c>
      <c r="BR36" s="275">
        <v>4895</v>
      </c>
      <c r="BS36" s="275">
        <v>0</v>
      </c>
      <c r="BT36" s="275">
        <v>101136.53</v>
      </c>
      <c r="BU36" s="275">
        <v>156445.56</v>
      </c>
      <c r="BV36" s="275">
        <v>0</v>
      </c>
      <c r="BW36" s="275">
        <v>61914.64</v>
      </c>
      <c r="BX36" s="275">
        <v>0</v>
      </c>
      <c r="BY36" s="275">
        <v>0</v>
      </c>
      <c r="BZ36" s="275"/>
      <c r="CA36" s="275">
        <v>0</v>
      </c>
      <c r="CB36" s="275">
        <v>0</v>
      </c>
      <c r="CC36" s="275">
        <v>7098.25</v>
      </c>
      <c r="CD36" s="275">
        <v>0</v>
      </c>
      <c r="CE36" s="275">
        <v>0</v>
      </c>
      <c r="CF36" s="275">
        <v>0</v>
      </c>
      <c r="CG36" s="275">
        <v>0</v>
      </c>
      <c r="CH36" s="275">
        <v>0</v>
      </c>
      <c r="CI36" s="275">
        <v>29295.49</v>
      </c>
      <c r="CJ36" s="275"/>
      <c r="CK36" s="275">
        <v>296676.60000000033</v>
      </c>
      <c r="CL36" s="275"/>
      <c r="CM36" s="275">
        <v>15412.759999999998</v>
      </c>
      <c r="CN36" s="275">
        <v>0</v>
      </c>
      <c r="CO36" s="275">
        <v>0</v>
      </c>
      <c r="CP36" s="275">
        <v>0</v>
      </c>
      <c r="CQ36" s="282"/>
      <c r="CR36" s="277">
        <v>257799.86</v>
      </c>
      <c r="CS36" s="277">
        <v>0</v>
      </c>
      <c r="CT36" s="278">
        <v>296676.59999999998</v>
      </c>
      <c r="CU36" s="278">
        <v>-38876.74</v>
      </c>
      <c r="CV36" s="278">
        <v>-38876.739999999991</v>
      </c>
      <c r="CW36" s="277">
        <v>-38876.74</v>
      </c>
      <c r="CX36" s="277">
        <v>257799.86</v>
      </c>
      <c r="CY36" s="279">
        <v>0</v>
      </c>
      <c r="CZ36" s="277">
        <v>0</v>
      </c>
      <c r="DA36" s="277">
        <v>0</v>
      </c>
      <c r="DB36" s="277">
        <v>-4.9999999580904841E-2</v>
      </c>
      <c r="DC36" s="278">
        <v>-38876.74</v>
      </c>
      <c r="DE36" s="277">
        <v>0</v>
      </c>
      <c r="DH36" s="277">
        <v>257799.86</v>
      </c>
      <c r="DI36" s="277">
        <v>0</v>
      </c>
      <c r="DJ36" s="278">
        <v>296676.59999999998</v>
      </c>
      <c r="DK36" s="278">
        <v>-38876.74</v>
      </c>
      <c r="DP36" s="270">
        <v>3302161</v>
      </c>
      <c r="DS36" s="277">
        <f t="shared" si="14"/>
        <v>1856752.92</v>
      </c>
      <c r="DT36" s="277">
        <f t="shared" si="15"/>
        <v>1825644.9699999995</v>
      </c>
      <c r="DU36" s="277">
        <f t="shared" si="16"/>
        <v>31107.950000000419</v>
      </c>
      <c r="DV36" s="277">
        <f t="shared" si="17"/>
        <v>7098.25</v>
      </c>
      <c r="DW36" s="277">
        <f t="shared" si="18"/>
        <v>29295.49</v>
      </c>
      <c r="DX36" s="277">
        <f t="shared" ref="DX36:DX71" si="19">DV36-DW36</f>
        <v>-22197.24</v>
      </c>
      <c r="DZ36" s="277">
        <f t="shared" si="8"/>
        <v>265568.65000000002</v>
      </c>
      <c r="EA36" s="277">
        <f t="shared" si="9"/>
        <v>31107.950000000419</v>
      </c>
      <c r="EB36" s="277">
        <f t="shared" si="10"/>
        <v>296676.60000000044</v>
      </c>
      <c r="EC36" s="277">
        <v>296676.60000000044</v>
      </c>
      <c r="ED36" s="277">
        <f t="shared" si="5"/>
        <v>0</v>
      </c>
      <c r="EE36" s="277"/>
      <c r="EF36" s="277">
        <f t="shared" si="11"/>
        <v>37610</v>
      </c>
      <c r="EG36" s="277">
        <f t="shared" si="6"/>
        <v>-22197.24</v>
      </c>
      <c r="EH36" s="277">
        <f t="shared" si="12"/>
        <v>15412.759999999998</v>
      </c>
      <c r="EI36" s="279">
        <v>15412.759999999998</v>
      </c>
      <c r="EJ36" s="277">
        <f t="shared" si="13"/>
        <v>0</v>
      </c>
      <c r="EM36" s="277"/>
    </row>
    <row r="37" spans="1:143" s="269" customFormat="1" hidden="1">
      <c r="A37" s="269" t="str">
        <f>_xlfn.XLOOKUP(B37,Adjustment!B:B,Adjustment!H:H,0,0)</f>
        <v>Agree</v>
      </c>
      <c r="B37" s="270">
        <v>3302169</v>
      </c>
      <c r="C37" s="280" t="s">
        <v>755</v>
      </c>
      <c r="D37" s="271" t="s">
        <v>457</v>
      </c>
      <c r="E37" s="283"/>
      <c r="F37" s="281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4"/>
      <c r="S37" s="274"/>
      <c r="T37" s="274"/>
      <c r="U37" s="274"/>
      <c r="V37" s="274"/>
      <c r="W37" s="274"/>
      <c r="X37" s="275">
        <v>333530.73</v>
      </c>
      <c r="Y37" s="275"/>
      <c r="Z37" s="275">
        <v>33057</v>
      </c>
      <c r="AA37" s="275">
        <v>2219514.23</v>
      </c>
      <c r="AB37" s="275">
        <v>0</v>
      </c>
      <c r="AC37" s="275">
        <v>35890</v>
      </c>
      <c r="AD37" s="275">
        <v>0</v>
      </c>
      <c r="AE37" s="275">
        <v>323011</v>
      </c>
      <c r="AF37" s="275">
        <v>0</v>
      </c>
      <c r="AG37" s="275">
        <v>0</v>
      </c>
      <c r="AH37" s="275">
        <v>0</v>
      </c>
      <c r="AI37" s="275">
        <v>21608.650000000169</v>
      </c>
      <c r="AJ37" s="275">
        <v>0</v>
      </c>
      <c r="AK37" s="275">
        <v>0</v>
      </c>
      <c r="AL37" s="275">
        <v>0</v>
      </c>
      <c r="AM37" s="275">
        <v>9311.44</v>
      </c>
      <c r="AN37" s="275">
        <v>1590</v>
      </c>
      <c r="AO37" s="275">
        <v>0</v>
      </c>
      <c r="AP37" s="275">
        <v>0</v>
      </c>
      <c r="AQ37" s="275">
        <v>0</v>
      </c>
      <c r="AR37" s="275">
        <v>0</v>
      </c>
      <c r="AS37" s="275">
        <v>0</v>
      </c>
      <c r="AT37" s="275">
        <v>52746.68</v>
      </c>
      <c r="AU37" s="275">
        <v>36787</v>
      </c>
      <c r="AV37" s="275">
        <v>1252300.6700000004</v>
      </c>
      <c r="AW37" s="275">
        <v>21713.34</v>
      </c>
      <c r="AX37" s="275">
        <v>476741.76</v>
      </c>
      <c r="AY37" s="275">
        <v>0</v>
      </c>
      <c r="AZ37" s="275">
        <v>204808.48</v>
      </c>
      <c r="BA37" s="275">
        <v>0</v>
      </c>
      <c r="BB37" s="275">
        <v>63887.93</v>
      </c>
      <c r="BC37" s="275">
        <v>0</v>
      </c>
      <c r="BD37" s="275">
        <v>0</v>
      </c>
      <c r="BE37" s="275">
        <v>0</v>
      </c>
      <c r="BF37" s="275">
        <v>0</v>
      </c>
      <c r="BG37" s="275">
        <v>34788.67</v>
      </c>
      <c r="BH37" s="275">
        <v>500</v>
      </c>
      <c r="BI37" s="275">
        <v>51151.09</v>
      </c>
      <c r="BJ37" s="275">
        <v>12045.18</v>
      </c>
      <c r="BK37" s="275">
        <v>69939.149999999994</v>
      </c>
      <c r="BL37" s="275">
        <v>0</v>
      </c>
      <c r="BM37" s="275">
        <v>11971.62</v>
      </c>
      <c r="BN37" s="275">
        <v>30637.750000000004</v>
      </c>
      <c r="BO37" s="275">
        <v>27542.14</v>
      </c>
      <c r="BP37" s="275">
        <v>480.8</v>
      </c>
      <c r="BQ37" s="275">
        <v>12928.29</v>
      </c>
      <c r="BR37" s="275">
        <v>4895</v>
      </c>
      <c r="BS37" s="275">
        <v>3945.6</v>
      </c>
      <c r="BT37" s="275">
        <v>166724</v>
      </c>
      <c r="BU37" s="275">
        <v>0</v>
      </c>
      <c r="BV37" s="275">
        <v>0</v>
      </c>
      <c r="BW37" s="275">
        <v>100633.07</v>
      </c>
      <c r="BX37" s="275">
        <v>0</v>
      </c>
      <c r="BY37" s="275">
        <v>0</v>
      </c>
      <c r="BZ37" s="275"/>
      <c r="CA37" s="275">
        <v>0</v>
      </c>
      <c r="CB37" s="275">
        <v>0</v>
      </c>
      <c r="CC37" s="275">
        <v>8209.75</v>
      </c>
      <c r="CD37" s="275">
        <v>0</v>
      </c>
      <c r="CE37" s="275">
        <v>0</v>
      </c>
      <c r="CF37" s="275">
        <v>0</v>
      </c>
      <c r="CG37" s="275">
        <v>0</v>
      </c>
      <c r="CH37" s="275">
        <v>0</v>
      </c>
      <c r="CI37" s="275">
        <v>18208.580000000002</v>
      </c>
      <c r="CJ37" s="275"/>
      <c r="CK37" s="275">
        <v>486355.18999999994</v>
      </c>
      <c r="CL37" s="275"/>
      <c r="CM37" s="275">
        <v>23058.17</v>
      </c>
      <c r="CN37" s="275">
        <v>0</v>
      </c>
      <c r="CO37" s="275">
        <v>0</v>
      </c>
      <c r="CP37" s="275">
        <v>0</v>
      </c>
      <c r="CQ37" s="282"/>
      <c r="CR37" s="277">
        <v>448670.60000000056</v>
      </c>
      <c r="CS37" s="277">
        <v>0</v>
      </c>
      <c r="CT37" s="278">
        <v>486355.19</v>
      </c>
      <c r="CU37" s="278">
        <v>-37684.589999999997</v>
      </c>
      <c r="CV37" s="278">
        <v>-37684.589999999444</v>
      </c>
      <c r="CW37" s="277">
        <v>-37684.589999999997</v>
      </c>
      <c r="CX37" s="277">
        <v>448670.6</v>
      </c>
      <c r="CY37" s="279">
        <v>-2522.75</v>
      </c>
      <c r="CZ37" s="277">
        <v>-2522.75</v>
      </c>
      <c r="DA37" s="277">
        <v>10793.62999999983</v>
      </c>
      <c r="DB37" s="277">
        <v>0</v>
      </c>
      <c r="DC37" s="278">
        <v>-37684.589999999997</v>
      </c>
      <c r="DE37" s="277">
        <v>5.5297277867794037E-10</v>
      </c>
      <c r="DH37" s="277">
        <v>448670.60000000056</v>
      </c>
      <c r="DI37" s="277">
        <v>0</v>
      </c>
      <c r="DJ37" s="278">
        <v>486355.19</v>
      </c>
      <c r="DK37" s="278">
        <v>-37684.589999999997</v>
      </c>
      <c r="DP37" s="270">
        <v>3302169</v>
      </c>
      <c r="DS37" s="277">
        <f t="shared" si="14"/>
        <v>2700459.0000000005</v>
      </c>
      <c r="DT37" s="277">
        <f t="shared" si="15"/>
        <v>2547634.5400000005</v>
      </c>
      <c r="DU37" s="277">
        <f t="shared" si="16"/>
        <v>152824.45999999996</v>
      </c>
      <c r="DV37" s="277">
        <f t="shared" si="17"/>
        <v>8209.75</v>
      </c>
      <c r="DW37" s="277">
        <f t="shared" si="18"/>
        <v>18208.580000000002</v>
      </c>
      <c r="DX37" s="277">
        <f t="shared" si="19"/>
        <v>-9998.8300000000017</v>
      </c>
      <c r="DZ37" s="277">
        <f t="shared" si="8"/>
        <v>333530.73</v>
      </c>
      <c r="EA37" s="277">
        <f t="shared" si="9"/>
        <v>152824.45999999996</v>
      </c>
      <c r="EB37" s="277">
        <f t="shared" si="10"/>
        <v>486355.18999999994</v>
      </c>
      <c r="EC37" s="277">
        <v>486355.18999999994</v>
      </c>
      <c r="ED37" s="277">
        <f t="shared" si="5"/>
        <v>0</v>
      </c>
      <c r="EE37" s="277"/>
      <c r="EF37" s="277">
        <f t="shared" si="11"/>
        <v>33057</v>
      </c>
      <c r="EG37" s="277">
        <f t="shared" si="6"/>
        <v>-9998.8300000000017</v>
      </c>
      <c r="EH37" s="277">
        <f t="shared" si="12"/>
        <v>23058.17</v>
      </c>
      <c r="EI37" s="279">
        <v>23058.17</v>
      </c>
      <c r="EJ37" s="277">
        <f t="shared" si="13"/>
        <v>0</v>
      </c>
      <c r="EM37" s="277"/>
    </row>
    <row r="38" spans="1:143" s="269" customFormat="1" hidden="1">
      <c r="A38" s="269" t="str">
        <f>_xlfn.XLOOKUP(B38,Adjustment!B:B,Adjustment!H:H,0,0)</f>
        <v>Agree</v>
      </c>
      <c r="B38" s="270">
        <v>3302174</v>
      </c>
      <c r="C38" s="280" t="s">
        <v>756</v>
      </c>
      <c r="D38" s="271" t="s">
        <v>461</v>
      </c>
      <c r="E38" s="283"/>
      <c r="F38" s="281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4"/>
      <c r="S38" s="274"/>
      <c r="T38" s="274"/>
      <c r="U38" s="274"/>
      <c r="V38" s="274"/>
      <c r="W38" s="274"/>
      <c r="X38" s="275">
        <v>166150.70000000001</v>
      </c>
      <c r="Y38" s="275"/>
      <c r="Z38" s="275">
        <v>25178</v>
      </c>
      <c r="AA38" s="275">
        <v>1868349.27</v>
      </c>
      <c r="AB38" s="275">
        <v>0</v>
      </c>
      <c r="AC38" s="275">
        <v>35462.5</v>
      </c>
      <c r="AD38" s="275">
        <v>0</v>
      </c>
      <c r="AE38" s="275">
        <v>166946.5</v>
      </c>
      <c r="AF38" s="275">
        <v>7256.93</v>
      </c>
      <c r="AG38" s="275">
        <v>0</v>
      </c>
      <c r="AH38" s="275">
        <v>0</v>
      </c>
      <c r="AI38" s="275">
        <v>320203.62</v>
      </c>
      <c r="AJ38" s="275">
        <v>0</v>
      </c>
      <c r="AK38" s="275">
        <v>0</v>
      </c>
      <c r="AL38" s="275">
        <v>0</v>
      </c>
      <c r="AM38" s="275">
        <v>9143.65</v>
      </c>
      <c r="AN38" s="275">
        <v>0</v>
      </c>
      <c r="AO38" s="275">
        <v>0</v>
      </c>
      <c r="AP38" s="275">
        <v>0</v>
      </c>
      <c r="AQ38" s="275">
        <v>0</v>
      </c>
      <c r="AR38" s="275">
        <v>0</v>
      </c>
      <c r="AS38" s="275">
        <v>0</v>
      </c>
      <c r="AT38" s="275">
        <v>26052.5</v>
      </c>
      <c r="AU38" s="275">
        <v>127723</v>
      </c>
      <c r="AV38" s="275">
        <v>1093370.8000000005</v>
      </c>
      <c r="AW38" s="275">
        <v>0</v>
      </c>
      <c r="AX38" s="275">
        <v>479597.33</v>
      </c>
      <c r="AY38" s="275">
        <v>46696.55</v>
      </c>
      <c r="AZ38" s="275">
        <v>178653.37</v>
      </c>
      <c r="BA38" s="275">
        <v>0</v>
      </c>
      <c r="BB38" s="275">
        <v>94736.75</v>
      </c>
      <c r="BC38" s="275">
        <v>469.83</v>
      </c>
      <c r="BD38" s="275">
        <v>14548.71</v>
      </c>
      <c r="BE38" s="275">
        <v>0</v>
      </c>
      <c r="BF38" s="275">
        <v>0</v>
      </c>
      <c r="BG38" s="275">
        <v>22621.47</v>
      </c>
      <c r="BH38" s="275">
        <v>90</v>
      </c>
      <c r="BI38" s="275">
        <v>35376.949999999997</v>
      </c>
      <c r="BJ38" s="275">
        <v>5274.43</v>
      </c>
      <c r="BK38" s="275">
        <v>36765.589999999997</v>
      </c>
      <c r="BL38" s="275">
        <v>19934.43</v>
      </c>
      <c r="BM38" s="275">
        <v>4156.9799999999996</v>
      </c>
      <c r="BN38" s="275">
        <v>173137.07999999926</v>
      </c>
      <c r="BO38" s="275">
        <v>0</v>
      </c>
      <c r="BP38" s="275">
        <v>0</v>
      </c>
      <c r="BQ38" s="275">
        <v>34964.21</v>
      </c>
      <c r="BR38" s="275">
        <v>4895</v>
      </c>
      <c r="BS38" s="275">
        <v>0</v>
      </c>
      <c r="BT38" s="275">
        <v>146486.72</v>
      </c>
      <c r="BU38" s="275">
        <v>90783.6</v>
      </c>
      <c r="BV38" s="275">
        <v>119</v>
      </c>
      <c r="BW38" s="275">
        <v>58823.47</v>
      </c>
      <c r="BX38" s="275">
        <v>0</v>
      </c>
      <c r="BY38" s="275">
        <v>0</v>
      </c>
      <c r="BZ38" s="275"/>
      <c r="CA38" s="275">
        <v>0</v>
      </c>
      <c r="CB38" s="275">
        <v>0</v>
      </c>
      <c r="CC38" s="275">
        <v>8016.25</v>
      </c>
      <c r="CD38" s="275">
        <v>17161.419999999998</v>
      </c>
      <c r="CE38" s="275">
        <v>0</v>
      </c>
      <c r="CF38" s="275">
        <v>0</v>
      </c>
      <c r="CG38" s="275">
        <v>0</v>
      </c>
      <c r="CH38" s="275">
        <v>0</v>
      </c>
      <c r="CI38" s="275">
        <v>20555</v>
      </c>
      <c r="CJ38" s="275"/>
      <c r="CK38" s="275">
        <v>185786.39999999944</v>
      </c>
      <c r="CL38" s="275"/>
      <c r="CM38" s="275">
        <v>29800.67</v>
      </c>
      <c r="CN38" s="275">
        <v>0</v>
      </c>
      <c r="CO38" s="275">
        <v>0</v>
      </c>
      <c r="CP38" s="275">
        <v>0</v>
      </c>
      <c r="CQ38" s="282"/>
      <c r="CR38" s="277">
        <v>165231.39999999973</v>
      </c>
      <c r="CS38" s="277">
        <v>51432.67</v>
      </c>
      <c r="CT38" s="278">
        <v>165231.4</v>
      </c>
      <c r="CU38" s="278">
        <v>51432.67</v>
      </c>
      <c r="CV38" s="278">
        <v>-2.6193447411060333E-10</v>
      </c>
      <c r="CW38" s="277">
        <v>0</v>
      </c>
      <c r="CX38" s="277">
        <v>216664.07</v>
      </c>
      <c r="CY38" s="279">
        <v>15011.419999999998</v>
      </c>
      <c r="CZ38" s="277">
        <v>15011.419999999998</v>
      </c>
      <c r="DA38" s="277">
        <v>0</v>
      </c>
      <c r="DB38" s="277">
        <v>-7.2759576141834259E-10</v>
      </c>
      <c r="DC38" s="278"/>
      <c r="DE38" s="277">
        <v>-2.7648638933897018E-10</v>
      </c>
      <c r="DH38" s="277">
        <v>165231.39999999973</v>
      </c>
      <c r="DI38" s="277">
        <v>51432.67</v>
      </c>
      <c r="DJ38" s="278">
        <v>165231.4</v>
      </c>
      <c r="DK38" s="278">
        <v>51432.67</v>
      </c>
      <c r="DP38" s="270">
        <v>3302174</v>
      </c>
      <c r="DS38" s="277">
        <f t="shared" si="14"/>
        <v>2561137.9699999997</v>
      </c>
      <c r="DT38" s="277">
        <f t="shared" si="15"/>
        <v>2541502.2700000005</v>
      </c>
      <c r="DU38" s="277">
        <f t="shared" si="16"/>
        <v>19635.699999999255</v>
      </c>
      <c r="DV38" s="277">
        <f t="shared" si="17"/>
        <v>25177.67</v>
      </c>
      <c r="DW38" s="277">
        <f t="shared" si="18"/>
        <v>20555</v>
      </c>
      <c r="DX38" s="277">
        <f t="shared" si="19"/>
        <v>4622.6699999999983</v>
      </c>
      <c r="DZ38" s="277">
        <f t="shared" si="8"/>
        <v>166150.70000000001</v>
      </c>
      <c r="EA38" s="277">
        <f t="shared" si="9"/>
        <v>19635.699999999255</v>
      </c>
      <c r="EB38" s="277">
        <f t="shared" si="10"/>
        <v>185786.39999999927</v>
      </c>
      <c r="EC38" s="277">
        <v>185786.39999999927</v>
      </c>
      <c r="ED38" s="277">
        <f t="shared" si="5"/>
        <v>0</v>
      </c>
      <c r="EE38" s="277"/>
      <c r="EF38" s="277">
        <f t="shared" si="11"/>
        <v>25178</v>
      </c>
      <c r="EG38" s="277">
        <f t="shared" si="6"/>
        <v>4622.6699999999983</v>
      </c>
      <c r="EH38" s="277">
        <f t="shared" si="12"/>
        <v>29800.67</v>
      </c>
      <c r="EI38" s="279">
        <v>29800.67</v>
      </c>
      <c r="EJ38" s="277">
        <f t="shared" si="13"/>
        <v>0</v>
      </c>
      <c r="EM38" s="277"/>
    </row>
    <row r="39" spans="1:143" s="269" customFormat="1" hidden="1">
      <c r="A39" s="269" t="str">
        <f>_xlfn.XLOOKUP(B39,Adjustment!B:B,Adjustment!H:H,0,0)</f>
        <v>Agree</v>
      </c>
      <c r="B39" s="270">
        <v>3302178</v>
      </c>
      <c r="C39" s="280" t="s">
        <v>759</v>
      </c>
      <c r="D39" s="271" t="s">
        <v>499</v>
      </c>
      <c r="E39" s="283"/>
      <c r="F39" s="281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4"/>
      <c r="S39" s="274"/>
      <c r="T39" s="274"/>
      <c r="U39" s="274"/>
      <c r="V39" s="274"/>
      <c r="W39" s="274"/>
      <c r="X39" s="275">
        <v>80275.89</v>
      </c>
      <c r="Y39" s="275"/>
      <c r="Z39" s="275">
        <v>22</v>
      </c>
      <c r="AA39" s="275">
        <v>1412675.1</v>
      </c>
      <c r="AB39" s="275">
        <v>0</v>
      </c>
      <c r="AC39" s="275">
        <v>23703.75</v>
      </c>
      <c r="AD39" s="275">
        <v>0</v>
      </c>
      <c r="AE39" s="275">
        <v>141405.5</v>
      </c>
      <c r="AF39" s="275">
        <v>0</v>
      </c>
      <c r="AG39" s="275">
        <v>0</v>
      </c>
      <c r="AH39" s="275">
        <v>0</v>
      </c>
      <c r="AI39" s="275">
        <v>36224.110000000132</v>
      </c>
      <c r="AJ39" s="275">
        <v>0</v>
      </c>
      <c r="AK39" s="275">
        <v>0</v>
      </c>
      <c r="AL39" s="275">
        <v>0</v>
      </c>
      <c r="AM39" s="275">
        <v>18401.38</v>
      </c>
      <c r="AN39" s="275">
        <v>0</v>
      </c>
      <c r="AO39" s="275">
        <v>0</v>
      </c>
      <c r="AP39" s="275">
        <v>0</v>
      </c>
      <c r="AQ39" s="275">
        <v>0</v>
      </c>
      <c r="AR39" s="275">
        <v>0</v>
      </c>
      <c r="AS39" s="275">
        <v>0</v>
      </c>
      <c r="AT39" s="275">
        <v>9566.5</v>
      </c>
      <c r="AU39" s="275">
        <v>39838</v>
      </c>
      <c r="AV39" s="275">
        <v>631281.60999999987</v>
      </c>
      <c r="AW39" s="275">
        <v>0</v>
      </c>
      <c r="AX39" s="275">
        <v>263144.19</v>
      </c>
      <c r="AY39" s="275">
        <v>37300.480000000003</v>
      </c>
      <c r="AZ39" s="275">
        <v>201288.51</v>
      </c>
      <c r="BA39" s="275">
        <v>0</v>
      </c>
      <c r="BB39" s="275">
        <v>4564.08</v>
      </c>
      <c r="BC39" s="275">
        <v>763.84</v>
      </c>
      <c r="BD39" s="275">
        <v>324</v>
      </c>
      <c r="BE39" s="275">
        <v>0</v>
      </c>
      <c r="BF39" s="275">
        <v>0</v>
      </c>
      <c r="BG39" s="275">
        <v>82649.25</v>
      </c>
      <c r="BH39" s="275">
        <v>3874.21</v>
      </c>
      <c r="BI39" s="275">
        <v>35965.919999999998</v>
      </c>
      <c r="BJ39" s="275">
        <v>5717.96</v>
      </c>
      <c r="BK39" s="275">
        <v>51942.87</v>
      </c>
      <c r="BL39" s="275">
        <v>0</v>
      </c>
      <c r="BM39" s="275">
        <v>3568.2</v>
      </c>
      <c r="BN39" s="275">
        <v>26361.119999999999</v>
      </c>
      <c r="BO39" s="275">
        <v>8190.5</v>
      </c>
      <c r="BP39" s="275">
        <v>15124.14</v>
      </c>
      <c r="BQ39" s="275">
        <v>19652.12</v>
      </c>
      <c r="BR39" s="275">
        <v>5175</v>
      </c>
      <c r="BS39" s="275">
        <v>3945.6</v>
      </c>
      <c r="BT39" s="275">
        <v>57610.13</v>
      </c>
      <c r="BU39" s="275">
        <v>42453.55</v>
      </c>
      <c r="BV39" s="275">
        <v>1758.67</v>
      </c>
      <c r="BW39" s="275">
        <v>92642.28</v>
      </c>
      <c r="BX39" s="275">
        <v>0</v>
      </c>
      <c r="BY39" s="275">
        <v>0</v>
      </c>
      <c r="BZ39" s="275"/>
      <c r="CA39" s="275">
        <v>0</v>
      </c>
      <c r="CB39" s="275">
        <v>0</v>
      </c>
      <c r="CC39" s="275">
        <v>6712.6</v>
      </c>
      <c r="CD39" s="275">
        <v>78919</v>
      </c>
      <c r="CE39" s="275">
        <v>0</v>
      </c>
      <c r="CF39" s="275">
        <v>0</v>
      </c>
      <c r="CG39" s="275">
        <v>0</v>
      </c>
      <c r="CH39" s="275">
        <v>0</v>
      </c>
      <c r="CI39" s="275">
        <v>83902</v>
      </c>
      <c r="CJ39" s="275"/>
      <c r="CK39" s="275">
        <v>166792</v>
      </c>
      <c r="CL39" s="275"/>
      <c r="CM39" s="275">
        <v>1751.6000000000058</v>
      </c>
      <c r="CN39" s="275">
        <v>0</v>
      </c>
      <c r="CO39" s="275">
        <v>0</v>
      </c>
      <c r="CP39" s="275">
        <v>0</v>
      </c>
      <c r="CQ39" s="282"/>
      <c r="CR39" s="277">
        <v>87568.39</v>
      </c>
      <c r="CS39" s="277">
        <v>54982.41</v>
      </c>
      <c r="CT39" s="278">
        <v>87568.39</v>
      </c>
      <c r="CU39" s="278">
        <v>54982.41</v>
      </c>
      <c r="CV39" s="278">
        <v>0</v>
      </c>
      <c r="CW39" s="277">
        <v>0</v>
      </c>
      <c r="CX39" s="277">
        <v>142550.79999999999</v>
      </c>
      <c r="CY39" s="279">
        <v>45103.25</v>
      </c>
      <c r="CZ39" s="277">
        <v>45103.25</v>
      </c>
      <c r="DA39" s="277">
        <v>29324.10999999987</v>
      </c>
      <c r="DB39" s="277">
        <v>0</v>
      </c>
      <c r="DC39" s="278"/>
      <c r="DE39" s="277">
        <v>0</v>
      </c>
      <c r="DH39" s="277">
        <v>87568.39</v>
      </c>
      <c r="DI39" s="277">
        <v>54982.41</v>
      </c>
      <c r="DJ39" s="278">
        <v>87568.39</v>
      </c>
      <c r="DK39" s="278">
        <v>54982.41</v>
      </c>
      <c r="DP39" s="270">
        <v>3302178</v>
      </c>
      <c r="DS39" s="277">
        <f t="shared" si="14"/>
        <v>1681814.34</v>
      </c>
      <c r="DT39" s="277">
        <f t="shared" si="15"/>
        <v>1595298.23</v>
      </c>
      <c r="DU39" s="277">
        <f t="shared" si="16"/>
        <v>86516.110000000102</v>
      </c>
      <c r="DV39" s="277">
        <f t="shared" si="17"/>
        <v>85631.6</v>
      </c>
      <c r="DW39" s="277">
        <f t="shared" si="18"/>
        <v>83902</v>
      </c>
      <c r="DX39" s="277">
        <f t="shared" si="19"/>
        <v>1729.6000000000058</v>
      </c>
      <c r="DZ39" s="277">
        <f t="shared" si="8"/>
        <v>80275.89</v>
      </c>
      <c r="EA39" s="277">
        <f t="shared" si="9"/>
        <v>86516.110000000102</v>
      </c>
      <c r="EB39" s="277">
        <f t="shared" si="10"/>
        <v>166792.00000000012</v>
      </c>
      <c r="EC39" s="277">
        <v>166792.00000000012</v>
      </c>
      <c r="ED39" s="277">
        <f t="shared" si="5"/>
        <v>0</v>
      </c>
      <c r="EE39" s="277"/>
      <c r="EF39" s="277">
        <f t="shared" si="11"/>
        <v>22</v>
      </c>
      <c r="EG39" s="277">
        <f t="shared" si="6"/>
        <v>1729.6000000000058</v>
      </c>
      <c r="EH39" s="277">
        <f t="shared" si="12"/>
        <v>1751.6000000000058</v>
      </c>
      <c r="EI39" s="279">
        <v>1751.6000000000058</v>
      </c>
      <c r="EJ39" s="277">
        <f t="shared" si="13"/>
        <v>0</v>
      </c>
      <c r="EM39" s="277"/>
    </row>
    <row r="40" spans="1:143" s="191" customFormat="1" hidden="1">
      <c r="A40" s="191" t="str">
        <f>_xlfn.XLOOKUP(B40,Adjustment!B:B,Adjustment!H:H,0,0)</f>
        <v>Agree</v>
      </c>
      <c r="B40" s="180">
        <v>3302189</v>
      </c>
      <c r="C40" s="181" t="s">
        <v>766</v>
      </c>
      <c r="D40" s="182" t="s">
        <v>361</v>
      </c>
      <c r="E40" s="183"/>
      <c r="F40" s="184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5"/>
      <c r="S40" s="185"/>
      <c r="T40" s="185"/>
      <c r="U40" s="185"/>
      <c r="V40" s="185"/>
      <c r="W40" s="185"/>
      <c r="X40" s="186">
        <v>136004.13</v>
      </c>
      <c r="Y40" s="186"/>
      <c r="Z40" s="186">
        <v>-21217.5</v>
      </c>
      <c r="AA40" s="186">
        <v>1578833.49</v>
      </c>
      <c r="AB40" s="186">
        <v>0</v>
      </c>
      <c r="AC40" s="186">
        <v>59970</v>
      </c>
      <c r="AD40" s="186">
        <v>0</v>
      </c>
      <c r="AE40" s="186">
        <v>196425.5</v>
      </c>
      <c r="AF40" s="186">
        <v>2056.9299999999998</v>
      </c>
      <c r="AG40" s="186">
        <v>0</v>
      </c>
      <c r="AH40" s="186">
        <v>0</v>
      </c>
      <c r="AI40" s="186">
        <v>53773.0899999994</v>
      </c>
      <c r="AJ40" s="186">
        <v>0</v>
      </c>
      <c r="AK40" s="186">
        <v>0</v>
      </c>
      <c r="AL40" s="186">
        <v>0</v>
      </c>
      <c r="AM40" s="186">
        <v>6025.77</v>
      </c>
      <c r="AN40" s="186">
        <v>0</v>
      </c>
      <c r="AO40" s="186">
        <v>0</v>
      </c>
      <c r="AP40" s="186">
        <v>0</v>
      </c>
      <c r="AQ40" s="186">
        <v>0</v>
      </c>
      <c r="AR40" s="186">
        <v>0</v>
      </c>
      <c r="AS40" s="186">
        <v>0</v>
      </c>
      <c r="AT40" s="186">
        <v>33705</v>
      </c>
      <c r="AU40" s="186">
        <v>38279</v>
      </c>
      <c r="AV40" s="186">
        <v>696084.03</v>
      </c>
      <c r="AW40" s="186">
        <v>0</v>
      </c>
      <c r="AX40" s="186">
        <v>347363.88</v>
      </c>
      <c r="AY40" s="186">
        <v>71244.78</v>
      </c>
      <c r="AZ40" s="186">
        <v>6318.48</v>
      </c>
      <c r="BA40" s="186">
        <v>0</v>
      </c>
      <c r="BB40" s="186">
        <v>50979.24</v>
      </c>
      <c r="BC40" s="186">
        <v>214.51</v>
      </c>
      <c r="BD40" s="186">
        <v>16338.3</v>
      </c>
      <c r="BE40" s="186">
        <v>0</v>
      </c>
      <c r="BF40" s="186">
        <v>0</v>
      </c>
      <c r="BG40" s="186">
        <v>63282.85</v>
      </c>
      <c r="BH40" s="186">
        <v>78</v>
      </c>
      <c r="BI40" s="186">
        <v>76712.89</v>
      </c>
      <c r="BJ40" s="186">
        <v>9078.92</v>
      </c>
      <c r="BK40" s="186">
        <v>85805.65</v>
      </c>
      <c r="BL40" s="186">
        <v>0</v>
      </c>
      <c r="BM40" s="186">
        <v>72780.53</v>
      </c>
      <c r="BN40" s="186">
        <v>5387.47</v>
      </c>
      <c r="BO40" s="186">
        <v>7870.71</v>
      </c>
      <c r="BP40" s="186">
        <v>22210.42</v>
      </c>
      <c r="BQ40" s="186">
        <v>65106.39</v>
      </c>
      <c r="BR40" s="186">
        <v>4895</v>
      </c>
      <c r="BS40" s="186">
        <v>14544.96</v>
      </c>
      <c r="BT40" s="186">
        <v>136601.98000000001</v>
      </c>
      <c r="BU40" s="186">
        <v>360509.4</v>
      </c>
      <c r="BV40" s="186">
        <v>50</v>
      </c>
      <c r="BW40" s="186">
        <v>215132.29</v>
      </c>
      <c r="BX40" s="186">
        <v>0</v>
      </c>
      <c r="BY40" s="186">
        <v>0</v>
      </c>
      <c r="BZ40" s="186">
        <v>13760.36</v>
      </c>
      <c r="CA40" s="186">
        <v>0</v>
      </c>
      <c r="CB40" s="186">
        <v>0</v>
      </c>
      <c r="CC40" s="186">
        <v>7512.25</v>
      </c>
      <c r="CD40" s="186">
        <v>0</v>
      </c>
      <c r="CE40" s="186">
        <v>13760.36</v>
      </c>
      <c r="CF40" s="186">
        <v>0</v>
      </c>
      <c r="CG40" s="186">
        <v>0</v>
      </c>
      <c r="CH40" s="186">
        <v>0</v>
      </c>
      <c r="CI40" s="186">
        <v>55.11</v>
      </c>
      <c r="CJ40" s="186"/>
      <c r="CK40" s="186">
        <v>-237278.13000000035</v>
      </c>
      <c r="CL40" s="186"/>
      <c r="CM40" s="275">
        <v>5.8264504332328215E-13</v>
      </c>
      <c r="CN40" s="186">
        <v>0</v>
      </c>
      <c r="CO40" s="186">
        <v>0</v>
      </c>
      <c r="CP40" s="186">
        <v>0</v>
      </c>
      <c r="CQ40" s="187"/>
      <c r="CR40" s="189">
        <v>-294727.28000000014</v>
      </c>
      <c r="CS40" s="189">
        <v>3180.4000000000015</v>
      </c>
      <c r="CT40" s="188">
        <v>-294727.28000000003</v>
      </c>
      <c r="CU40" s="188">
        <v>3180.4</v>
      </c>
      <c r="CV40" s="188">
        <v>0</v>
      </c>
      <c r="CW40" s="189">
        <v>0</v>
      </c>
      <c r="CX40" s="189">
        <v>-291546.88</v>
      </c>
      <c r="CY40" s="190">
        <v>16940.760000000002</v>
      </c>
      <c r="CZ40" s="189">
        <v>16940.760000000002</v>
      </c>
      <c r="DA40" s="189">
        <v>2.0000000600703061E-2</v>
      </c>
      <c r="DB40" s="189">
        <v>0</v>
      </c>
      <c r="DC40" s="188"/>
      <c r="DE40" s="189">
        <v>-9.3223206931725144E-11</v>
      </c>
      <c r="DH40" s="189">
        <v>-294727.28000000014</v>
      </c>
      <c r="DI40" s="189">
        <v>3180.4000000000015</v>
      </c>
      <c r="DJ40" s="188">
        <v>-294727.28000000003</v>
      </c>
      <c r="DK40" s="188">
        <v>3180.4</v>
      </c>
      <c r="DP40" s="180">
        <v>3302189</v>
      </c>
      <c r="DS40" s="189">
        <f t="shared" si="14"/>
        <v>1969068.7799999993</v>
      </c>
      <c r="DT40" s="189">
        <f t="shared" si="15"/>
        <v>2342351.0399999996</v>
      </c>
      <c r="DU40" s="189">
        <f t="shared" si="16"/>
        <v>-373282.26000000024</v>
      </c>
      <c r="DV40" s="189">
        <f t="shared" si="17"/>
        <v>21272.61</v>
      </c>
      <c r="DW40" s="189">
        <f t="shared" si="18"/>
        <v>55.11</v>
      </c>
      <c r="DX40" s="189">
        <f t="shared" si="19"/>
        <v>21217.5</v>
      </c>
      <c r="DZ40" s="189">
        <f t="shared" si="8"/>
        <v>136004.13</v>
      </c>
      <c r="EA40" s="277">
        <f t="shared" si="9"/>
        <v>-373282.26000000024</v>
      </c>
      <c r="EB40" s="189">
        <f t="shared" si="10"/>
        <v>-237278.13000000024</v>
      </c>
      <c r="EC40" s="189">
        <v>-237278.13</v>
      </c>
      <c r="ED40" s="189">
        <f t="shared" si="5"/>
        <v>-2.3283064365386963E-10</v>
      </c>
      <c r="EE40" s="189"/>
      <c r="EF40" s="189">
        <f t="shared" si="11"/>
        <v>-21217.5</v>
      </c>
      <c r="EG40" s="189">
        <f t="shared" si="6"/>
        <v>21217.5</v>
      </c>
      <c r="EH40" s="189">
        <f t="shared" si="12"/>
        <v>0</v>
      </c>
      <c r="EI40" s="190">
        <v>0</v>
      </c>
      <c r="EJ40" s="189">
        <f t="shared" si="13"/>
        <v>0</v>
      </c>
      <c r="EM40" s="277"/>
    </row>
    <row r="41" spans="1:143" s="269" customFormat="1" hidden="1">
      <c r="A41" s="269" t="str">
        <f>_xlfn.XLOOKUP(B41,Adjustment!B:B,Adjustment!H:H,0,0)</f>
        <v>Agree</v>
      </c>
      <c r="B41" s="270">
        <v>3302190</v>
      </c>
      <c r="C41" s="280" t="s">
        <v>767</v>
      </c>
      <c r="D41" s="271" t="s">
        <v>507</v>
      </c>
      <c r="E41" s="283"/>
      <c r="F41" s="281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4"/>
      <c r="S41" s="274"/>
      <c r="T41" s="274"/>
      <c r="U41" s="274"/>
      <c r="V41" s="274"/>
      <c r="W41" s="274"/>
      <c r="X41" s="275">
        <v>197661</v>
      </c>
      <c r="Y41" s="275"/>
      <c r="Z41" s="275">
        <v>20006</v>
      </c>
      <c r="AA41" s="275">
        <v>969561.01</v>
      </c>
      <c r="AB41" s="275">
        <v>0</v>
      </c>
      <c r="AC41" s="275">
        <v>36057.769999999997</v>
      </c>
      <c r="AD41" s="275">
        <v>0</v>
      </c>
      <c r="AE41" s="275">
        <v>145056.5</v>
      </c>
      <c r="AF41" s="275">
        <v>0</v>
      </c>
      <c r="AG41" s="275">
        <v>0</v>
      </c>
      <c r="AH41" s="275">
        <v>0</v>
      </c>
      <c r="AI41" s="275">
        <v>17123.44000000017</v>
      </c>
      <c r="AJ41" s="275">
        <v>0</v>
      </c>
      <c r="AK41" s="275">
        <v>0</v>
      </c>
      <c r="AL41" s="275">
        <v>0</v>
      </c>
      <c r="AM41" s="275">
        <v>0</v>
      </c>
      <c r="AN41" s="275">
        <v>0</v>
      </c>
      <c r="AO41" s="275">
        <v>0</v>
      </c>
      <c r="AP41" s="275">
        <v>0</v>
      </c>
      <c r="AQ41" s="275">
        <v>0</v>
      </c>
      <c r="AR41" s="275">
        <v>0</v>
      </c>
      <c r="AS41" s="275">
        <v>0</v>
      </c>
      <c r="AT41" s="275">
        <v>8541.3799999999992</v>
      </c>
      <c r="AU41" s="275">
        <v>33599</v>
      </c>
      <c r="AV41" s="275">
        <v>597524.56000000017</v>
      </c>
      <c r="AW41" s="275">
        <v>0</v>
      </c>
      <c r="AX41" s="275">
        <v>150892.26</v>
      </c>
      <c r="AY41" s="275">
        <v>27814.49</v>
      </c>
      <c r="AZ41" s="275">
        <v>89631.6</v>
      </c>
      <c r="BA41" s="275">
        <v>0</v>
      </c>
      <c r="BB41" s="275">
        <v>27065.34</v>
      </c>
      <c r="BC41" s="275">
        <v>0</v>
      </c>
      <c r="BD41" s="275">
        <v>3320</v>
      </c>
      <c r="BE41" s="275">
        <v>0</v>
      </c>
      <c r="BF41" s="275">
        <v>0</v>
      </c>
      <c r="BG41" s="275">
        <v>28560.91</v>
      </c>
      <c r="BH41" s="275">
        <v>4951.16</v>
      </c>
      <c r="BI41" s="275">
        <v>2088.4299999999998</v>
      </c>
      <c r="BJ41" s="275">
        <v>4817.0600000000004</v>
      </c>
      <c r="BK41" s="275">
        <v>39874.11</v>
      </c>
      <c r="BL41" s="275">
        <v>0</v>
      </c>
      <c r="BM41" s="275">
        <v>6556.31</v>
      </c>
      <c r="BN41" s="275">
        <v>44797.27</v>
      </c>
      <c r="BO41" s="275">
        <v>2013.15</v>
      </c>
      <c r="BP41" s="275">
        <v>542</v>
      </c>
      <c r="BQ41" s="275">
        <v>16153.77</v>
      </c>
      <c r="BR41" s="275">
        <v>4895</v>
      </c>
      <c r="BS41" s="275">
        <v>3680</v>
      </c>
      <c r="BT41" s="275">
        <v>47199.93</v>
      </c>
      <c r="BU41" s="275">
        <v>99076.14</v>
      </c>
      <c r="BV41" s="275">
        <v>0</v>
      </c>
      <c r="BW41" s="275">
        <v>68144.83</v>
      </c>
      <c r="BX41" s="275">
        <v>0</v>
      </c>
      <c r="BY41" s="275">
        <v>0</v>
      </c>
      <c r="BZ41" s="275"/>
      <c r="CA41" s="275">
        <v>0</v>
      </c>
      <c r="CB41" s="275">
        <v>0</v>
      </c>
      <c r="CC41" s="275">
        <v>5845</v>
      </c>
      <c r="CD41" s="275">
        <v>0</v>
      </c>
      <c r="CE41" s="275">
        <v>0</v>
      </c>
      <c r="CF41" s="275">
        <v>0</v>
      </c>
      <c r="CG41" s="275">
        <v>0</v>
      </c>
      <c r="CH41" s="275">
        <v>0</v>
      </c>
      <c r="CI41" s="275">
        <v>23506</v>
      </c>
      <c r="CJ41" s="275"/>
      <c r="CK41" s="275">
        <v>138001.7799999998</v>
      </c>
      <c r="CL41" s="275"/>
      <c r="CM41" s="275">
        <v>2345</v>
      </c>
      <c r="CN41" s="275">
        <v>0</v>
      </c>
      <c r="CO41" s="275">
        <v>0</v>
      </c>
      <c r="CP41" s="275">
        <v>0</v>
      </c>
      <c r="CQ41" s="282"/>
      <c r="CR41" s="277">
        <v>129235.25</v>
      </c>
      <c r="CS41" s="277">
        <v>0</v>
      </c>
      <c r="CT41" s="278">
        <v>132943.22</v>
      </c>
      <c r="CU41" s="278">
        <v>-3707.97</v>
      </c>
      <c r="CV41" s="278">
        <v>-3707.9700000000012</v>
      </c>
      <c r="CW41" s="277">
        <v>-3707.97</v>
      </c>
      <c r="CX41" s="277">
        <v>129235.25</v>
      </c>
      <c r="CY41" s="279">
        <v>19252.379999999997</v>
      </c>
      <c r="CZ41" s="277">
        <v>19252.379999999997</v>
      </c>
      <c r="DA41" s="277">
        <v>1158.5999999998312</v>
      </c>
      <c r="DB41" s="277">
        <v>0</v>
      </c>
      <c r="DC41" s="278">
        <v>-3707.97</v>
      </c>
      <c r="DE41" s="277">
        <v>0</v>
      </c>
      <c r="DH41" s="277">
        <v>129235.25</v>
      </c>
      <c r="DI41" s="277">
        <v>0</v>
      </c>
      <c r="DJ41" s="278">
        <v>132943.22</v>
      </c>
      <c r="DK41" s="278">
        <v>-3707.97</v>
      </c>
      <c r="DP41" s="270">
        <v>3302190</v>
      </c>
      <c r="DS41" s="277">
        <f t="shared" si="14"/>
        <v>1209939.1000000001</v>
      </c>
      <c r="DT41" s="277">
        <f t="shared" si="15"/>
        <v>1269598.3200000003</v>
      </c>
      <c r="DU41" s="277">
        <f t="shared" si="16"/>
        <v>-59659.220000000205</v>
      </c>
      <c r="DV41" s="277">
        <f t="shared" si="17"/>
        <v>5845</v>
      </c>
      <c r="DW41" s="277">
        <f t="shared" si="18"/>
        <v>23506</v>
      </c>
      <c r="DX41" s="277">
        <f t="shared" si="19"/>
        <v>-17661</v>
      </c>
      <c r="DZ41" s="277">
        <f t="shared" si="8"/>
        <v>197661</v>
      </c>
      <c r="EA41" s="277">
        <f t="shared" si="9"/>
        <v>-59659.220000000205</v>
      </c>
      <c r="EB41" s="277">
        <f t="shared" si="10"/>
        <v>138001.7799999998</v>
      </c>
      <c r="EC41" s="277">
        <v>138001.7799999998</v>
      </c>
      <c r="ED41" s="277">
        <f t="shared" ref="ED41:ED72" si="20">EB41-EC41</f>
        <v>0</v>
      </c>
      <c r="EE41" s="277"/>
      <c r="EF41" s="277">
        <f t="shared" si="11"/>
        <v>20006</v>
      </c>
      <c r="EG41" s="277">
        <f t="shared" ref="EG41:EG72" si="21">SUM(CC41:CE41)-SUM(CH41:CJ41)</f>
        <v>-17661</v>
      </c>
      <c r="EH41" s="277">
        <f t="shared" si="12"/>
        <v>2345</v>
      </c>
      <c r="EI41" s="279">
        <v>2345</v>
      </c>
      <c r="EJ41" s="277">
        <f t="shared" si="13"/>
        <v>0</v>
      </c>
      <c r="EM41" s="277"/>
    </row>
    <row r="42" spans="1:143" s="269" customFormat="1" hidden="1">
      <c r="A42" s="269" t="str">
        <f>_xlfn.XLOOKUP(B42,Adjustment!B:B,Adjustment!H:H,0,0)</f>
        <v>Agree</v>
      </c>
      <c r="B42" s="270">
        <v>3302192</v>
      </c>
      <c r="C42" s="280" t="s">
        <v>770</v>
      </c>
      <c r="D42" s="271" t="s">
        <v>524</v>
      </c>
      <c r="E42" s="283"/>
      <c r="F42" s="281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4"/>
      <c r="S42" s="274"/>
      <c r="T42" s="274"/>
      <c r="U42" s="274"/>
      <c r="V42" s="274"/>
      <c r="W42" s="274"/>
      <c r="X42" s="275">
        <v>362110.86</v>
      </c>
      <c r="Y42" s="275"/>
      <c r="Z42" s="275">
        <v>11188.56</v>
      </c>
      <c r="AA42" s="275">
        <v>2677340.4900000002</v>
      </c>
      <c r="AB42" s="275">
        <v>0</v>
      </c>
      <c r="AC42" s="275">
        <v>77548.75</v>
      </c>
      <c r="AD42" s="275">
        <v>0</v>
      </c>
      <c r="AE42" s="275">
        <v>353565</v>
      </c>
      <c r="AF42" s="275">
        <v>800</v>
      </c>
      <c r="AG42" s="275">
        <v>0</v>
      </c>
      <c r="AH42" s="275">
        <v>0</v>
      </c>
      <c r="AI42" s="275">
        <v>150127.65000000014</v>
      </c>
      <c r="AJ42" s="275">
        <v>0</v>
      </c>
      <c r="AK42" s="275">
        <v>0</v>
      </c>
      <c r="AL42" s="275">
        <v>0</v>
      </c>
      <c r="AM42" s="275">
        <v>5273.35</v>
      </c>
      <c r="AN42" s="275">
        <v>0</v>
      </c>
      <c r="AO42" s="275">
        <v>0</v>
      </c>
      <c r="AP42" s="275">
        <v>0</v>
      </c>
      <c r="AQ42" s="275">
        <v>0</v>
      </c>
      <c r="AR42" s="275">
        <v>0</v>
      </c>
      <c r="AS42" s="275">
        <v>0</v>
      </c>
      <c r="AT42" s="275">
        <v>59197.75</v>
      </c>
      <c r="AU42" s="275">
        <v>21171</v>
      </c>
      <c r="AV42" s="275">
        <v>1377191.7000000004</v>
      </c>
      <c r="AW42" s="275">
        <v>0</v>
      </c>
      <c r="AX42" s="275">
        <v>453588.91</v>
      </c>
      <c r="AY42" s="275">
        <v>58120.480000000003</v>
      </c>
      <c r="AZ42" s="275">
        <v>336420.19</v>
      </c>
      <c r="BA42" s="275">
        <v>0</v>
      </c>
      <c r="BB42" s="275">
        <v>93114.27</v>
      </c>
      <c r="BC42" s="275">
        <v>175.91</v>
      </c>
      <c r="BD42" s="275">
        <v>11188.5</v>
      </c>
      <c r="BE42" s="275">
        <v>0</v>
      </c>
      <c r="BF42" s="275">
        <v>0</v>
      </c>
      <c r="BG42" s="275">
        <v>50459.97</v>
      </c>
      <c r="BH42" s="275">
        <v>110</v>
      </c>
      <c r="BI42" s="275">
        <v>0</v>
      </c>
      <c r="BJ42" s="275">
        <v>6184.97</v>
      </c>
      <c r="BK42" s="275">
        <v>93465.54</v>
      </c>
      <c r="BL42" s="275">
        <v>0</v>
      </c>
      <c r="BM42" s="275">
        <v>6784.63</v>
      </c>
      <c r="BN42" s="275">
        <v>191698.98</v>
      </c>
      <c r="BO42" s="275">
        <v>4122.33</v>
      </c>
      <c r="BP42" s="275">
        <v>25519.61</v>
      </c>
      <c r="BQ42" s="275">
        <v>21153.83</v>
      </c>
      <c r="BR42" s="275">
        <v>4895</v>
      </c>
      <c r="BS42" s="275">
        <v>3945.6</v>
      </c>
      <c r="BT42" s="275">
        <v>142353.44</v>
      </c>
      <c r="BU42" s="275">
        <v>187759.88</v>
      </c>
      <c r="BV42" s="275">
        <v>0</v>
      </c>
      <c r="BW42" s="275">
        <v>94868.160000000003</v>
      </c>
      <c r="BX42" s="275">
        <v>0</v>
      </c>
      <c r="BY42" s="275">
        <v>0</v>
      </c>
      <c r="BZ42" s="275"/>
      <c r="CA42" s="275">
        <v>0</v>
      </c>
      <c r="CB42" s="275">
        <v>0</v>
      </c>
      <c r="CC42" s="275">
        <v>10007.5</v>
      </c>
      <c r="CD42" s="275">
        <v>21434.2</v>
      </c>
      <c r="CE42" s="275">
        <v>0</v>
      </c>
      <c r="CF42" s="275">
        <v>0</v>
      </c>
      <c r="CG42" s="275">
        <v>0</v>
      </c>
      <c r="CH42" s="275">
        <v>0</v>
      </c>
      <c r="CI42" s="275">
        <v>42465.440000000002</v>
      </c>
      <c r="CJ42" s="275"/>
      <c r="CK42" s="275">
        <v>544012.94999999972</v>
      </c>
      <c r="CL42" s="275"/>
      <c r="CM42" s="275">
        <v>164.81999999999971</v>
      </c>
      <c r="CN42" s="275">
        <v>0</v>
      </c>
      <c r="CO42" s="275">
        <v>0</v>
      </c>
      <c r="CP42" s="275">
        <v>0</v>
      </c>
      <c r="CQ42" s="282"/>
      <c r="CR42" s="277">
        <v>493454.9500000003</v>
      </c>
      <c r="CS42" s="277">
        <v>0</v>
      </c>
      <c r="CT42" s="278">
        <v>544012.94999999995</v>
      </c>
      <c r="CU42" s="278">
        <v>-50558</v>
      </c>
      <c r="CV42" s="278">
        <v>-50557.999999999651</v>
      </c>
      <c r="CW42" s="277">
        <v>-50558</v>
      </c>
      <c r="CX42" s="277">
        <v>493454.94999999995</v>
      </c>
      <c r="CY42" s="279">
        <v>-6911.5</v>
      </c>
      <c r="CZ42" s="277">
        <v>-6911.5</v>
      </c>
      <c r="DA42" s="277">
        <v>3992.9599999998463</v>
      </c>
      <c r="DB42" s="277">
        <v>0</v>
      </c>
      <c r="DC42" s="278">
        <v>-50558</v>
      </c>
      <c r="DE42" s="277">
        <v>3.4924596548080444E-10</v>
      </c>
      <c r="DH42" s="277">
        <v>493454.9500000003</v>
      </c>
      <c r="DI42" s="277">
        <v>0</v>
      </c>
      <c r="DJ42" s="278">
        <v>544012.94999999995</v>
      </c>
      <c r="DK42" s="278">
        <v>-50558</v>
      </c>
      <c r="DP42" s="270">
        <v>3302192</v>
      </c>
      <c r="DS42" s="277">
        <f t="shared" si="14"/>
        <v>3345023.9900000007</v>
      </c>
      <c r="DT42" s="277">
        <f t="shared" si="15"/>
        <v>3163121.9000000008</v>
      </c>
      <c r="DU42" s="277">
        <f t="shared" si="16"/>
        <v>181902.08999999985</v>
      </c>
      <c r="DV42" s="277">
        <f t="shared" si="17"/>
        <v>31441.7</v>
      </c>
      <c r="DW42" s="277">
        <f t="shared" si="18"/>
        <v>42465.440000000002</v>
      </c>
      <c r="DX42" s="277">
        <f t="shared" si="19"/>
        <v>-11023.740000000002</v>
      </c>
      <c r="DZ42" s="277">
        <f t="shared" si="8"/>
        <v>362110.86</v>
      </c>
      <c r="EA42" s="277">
        <f t="shared" si="9"/>
        <v>181902.08999999985</v>
      </c>
      <c r="EB42" s="277">
        <f t="shared" si="10"/>
        <v>544012.94999999984</v>
      </c>
      <c r="EC42" s="277">
        <v>544012.94999999984</v>
      </c>
      <c r="ED42" s="277">
        <f t="shared" si="20"/>
        <v>0</v>
      </c>
      <c r="EE42" s="277"/>
      <c r="EF42" s="277">
        <f t="shared" si="11"/>
        <v>11188.56</v>
      </c>
      <c r="EG42" s="277">
        <f t="shared" si="21"/>
        <v>-11023.740000000002</v>
      </c>
      <c r="EH42" s="277">
        <f t="shared" si="12"/>
        <v>164.81999999999789</v>
      </c>
      <c r="EI42" s="279">
        <v>164.81999999999789</v>
      </c>
      <c r="EJ42" s="277">
        <f t="shared" si="13"/>
        <v>0</v>
      </c>
      <c r="EM42" s="277"/>
    </row>
    <row r="43" spans="1:143" s="269" customFormat="1" hidden="1">
      <c r="A43" s="269" t="str">
        <f>_xlfn.XLOOKUP(B43,Adjustment!B:B,Adjustment!H:H,0,0)</f>
        <v>Agree</v>
      </c>
      <c r="B43" s="270">
        <v>3302225</v>
      </c>
      <c r="C43" s="280" t="s">
        <v>771</v>
      </c>
      <c r="D43" s="271" t="s">
        <v>568</v>
      </c>
      <c r="E43" s="283"/>
      <c r="F43" s="281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4"/>
      <c r="S43" s="274"/>
      <c r="T43" s="274"/>
      <c r="U43" s="274"/>
      <c r="V43" s="274"/>
      <c r="W43" s="274"/>
      <c r="X43" s="275">
        <v>398992.25</v>
      </c>
      <c r="Y43" s="275"/>
      <c r="Z43" s="275">
        <v>24929.65</v>
      </c>
      <c r="AA43" s="275">
        <v>1896319.47</v>
      </c>
      <c r="AB43" s="275">
        <v>0</v>
      </c>
      <c r="AC43" s="275">
        <v>233346.14</v>
      </c>
      <c r="AD43" s="275">
        <v>0</v>
      </c>
      <c r="AE43" s="275">
        <v>242985.5</v>
      </c>
      <c r="AF43" s="275">
        <v>5827.72</v>
      </c>
      <c r="AG43" s="275">
        <v>0</v>
      </c>
      <c r="AH43" s="275">
        <v>0</v>
      </c>
      <c r="AI43" s="275">
        <v>160583.81</v>
      </c>
      <c r="AJ43" s="275">
        <v>28906</v>
      </c>
      <c r="AK43" s="275">
        <v>0</v>
      </c>
      <c r="AL43" s="275">
        <v>0</v>
      </c>
      <c r="AM43" s="275">
        <v>52452.79</v>
      </c>
      <c r="AN43" s="275">
        <v>0</v>
      </c>
      <c r="AO43" s="275">
        <v>0</v>
      </c>
      <c r="AP43" s="275">
        <v>0</v>
      </c>
      <c r="AQ43" s="275">
        <v>0</v>
      </c>
      <c r="AR43" s="275">
        <v>0</v>
      </c>
      <c r="AS43" s="275">
        <v>0</v>
      </c>
      <c r="AT43" s="275">
        <v>15273.5</v>
      </c>
      <c r="AU43" s="275">
        <v>19570</v>
      </c>
      <c r="AV43" s="275">
        <v>1131222.2200000004</v>
      </c>
      <c r="AW43" s="275">
        <v>0</v>
      </c>
      <c r="AX43" s="275">
        <v>570151.80000000005</v>
      </c>
      <c r="AY43" s="275">
        <v>77783.61</v>
      </c>
      <c r="AZ43" s="275">
        <v>136202.57999999999</v>
      </c>
      <c r="BA43" s="275">
        <v>0</v>
      </c>
      <c r="BB43" s="275">
        <v>87528.13</v>
      </c>
      <c r="BC43" s="275">
        <v>2642.7</v>
      </c>
      <c r="BD43" s="275">
        <v>9153.58</v>
      </c>
      <c r="BE43" s="275">
        <v>0</v>
      </c>
      <c r="BF43" s="275">
        <v>0</v>
      </c>
      <c r="BG43" s="275">
        <v>35119.160000000003</v>
      </c>
      <c r="BH43" s="275">
        <v>904.29</v>
      </c>
      <c r="BI43" s="275">
        <v>602.47</v>
      </c>
      <c r="BJ43" s="275">
        <v>8239.7999999999993</v>
      </c>
      <c r="BK43" s="275">
        <v>65586.490000000005</v>
      </c>
      <c r="BL43" s="275">
        <v>19797.7</v>
      </c>
      <c r="BM43" s="275">
        <v>13970.07</v>
      </c>
      <c r="BN43" s="275">
        <v>49126.099999999664</v>
      </c>
      <c r="BO43" s="275">
        <v>0</v>
      </c>
      <c r="BP43" s="275">
        <v>0</v>
      </c>
      <c r="BQ43" s="275">
        <v>68542.94</v>
      </c>
      <c r="BR43" s="275">
        <v>4895</v>
      </c>
      <c r="BS43" s="275">
        <v>7960</v>
      </c>
      <c r="BT43" s="275">
        <v>126974.74</v>
      </c>
      <c r="BU43" s="275">
        <v>61975.92</v>
      </c>
      <c r="BV43" s="275">
        <v>51654.09</v>
      </c>
      <c r="BW43" s="275">
        <v>87858.62</v>
      </c>
      <c r="BX43" s="275">
        <v>0</v>
      </c>
      <c r="BY43" s="275">
        <v>0</v>
      </c>
      <c r="BZ43" s="275"/>
      <c r="CA43" s="275">
        <v>0</v>
      </c>
      <c r="CB43" s="275">
        <v>0</v>
      </c>
      <c r="CC43" s="275">
        <v>8016.25</v>
      </c>
      <c r="CD43" s="275">
        <v>17221.599999999999</v>
      </c>
      <c r="CE43" s="275">
        <v>0</v>
      </c>
      <c r="CF43" s="275">
        <v>0</v>
      </c>
      <c r="CG43" s="275">
        <v>0</v>
      </c>
      <c r="CH43" s="275">
        <v>0</v>
      </c>
      <c r="CI43" s="275">
        <v>0</v>
      </c>
      <c r="CJ43" s="275"/>
      <c r="CK43" s="275">
        <v>436365.16999999946</v>
      </c>
      <c r="CL43" s="275"/>
      <c r="CM43" s="275">
        <v>50167.5</v>
      </c>
      <c r="CN43" s="275">
        <v>0</v>
      </c>
      <c r="CO43" s="275">
        <v>0</v>
      </c>
      <c r="CP43" s="275">
        <v>0</v>
      </c>
      <c r="CQ43" s="282"/>
      <c r="CR43" s="277">
        <v>436365.16999999993</v>
      </c>
      <c r="CS43" s="277">
        <v>50167.5</v>
      </c>
      <c r="CT43" s="278">
        <v>436365.17</v>
      </c>
      <c r="CU43" s="278">
        <v>50167.5</v>
      </c>
      <c r="CV43" s="278">
        <v>0</v>
      </c>
      <c r="CW43" s="277">
        <v>0</v>
      </c>
      <c r="CX43" s="277">
        <v>486532.67</v>
      </c>
      <c r="CY43" s="279">
        <v>17221.599999999999</v>
      </c>
      <c r="CZ43" s="277">
        <v>17221.599999999999</v>
      </c>
      <c r="DA43" s="277">
        <v>0</v>
      </c>
      <c r="DB43" s="277">
        <v>-5.0000000337604433E-2</v>
      </c>
      <c r="DC43" s="278"/>
      <c r="DE43" s="277">
        <v>-5.8207660913467407E-11</v>
      </c>
      <c r="DH43" s="277">
        <v>436365.16999999993</v>
      </c>
      <c r="DI43" s="277">
        <v>50167.5</v>
      </c>
      <c r="DJ43" s="278">
        <v>436365.17</v>
      </c>
      <c r="DK43" s="278">
        <v>50167.5</v>
      </c>
      <c r="DP43" s="270">
        <v>3302225</v>
      </c>
      <c r="DS43" s="277">
        <f t="shared" si="14"/>
        <v>2655264.9300000002</v>
      </c>
      <c r="DT43" s="277">
        <f t="shared" si="15"/>
        <v>2617892.0100000007</v>
      </c>
      <c r="DU43" s="277">
        <f t="shared" si="16"/>
        <v>37372.91999999946</v>
      </c>
      <c r="DV43" s="277">
        <f t="shared" si="17"/>
        <v>25237.85</v>
      </c>
      <c r="DW43" s="277">
        <f t="shared" si="18"/>
        <v>0</v>
      </c>
      <c r="DX43" s="277">
        <f t="shared" si="19"/>
        <v>25237.85</v>
      </c>
      <c r="DZ43" s="277">
        <f t="shared" si="8"/>
        <v>398992.25</v>
      </c>
      <c r="EA43" s="277">
        <f t="shared" si="9"/>
        <v>37372.91999999946</v>
      </c>
      <c r="EB43" s="277">
        <f t="shared" si="10"/>
        <v>436365.16999999946</v>
      </c>
      <c r="EC43" s="277">
        <v>436365.16999999946</v>
      </c>
      <c r="ED43" s="277">
        <f t="shared" si="20"/>
        <v>0</v>
      </c>
      <c r="EE43" s="277"/>
      <c r="EF43" s="277">
        <f t="shared" si="11"/>
        <v>24929.65</v>
      </c>
      <c r="EG43" s="277">
        <f t="shared" si="21"/>
        <v>25237.85</v>
      </c>
      <c r="EH43" s="277">
        <f t="shared" si="12"/>
        <v>50167.5</v>
      </c>
      <c r="EI43" s="279">
        <v>50167.5</v>
      </c>
      <c r="EJ43" s="277">
        <f t="shared" si="13"/>
        <v>0</v>
      </c>
      <c r="EM43" s="277"/>
    </row>
    <row r="44" spans="1:143" s="269" customFormat="1" hidden="1">
      <c r="A44" s="269" t="str">
        <f>_xlfn.XLOOKUP(B44,Adjustment!B:B,Adjustment!H:H,0,0)</f>
        <v>Agree</v>
      </c>
      <c r="B44" s="270">
        <v>3302231</v>
      </c>
      <c r="C44" s="280" t="s">
        <v>774</v>
      </c>
      <c r="D44" s="271" t="s">
        <v>576</v>
      </c>
      <c r="E44" s="283"/>
      <c r="F44" s="281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4"/>
      <c r="S44" s="274"/>
      <c r="T44" s="274"/>
      <c r="U44" s="274"/>
      <c r="V44" s="274"/>
      <c r="W44" s="274"/>
      <c r="X44" s="275">
        <v>213562.38</v>
      </c>
      <c r="Y44" s="275"/>
      <c r="Z44" s="275">
        <v>22264</v>
      </c>
      <c r="AA44" s="275">
        <v>2353295.54</v>
      </c>
      <c r="AB44" s="275">
        <v>0</v>
      </c>
      <c r="AC44" s="275">
        <v>33197.5</v>
      </c>
      <c r="AD44" s="275">
        <v>0</v>
      </c>
      <c r="AE44" s="275">
        <v>224385.5</v>
      </c>
      <c r="AF44" s="275">
        <v>2800</v>
      </c>
      <c r="AG44" s="275">
        <v>0</v>
      </c>
      <c r="AH44" s="275">
        <v>0</v>
      </c>
      <c r="AI44" s="275">
        <v>28893.91</v>
      </c>
      <c r="AJ44" s="275">
        <v>0</v>
      </c>
      <c r="AK44" s="275">
        <v>0</v>
      </c>
      <c r="AL44" s="275">
        <v>0</v>
      </c>
      <c r="AM44" s="275">
        <v>26339.57</v>
      </c>
      <c r="AN44" s="275">
        <v>0</v>
      </c>
      <c r="AO44" s="275">
        <v>0</v>
      </c>
      <c r="AP44" s="275">
        <v>0</v>
      </c>
      <c r="AQ44" s="275">
        <v>0</v>
      </c>
      <c r="AR44" s="275">
        <v>0</v>
      </c>
      <c r="AS44" s="275">
        <v>0</v>
      </c>
      <c r="AT44" s="275">
        <v>22790.6</v>
      </c>
      <c r="AU44" s="275">
        <v>72357</v>
      </c>
      <c r="AV44" s="275">
        <v>1189273.9299999995</v>
      </c>
      <c r="AW44" s="275">
        <v>0</v>
      </c>
      <c r="AX44" s="275">
        <v>543384.24</v>
      </c>
      <c r="AY44" s="275">
        <v>33076.58</v>
      </c>
      <c r="AZ44" s="275">
        <v>279917.74</v>
      </c>
      <c r="BA44" s="275">
        <v>0</v>
      </c>
      <c r="BB44" s="275">
        <v>62159.519999999997</v>
      </c>
      <c r="BC44" s="275">
        <v>1537.3</v>
      </c>
      <c r="BD44" s="275">
        <v>735</v>
      </c>
      <c r="BE44" s="275">
        <v>0</v>
      </c>
      <c r="BF44" s="275">
        <v>0</v>
      </c>
      <c r="BG44" s="275">
        <v>61289.82</v>
      </c>
      <c r="BH44" s="275">
        <v>1694.8</v>
      </c>
      <c r="BI44" s="275">
        <v>2306.66</v>
      </c>
      <c r="BJ44" s="275">
        <v>7981.96</v>
      </c>
      <c r="BK44" s="275">
        <v>49865.7</v>
      </c>
      <c r="BL44" s="275">
        <v>0</v>
      </c>
      <c r="BM44" s="275">
        <v>3367.71</v>
      </c>
      <c r="BN44" s="275">
        <v>98196.400000000183</v>
      </c>
      <c r="BO44" s="275">
        <v>15635.41</v>
      </c>
      <c r="BP44" s="275">
        <v>0</v>
      </c>
      <c r="BQ44" s="275">
        <v>25998.69</v>
      </c>
      <c r="BR44" s="275">
        <v>4895</v>
      </c>
      <c r="BS44" s="275">
        <v>3945.6</v>
      </c>
      <c r="BT44" s="275">
        <v>201380.87</v>
      </c>
      <c r="BU44" s="275">
        <v>100607.79</v>
      </c>
      <c r="BV44" s="275">
        <v>0</v>
      </c>
      <c r="BW44" s="275">
        <v>73798.179999999993</v>
      </c>
      <c r="BX44" s="275">
        <v>0</v>
      </c>
      <c r="BY44" s="275">
        <v>0</v>
      </c>
      <c r="BZ44" s="275"/>
      <c r="CA44" s="275">
        <v>0</v>
      </c>
      <c r="CB44" s="275">
        <v>0</v>
      </c>
      <c r="CC44" s="275">
        <v>8974.75</v>
      </c>
      <c r="CD44" s="275">
        <v>0</v>
      </c>
      <c r="CE44" s="275">
        <v>0</v>
      </c>
      <c r="CF44" s="275">
        <v>0</v>
      </c>
      <c r="CG44" s="275">
        <v>0</v>
      </c>
      <c r="CH44" s="275">
        <v>30523</v>
      </c>
      <c r="CI44" s="275">
        <v>0</v>
      </c>
      <c r="CJ44" s="275"/>
      <c r="CK44" s="275">
        <v>216573.10000000009</v>
      </c>
      <c r="CL44" s="275"/>
      <c r="CM44" s="275">
        <v>715.75</v>
      </c>
      <c r="CN44" s="275">
        <v>0</v>
      </c>
      <c r="CO44" s="275">
        <v>0</v>
      </c>
      <c r="CP44" s="275">
        <v>0</v>
      </c>
      <c r="CQ44" s="282"/>
      <c r="CR44" s="277">
        <v>206396.79999999993</v>
      </c>
      <c r="CS44" s="277">
        <v>0</v>
      </c>
      <c r="CT44" s="278">
        <v>216573.1</v>
      </c>
      <c r="CU44" s="278">
        <v>-10176.299999999999</v>
      </c>
      <c r="CV44" s="278">
        <v>-10176.300000000076</v>
      </c>
      <c r="CW44" s="277">
        <v>-10176.299999999999</v>
      </c>
      <c r="CX44" s="277">
        <v>206396.80000000002</v>
      </c>
      <c r="CY44" s="279">
        <v>0</v>
      </c>
      <c r="CZ44" s="277">
        <v>0</v>
      </c>
      <c r="DA44" s="277">
        <v>0</v>
      </c>
      <c r="DB44" s="277">
        <v>-1.9999999814899638E-2</v>
      </c>
      <c r="DC44" s="278">
        <v>-10176.299999999999</v>
      </c>
      <c r="DE44" s="277">
        <v>-7.6397554948925972E-11</v>
      </c>
      <c r="DH44" s="277">
        <v>206396.79999999993</v>
      </c>
      <c r="DI44" s="277">
        <v>0</v>
      </c>
      <c r="DJ44" s="278">
        <v>216573.1</v>
      </c>
      <c r="DK44" s="278">
        <v>-10176.299999999999</v>
      </c>
      <c r="DP44" s="270">
        <v>3302231</v>
      </c>
      <c r="DS44" s="277">
        <f t="shared" si="14"/>
        <v>2764059.62</v>
      </c>
      <c r="DT44" s="277">
        <f t="shared" si="15"/>
        <v>2761048.9</v>
      </c>
      <c r="DU44" s="277">
        <f t="shared" si="16"/>
        <v>3010.7200000002049</v>
      </c>
      <c r="DV44" s="277">
        <f t="shared" si="17"/>
        <v>8974.75</v>
      </c>
      <c r="DW44" s="277">
        <f t="shared" si="18"/>
        <v>30523</v>
      </c>
      <c r="DX44" s="277">
        <f t="shared" si="19"/>
        <v>-21548.25</v>
      </c>
      <c r="DZ44" s="277">
        <f t="shared" si="8"/>
        <v>213562.38</v>
      </c>
      <c r="EA44" s="277">
        <f t="shared" si="9"/>
        <v>3010.7200000002049</v>
      </c>
      <c r="EB44" s="277">
        <f t="shared" si="10"/>
        <v>216573.10000000021</v>
      </c>
      <c r="EC44" s="277">
        <v>216573.10000000021</v>
      </c>
      <c r="ED44" s="277">
        <f t="shared" si="20"/>
        <v>0</v>
      </c>
      <c r="EE44" s="277"/>
      <c r="EF44" s="277">
        <f t="shared" si="11"/>
        <v>22264</v>
      </c>
      <c r="EG44" s="277">
        <f t="shared" si="21"/>
        <v>-21548.25</v>
      </c>
      <c r="EH44" s="277">
        <f t="shared" si="12"/>
        <v>715.75</v>
      </c>
      <c r="EI44" s="279">
        <v>715.75</v>
      </c>
      <c r="EJ44" s="277">
        <f t="shared" si="13"/>
        <v>0</v>
      </c>
      <c r="EM44" s="277"/>
    </row>
    <row r="45" spans="1:143" s="269" customFormat="1" hidden="1">
      <c r="A45" s="269" t="str">
        <f>_xlfn.XLOOKUP(B45,Adjustment!B:B,Adjustment!H:H,0,0)</f>
        <v>Agree</v>
      </c>
      <c r="B45" s="270">
        <v>3302239</v>
      </c>
      <c r="C45" s="280" t="s">
        <v>779</v>
      </c>
      <c r="D45" s="271" t="s">
        <v>208</v>
      </c>
      <c r="E45" s="283"/>
      <c r="F45" s="281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4"/>
      <c r="S45" s="274"/>
      <c r="T45" s="274"/>
      <c r="U45" s="274"/>
      <c r="V45" s="274"/>
      <c r="W45" s="274"/>
      <c r="X45" s="275">
        <v>138160.85</v>
      </c>
      <c r="Y45" s="275"/>
      <c r="Z45" s="275">
        <v>9502.09</v>
      </c>
      <c r="AA45" s="275">
        <v>1137470.52</v>
      </c>
      <c r="AB45" s="275">
        <v>0</v>
      </c>
      <c r="AC45" s="275">
        <v>73412.5</v>
      </c>
      <c r="AD45" s="275">
        <v>0</v>
      </c>
      <c r="AE45" s="275">
        <v>121100</v>
      </c>
      <c r="AF45" s="275">
        <v>3456.93</v>
      </c>
      <c r="AG45" s="275">
        <v>1200</v>
      </c>
      <c r="AH45" s="275">
        <v>0</v>
      </c>
      <c r="AI45" s="275">
        <v>107479.59</v>
      </c>
      <c r="AJ45" s="275">
        <v>0</v>
      </c>
      <c r="AK45" s="275">
        <v>0</v>
      </c>
      <c r="AL45" s="275">
        <v>0</v>
      </c>
      <c r="AM45" s="275">
        <v>75710.2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9357.5</v>
      </c>
      <c r="AU45" s="275">
        <v>57957</v>
      </c>
      <c r="AV45" s="275">
        <v>526930.4999999993</v>
      </c>
      <c r="AW45" s="275">
        <v>0</v>
      </c>
      <c r="AX45" s="275">
        <v>378392.53</v>
      </c>
      <c r="AY45" s="275">
        <v>12663.7</v>
      </c>
      <c r="AZ45" s="275">
        <v>322368.61</v>
      </c>
      <c r="BA45" s="275">
        <v>0</v>
      </c>
      <c r="BB45" s="275">
        <v>95339.41</v>
      </c>
      <c r="BC45" s="275">
        <v>104.8</v>
      </c>
      <c r="BD45" s="275">
        <v>5927.84</v>
      </c>
      <c r="BE45" s="275">
        <v>0</v>
      </c>
      <c r="BF45" s="275">
        <v>0</v>
      </c>
      <c r="BG45" s="275">
        <v>20733.919999999998</v>
      </c>
      <c r="BH45" s="275">
        <v>1890.13</v>
      </c>
      <c r="BI45" s="275">
        <v>8742.4599999999991</v>
      </c>
      <c r="BJ45" s="275">
        <v>5522.48</v>
      </c>
      <c r="BK45" s="275">
        <v>17561.689999999999</v>
      </c>
      <c r="BL45" s="275">
        <v>0</v>
      </c>
      <c r="BM45" s="275">
        <v>2745.29</v>
      </c>
      <c r="BN45" s="275">
        <v>38442.960000000508</v>
      </c>
      <c r="BO45" s="275">
        <v>7487.96</v>
      </c>
      <c r="BP45" s="275">
        <v>240.4</v>
      </c>
      <c r="BQ45" s="275">
        <v>30078.080000000002</v>
      </c>
      <c r="BR45" s="275">
        <v>4895</v>
      </c>
      <c r="BS45" s="275">
        <v>0</v>
      </c>
      <c r="BT45" s="275">
        <v>115924.3</v>
      </c>
      <c r="BU45" s="275">
        <v>6007</v>
      </c>
      <c r="BV45" s="275">
        <v>2250</v>
      </c>
      <c r="BW45" s="275">
        <v>59603.14</v>
      </c>
      <c r="BX45" s="275">
        <v>0</v>
      </c>
      <c r="BY45" s="275">
        <v>0</v>
      </c>
      <c r="BZ45" s="275"/>
      <c r="CA45" s="275">
        <v>0</v>
      </c>
      <c r="CB45" s="275">
        <v>0</v>
      </c>
      <c r="CC45" s="275">
        <v>6038.5</v>
      </c>
      <c r="CD45" s="275">
        <v>13711.1</v>
      </c>
      <c r="CE45" s="275">
        <v>0</v>
      </c>
      <c r="CF45" s="275">
        <v>0</v>
      </c>
      <c r="CG45" s="275">
        <v>0</v>
      </c>
      <c r="CH45" s="275">
        <v>0</v>
      </c>
      <c r="CI45" s="275">
        <v>20478.27</v>
      </c>
      <c r="CJ45" s="275"/>
      <c r="CK45" s="275">
        <v>61452.890000000596</v>
      </c>
      <c r="CL45" s="275"/>
      <c r="CM45" s="275">
        <v>8773.4199999999983</v>
      </c>
      <c r="CN45" s="275">
        <v>0</v>
      </c>
      <c r="CO45" s="275">
        <v>0</v>
      </c>
      <c r="CP45" s="275">
        <v>0</v>
      </c>
      <c r="CQ45" s="282"/>
      <c r="CR45" s="277">
        <v>51222.130000000034</v>
      </c>
      <c r="CS45" s="277">
        <v>0</v>
      </c>
      <c r="CT45" s="278">
        <v>61452.89</v>
      </c>
      <c r="CU45" s="278">
        <v>-10230.76</v>
      </c>
      <c r="CV45" s="278">
        <v>-10230.759999999966</v>
      </c>
      <c r="CW45" s="277">
        <v>-10230.76</v>
      </c>
      <c r="CX45" s="277">
        <v>51222.13</v>
      </c>
      <c r="CY45" s="279">
        <v>13711.1</v>
      </c>
      <c r="CZ45" s="277">
        <v>13711.1</v>
      </c>
      <c r="DA45" s="277">
        <v>0</v>
      </c>
      <c r="DB45" s="277">
        <v>-345.24999999949068</v>
      </c>
      <c r="DC45" s="278">
        <v>-10230.76</v>
      </c>
      <c r="DE45" s="277">
        <v>3.4560798667371273E-11</v>
      </c>
      <c r="DH45" s="277">
        <v>51222.130000000034</v>
      </c>
      <c r="DI45" s="277">
        <v>0</v>
      </c>
      <c r="DJ45" s="278">
        <v>61452.89</v>
      </c>
      <c r="DK45" s="278">
        <v>-10230.76</v>
      </c>
      <c r="DP45" s="270">
        <v>3302239</v>
      </c>
      <c r="DS45" s="277">
        <f t="shared" si="14"/>
        <v>1587144.24</v>
      </c>
      <c r="DT45" s="277">
        <f t="shared" si="15"/>
        <v>1663852.1999999995</v>
      </c>
      <c r="DU45" s="277">
        <f t="shared" si="16"/>
        <v>-76707.959999999497</v>
      </c>
      <c r="DV45" s="277">
        <f t="shared" si="17"/>
        <v>19749.599999999999</v>
      </c>
      <c r="DW45" s="277">
        <f t="shared" si="18"/>
        <v>20478.27</v>
      </c>
      <c r="DX45" s="277">
        <f t="shared" si="19"/>
        <v>-728.67000000000189</v>
      </c>
      <c r="DZ45" s="277">
        <f t="shared" si="8"/>
        <v>138160.85</v>
      </c>
      <c r="EA45" s="277">
        <f t="shared" si="9"/>
        <v>-76707.959999999497</v>
      </c>
      <c r="EB45" s="277">
        <f t="shared" si="10"/>
        <v>61452.890000000509</v>
      </c>
      <c r="EC45" s="277">
        <v>61452.890000000509</v>
      </c>
      <c r="ED45" s="277">
        <f t="shared" si="20"/>
        <v>0</v>
      </c>
      <c r="EE45" s="277"/>
      <c r="EF45" s="277">
        <f t="shared" si="11"/>
        <v>9502.09</v>
      </c>
      <c r="EG45" s="277">
        <f t="shared" si="21"/>
        <v>-728.67000000000189</v>
      </c>
      <c r="EH45" s="277">
        <f t="shared" si="12"/>
        <v>8773.4199999999983</v>
      </c>
      <c r="EI45" s="279">
        <v>8773.4199999999983</v>
      </c>
      <c r="EJ45" s="277">
        <f t="shared" si="13"/>
        <v>0</v>
      </c>
      <c r="EM45" s="277"/>
    </row>
    <row r="46" spans="1:143" s="269" customFormat="1" hidden="1">
      <c r="A46" s="269" t="str">
        <f>_xlfn.XLOOKUP(B46,Adjustment!B:B,Adjustment!H:H,0,0)</f>
        <v>Agree</v>
      </c>
      <c r="B46" s="270">
        <v>3302241</v>
      </c>
      <c r="C46" s="280" t="s">
        <v>780</v>
      </c>
      <c r="D46" s="271" t="s">
        <v>213</v>
      </c>
      <c r="E46" s="283"/>
      <c r="F46" s="281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4"/>
      <c r="S46" s="274"/>
      <c r="T46" s="274"/>
      <c r="U46" s="274"/>
      <c r="V46" s="274"/>
      <c r="W46" s="274"/>
      <c r="X46" s="275">
        <v>291048.3</v>
      </c>
      <c r="Y46" s="275"/>
      <c r="Z46" s="275">
        <v>7890.93</v>
      </c>
      <c r="AA46" s="275">
        <v>1522479.26</v>
      </c>
      <c r="AB46" s="275">
        <v>0</v>
      </c>
      <c r="AC46" s="275">
        <v>52707.5</v>
      </c>
      <c r="AD46" s="275">
        <v>0</v>
      </c>
      <c r="AE46" s="275">
        <v>217465.5</v>
      </c>
      <c r="AF46" s="275">
        <v>200</v>
      </c>
      <c r="AG46" s="275">
        <v>0</v>
      </c>
      <c r="AH46" s="275">
        <v>0</v>
      </c>
      <c r="AI46" s="275">
        <v>129826.11000000031</v>
      </c>
      <c r="AJ46" s="275">
        <v>0</v>
      </c>
      <c r="AK46" s="275">
        <v>0</v>
      </c>
      <c r="AL46" s="275">
        <v>0</v>
      </c>
      <c r="AM46" s="275">
        <v>24682.52</v>
      </c>
      <c r="AN46" s="275">
        <v>0</v>
      </c>
      <c r="AO46" s="275">
        <v>0</v>
      </c>
      <c r="AP46" s="275">
        <v>0</v>
      </c>
      <c r="AQ46" s="275">
        <v>0</v>
      </c>
      <c r="AR46" s="275">
        <v>0</v>
      </c>
      <c r="AS46" s="275">
        <v>0</v>
      </c>
      <c r="AT46" s="275">
        <v>39335</v>
      </c>
      <c r="AU46" s="275">
        <v>18804</v>
      </c>
      <c r="AV46" s="275">
        <v>814600.68000000017</v>
      </c>
      <c r="AW46" s="275">
        <v>0</v>
      </c>
      <c r="AX46" s="275">
        <v>254152.4</v>
      </c>
      <c r="AY46" s="275">
        <v>74923.61</v>
      </c>
      <c r="AZ46" s="275">
        <v>232470.47</v>
      </c>
      <c r="BA46" s="275">
        <v>0</v>
      </c>
      <c r="BB46" s="275">
        <v>47593.93</v>
      </c>
      <c r="BC46" s="275">
        <v>125</v>
      </c>
      <c r="BD46" s="275">
        <v>4250</v>
      </c>
      <c r="BE46" s="275">
        <v>0</v>
      </c>
      <c r="BF46" s="275">
        <v>0</v>
      </c>
      <c r="BG46" s="275">
        <v>97108.6</v>
      </c>
      <c r="BH46" s="275">
        <v>3497.17</v>
      </c>
      <c r="BI46" s="275">
        <v>27470.32</v>
      </c>
      <c r="BJ46" s="275">
        <v>6494.07</v>
      </c>
      <c r="BK46" s="275">
        <v>25309.279999999999</v>
      </c>
      <c r="BL46" s="275">
        <v>0</v>
      </c>
      <c r="BM46" s="275">
        <v>12733.98</v>
      </c>
      <c r="BN46" s="275">
        <v>117324.32</v>
      </c>
      <c r="BO46" s="275">
        <v>0</v>
      </c>
      <c r="BP46" s="275">
        <v>96.16</v>
      </c>
      <c r="BQ46" s="275">
        <v>45435.99</v>
      </c>
      <c r="BR46" s="275">
        <v>5315</v>
      </c>
      <c r="BS46" s="275">
        <v>4603.2</v>
      </c>
      <c r="BT46" s="275">
        <v>109470.59</v>
      </c>
      <c r="BU46" s="275">
        <v>3436.91</v>
      </c>
      <c r="BV46" s="275">
        <v>0</v>
      </c>
      <c r="BW46" s="275">
        <v>223192.95</v>
      </c>
      <c r="BX46" s="275">
        <v>0</v>
      </c>
      <c r="BY46" s="275">
        <v>0</v>
      </c>
      <c r="BZ46" s="275"/>
      <c r="CA46" s="275">
        <v>0</v>
      </c>
      <c r="CB46" s="275">
        <v>0</v>
      </c>
      <c r="CC46" s="275">
        <v>7313.13</v>
      </c>
      <c r="CD46" s="275">
        <v>16239</v>
      </c>
      <c r="CE46" s="275">
        <v>0</v>
      </c>
      <c r="CF46" s="275">
        <v>0</v>
      </c>
      <c r="CG46" s="275">
        <v>0</v>
      </c>
      <c r="CH46" s="275">
        <v>0</v>
      </c>
      <c r="CI46" s="275">
        <v>7324.35</v>
      </c>
      <c r="CJ46" s="275">
        <v>3404</v>
      </c>
      <c r="CK46" s="275">
        <v>186943.56000000006</v>
      </c>
      <c r="CL46" s="275"/>
      <c r="CM46" s="275">
        <v>20714.71</v>
      </c>
      <c r="CN46" s="275">
        <v>0</v>
      </c>
      <c r="CO46" s="275">
        <v>0</v>
      </c>
      <c r="CP46" s="275">
        <v>0</v>
      </c>
      <c r="CQ46" s="282"/>
      <c r="CR46" s="277">
        <v>104645.97000000015</v>
      </c>
      <c r="CS46" s="277">
        <v>63582.719999999994</v>
      </c>
      <c r="CT46" s="278">
        <v>104645.97</v>
      </c>
      <c r="CU46" s="278">
        <v>63582.720000000001</v>
      </c>
      <c r="CV46" s="278">
        <v>1.4551915228366852E-10</v>
      </c>
      <c r="CW46" s="277">
        <v>0</v>
      </c>
      <c r="CX46" s="277">
        <v>168228.69</v>
      </c>
      <c r="CY46" s="279">
        <v>64849.58</v>
      </c>
      <c r="CZ46" s="277">
        <v>64849.58</v>
      </c>
      <c r="DA46" s="277">
        <v>9.9999996891710907E-3</v>
      </c>
      <c r="DB46" s="277">
        <v>0</v>
      </c>
      <c r="DC46" s="278"/>
      <c r="DE46" s="277">
        <v>1.4551915228366852E-10</v>
      </c>
      <c r="DH46" s="277">
        <v>104645.97000000015</v>
      </c>
      <c r="DI46" s="277">
        <v>63582.719999999994</v>
      </c>
      <c r="DJ46" s="278">
        <v>104645.97</v>
      </c>
      <c r="DK46" s="278">
        <v>63582.720000000001</v>
      </c>
      <c r="DP46" s="270">
        <v>3302241</v>
      </c>
      <c r="DS46" s="277">
        <f t="shared" si="14"/>
        <v>2005499.8900000004</v>
      </c>
      <c r="DT46" s="277">
        <f t="shared" si="15"/>
        <v>2109604.6300000004</v>
      </c>
      <c r="DU46" s="277">
        <f t="shared" si="16"/>
        <v>-104104.73999999999</v>
      </c>
      <c r="DV46" s="277">
        <f t="shared" si="17"/>
        <v>23552.13</v>
      </c>
      <c r="DW46" s="277">
        <f t="shared" si="18"/>
        <v>10728.35</v>
      </c>
      <c r="DX46" s="277">
        <f t="shared" si="19"/>
        <v>12823.78</v>
      </c>
      <c r="DZ46" s="277">
        <f t="shared" si="8"/>
        <v>291048.3</v>
      </c>
      <c r="EA46" s="277">
        <f t="shared" si="9"/>
        <v>-104104.73999999999</v>
      </c>
      <c r="EB46" s="277">
        <f t="shared" si="10"/>
        <v>186943.56</v>
      </c>
      <c r="EC46" s="277">
        <v>186943.56</v>
      </c>
      <c r="ED46" s="277">
        <f t="shared" si="20"/>
        <v>0</v>
      </c>
      <c r="EE46" s="277"/>
      <c r="EF46" s="277">
        <f t="shared" si="11"/>
        <v>7890.93</v>
      </c>
      <c r="EG46" s="277">
        <f t="shared" si="21"/>
        <v>12823.78</v>
      </c>
      <c r="EH46" s="277">
        <f t="shared" si="12"/>
        <v>20714.71</v>
      </c>
      <c r="EI46" s="279">
        <v>20714.71</v>
      </c>
      <c r="EJ46" s="277">
        <f t="shared" si="13"/>
        <v>0</v>
      </c>
      <c r="EM46" s="277"/>
    </row>
    <row r="47" spans="1:143" s="269" customFormat="1" hidden="1">
      <c r="A47" s="269" t="str">
        <f>_xlfn.XLOOKUP(B47,Adjustment!B:B,Adjustment!H:H,0,0)</f>
        <v>Agree</v>
      </c>
      <c r="B47" s="270">
        <v>3302245</v>
      </c>
      <c r="C47" s="280" t="s">
        <v>781</v>
      </c>
      <c r="D47" s="271" t="s">
        <v>550</v>
      </c>
      <c r="E47" s="283"/>
      <c r="F47" s="281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4"/>
      <c r="S47" s="274"/>
      <c r="T47" s="274"/>
      <c r="U47" s="274"/>
      <c r="V47" s="274"/>
      <c r="W47" s="274"/>
      <c r="X47" s="275">
        <v>329261.07</v>
      </c>
      <c r="Y47" s="275"/>
      <c r="Z47" s="275">
        <v>32065.37</v>
      </c>
      <c r="AA47" s="275">
        <v>1486842.42</v>
      </c>
      <c r="AB47" s="275">
        <v>0</v>
      </c>
      <c r="AC47" s="275">
        <v>246925.08</v>
      </c>
      <c r="AD47" s="275">
        <v>0</v>
      </c>
      <c r="AE47" s="275">
        <v>216796.5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275">
        <v>0</v>
      </c>
      <c r="AL47" s="275">
        <v>0</v>
      </c>
      <c r="AM47" s="275">
        <v>0</v>
      </c>
      <c r="AN47" s="275">
        <v>0</v>
      </c>
      <c r="AO47" s="275">
        <v>0</v>
      </c>
      <c r="AP47" s="275">
        <v>0</v>
      </c>
      <c r="AQ47" s="275">
        <v>0</v>
      </c>
      <c r="AR47" s="275">
        <v>0</v>
      </c>
      <c r="AS47" s="275">
        <v>0</v>
      </c>
      <c r="AT47" s="275">
        <v>15752.76</v>
      </c>
      <c r="AU47" s="275">
        <v>28829</v>
      </c>
      <c r="AV47" s="275">
        <v>980631.33999999962</v>
      </c>
      <c r="AW47" s="275">
        <v>0</v>
      </c>
      <c r="AX47" s="275">
        <v>219612.06</v>
      </c>
      <c r="AY47" s="275">
        <v>25898.93</v>
      </c>
      <c r="AZ47" s="275">
        <v>149976.41</v>
      </c>
      <c r="BA47" s="275">
        <v>0</v>
      </c>
      <c r="BB47" s="275">
        <v>42441.97</v>
      </c>
      <c r="BC47" s="275">
        <v>256.63</v>
      </c>
      <c r="BD47" s="275">
        <v>3435</v>
      </c>
      <c r="BE47" s="275">
        <v>0</v>
      </c>
      <c r="BF47" s="275">
        <v>3032.87</v>
      </c>
      <c r="BG47" s="275">
        <v>22999.17</v>
      </c>
      <c r="BH47" s="275">
        <v>2310</v>
      </c>
      <c r="BI47" s="275">
        <v>0</v>
      </c>
      <c r="BJ47" s="275">
        <v>6325.71</v>
      </c>
      <c r="BK47" s="275">
        <v>63209.27</v>
      </c>
      <c r="BL47" s="275">
        <v>0</v>
      </c>
      <c r="BM47" s="275">
        <v>5616.17</v>
      </c>
      <c r="BN47" s="275">
        <v>22930.97000000035</v>
      </c>
      <c r="BO47" s="275">
        <v>17815.39</v>
      </c>
      <c r="BP47" s="275">
        <v>23753.7</v>
      </c>
      <c r="BQ47" s="275">
        <v>57145.53</v>
      </c>
      <c r="BR47" s="275">
        <v>4895</v>
      </c>
      <c r="BS47" s="275">
        <v>0</v>
      </c>
      <c r="BT47" s="275">
        <v>128051.96</v>
      </c>
      <c r="BU47" s="275">
        <v>191011.45</v>
      </c>
      <c r="BV47" s="275">
        <v>480</v>
      </c>
      <c r="BW47" s="275">
        <v>148239.76</v>
      </c>
      <c r="BX47" s="275">
        <v>0</v>
      </c>
      <c r="BY47" s="275">
        <v>0</v>
      </c>
      <c r="BZ47" s="275"/>
      <c r="CA47" s="275">
        <v>0</v>
      </c>
      <c r="CB47" s="275">
        <v>0</v>
      </c>
      <c r="CC47" s="275">
        <v>6526.75</v>
      </c>
      <c r="CD47" s="275">
        <v>14549.61</v>
      </c>
      <c r="CE47" s="275">
        <v>0</v>
      </c>
      <c r="CF47" s="275">
        <v>0</v>
      </c>
      <c r="CG47" s="275">
        <v>0</v>
      </c>
      <c r="CH47" s="275">
        <v>0</v>
      </c>
      <c r="CI47" s="275">
        <v>7500</v>
      </c>
      <c r="CJ47" s="275"/>
      <c r="CK47" s="275">
        <v>204337.5400000005</v>
      </c>
      <c r="CL47" s="275"/>
      <c r="CM47" s="275">
        <v>45641.729999999996</v>
      </c>
      <c r="CN47" s="275">
        <v>0</v>
      </c>
      <c r="CO47" s="275">
        <v>0</v>
      </c>
      <c r="CP47" s="275">
        <v>0</v>
      </c>
      <c r="CQ47" s="282"/>
      <c r="CR47" s="277">
        <v>185847.99000000017</v>
      </c>
      <c r="CS47" s="277">
        <v>0</v>
      </c>
      <c r="CT47" s="278">
        <v>206368.37</v>
      </c>
      <c r="CU47" s="278">
        <v>-20520.38</v>
      </c>
      <c r="CV47" s="278">
        <v>-20520.37999999983</v>
      </c>
      <c r="CW47" s="277">
        <v>-20520.38</v>
      </c>
      <c r="CX47" s="277">
        <v>185847.99</v>
      </c>
      <c r="CY47" s="279">
        <v>14549.609999999997</v>
      </c>
      <c r="CZ47" s="277">
        <v>14549.609999999997</v>
      </c>
      <c r="DA47" s="277">
        <v>0</v>
      </c>
      <c r="DB47" s="277">
        <v>-74797.429999999644</v>
      </c>
      <c r="DC47" s="278">
        <v>-20520.38</v>
      </c>
      <c r="DE47" s="277">
        <v>1.7098500393331051E-10</v>
      </c>
      <c r="DH47" s="277">
        <v>185847.99000000017</v>
      </c>
      <c r="DI47" s="277">
        <v>0</v>
      </c>
      <c r="DJ47" s="278">
        <v>206368.37</v>
      </c>
      <c r="DK47" s="278">
        <v>-20520.38</v>
      </c>
      <c r="DP47" s="270">
        <v>3302245</v>
      </c>
      <c r="DS47" s="277">
        <f t="shared" si="14"/>
        <v>1995145.76</v>
      </c>
      <c r="DT47" s="277">
        <f t="shared" si="15"/>
        <v>2120069.2899999996</v>
      </c>
      <c r="DU47" s="277">
        <f t="shared" si="16"/>
        <v>-124923.52999999956</v>
      </c>
      <c r="DV47" s="277">
        <f t="shared" si="17"/>
        <v>21076.36</v>
      </c>
      <c r="DW47" s="277">
        <f t="shared" si="18"/>
        <v>7500</v>
      </c>
      <c r="DX47" s="277">
        <f t="shared" si="19"/>
        <v>13576.36</v>
      </c>
      <c r="DZ47" s="277">
        <f t="shared" si="8"/>
        <v>329261.07</v>
      </c>
      <c r="EA47" s="277">
        <f t="shared" si="9"/>
        <v>-124923.52999999956</v>
      </c>
      <c r="EB47" s="277">
        <f t="shared" si="10"/>
        <v>204337.54000000044</v>
      </c>
      <c r="EC47" s="277">
        <v>204337.54000000044</v>
      </c>
      <c r="ED47" s="277">
        <f t="shared" si="20"/>
        <v>0</v>
      </c>
      <c r="EE47" s="277"/>
      <c r="EF47" s="277">
        <f t="shared" si="11"/>
        <v>32065.37</v>
      </c>
      <c r="EG47" s="277">
        <f t="shared" si="21"/>
        <v>13576.36</v>
      </c>
      <c r="EH47" s="277">
        <f t="shared" si="12"/>
        <v>45641.729999999996</v>
      </c>
      <c r="EI47" s="279">
        <v>45641.729999999996</v>
      </c>
      <c r="EJ47" s="277">
        <f t="shared" si="13"/>
        <v>0</v>
      </c>
      <c r="EM47" s="277"/>
    </row>
    <row r="48" spans="1:143" s="269" customFormat="1" hidden="1">
      <c r="A48" s="269" t="str">
        <f>_xlfn.XLOOKUP(B48,Adjustment!B:B,Adjustment!H:H,0,0)</f>
        <v>Agree</v>
      </c>
      <c r="B48" s="270">
        <v>3302246</v>
      </c>
      <c r="C48" s="280" t="s">
        <v>782</v>
      </c>
      <c r="D48" s="271" t="s">
        <v>520</v>
      </c>
      <c r="E48" s="283"/>
      <c r="F48" s="281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4"/>
      <c r="S48" s="274"/>
      <c r="T48" s="274"/>
      <c r="U48" s="274"/>
      <c r="V48" s="274"/>
      <c r="W48" s="274"/>
      <c r="X48" s="275">
        <v>407773.97</v>
      </c>
      <c r="Y48" s="275"/>
      <c r="Z48" s="275">
        <v>71024</v>
      </c>
      <c r="AA48" s="275">
        <v>2994796.58</v>
      </c>
      <c r="AB48" s="275">
        <v>0</v>
      </c>
      <c r="AC48" s="275">
        <v>534841.5</v>
      </c>
      <c r="AD48" s="275">
        <v>0</v>
      </c>
      <c r="AE48" s="275">
        <v>396525.5</v>
      </c>
      <c r="AF48" s="275">
        <v>856.93</v>
      </c>
      <c r="AG48" s="275">
        <v>0</v>
      </c>
      <c r="AH48" s="275">
        <v>0</v>
      </c>
      <c r="AI48" s="275">
        <v>66950.5</v>
      </c>
      <c r="AJ48" s="275">
        <v>0</v>
      </c>
      <c r="AK48" s="275">
        <v>0</v>
      </c>
      <c r="AL48" s="275">
        <v>0</v>
      </c>
      <c r="AM48" s="275">
        <v>14777.16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32142.06</v>
      </c>
      <c r="AU48" s="275">
        <v>94503</v>
      </c>
      <c r="AV48" s="275">
        <v>1603410.4000000008</v>
      </c>
      <c r="AW48" s="275">
        <v>12622.06</v>
      </c>
      <c r="AX48" s="275">
        <v>528524.16</v>
      </c>
      <c r="AY48" s="275">
        <v>103000.64</v>
      </c>
      <c r="AZ48" s="275">
        <v>384563.25</v>
      </c>
      <c r="BA48" s="275">
        <v>0</v>
      </c>
      <c r="BB48" s="275">
        <v>94586.7</v>
      </c>
      <c r="BC48" s="275">
        <v>67852.95</v>
      </c>
      <c r="BD48" s="275">
        <v>6573.65</v>
      </c>
      <c r="BE48" s="275">
        <v>0</v>
      </c>
      <c r="BF48" s="275">
        <v>0</v>
      </c>
      <c r="BG48" s="275">
        <v>52265.9</v>
      </c>
      <c r="BH48" s="275">
        <v>159.99</v>
      </c>
      <c r="BI48" s="275">
        <v>11081.36</v>
      </c>
      <c r="BJ48" s="275">
        <v>13735.27</v>
      </c>
      <c r="BK48" s="275">
        <v>99433.34</v>
      </c>
      <c r="BL48" s="275">
        <v>0</v>
      </c>
      <c r="BM48" s="275">
        <v>18871.27</v>
      </c>
      <c r="BN48" s="275">
        <v>79136.299999999566</v>
      </c>
      <c r="BO48" s="275">
        <v>33288.089999999997</v>
      </c>
      <c r="BP48" s="275">
        <v>41313.1</v>
      </c>
      <c r="BQ48" s="275">
        <v>100506.48</v>
      </c>
      <c r="BR48" s="275">
        <v>4895</v>
      </c>
      <c r="BS48" s="275">
        <v>8060.26</v>
      </c>
      <c r="BT48" s="275">
        <v>182734.07999999999</v>
      </c>
      <c r="BU48" s="275">
        <v>637822.93000000005</v>
      </c>
      <c r="BV48" s="275">
        <v>2250</v>
      </c>
      <c r="BW48" s="275">
        <v>136164.04999999999</v>
      </c>
      <c r="BX48" s="275">
        <v>0</v>
      </c>
      <c r="BY48" s="275">
        <v>0</v>
      </c>
      <c r="BZ48" s="275"/>
      <c r="CA48" s="275">
        <v>0</v>
      </c>
      <c r="CB48" s="275">
        <v>0</v>
      </c>
      <c r="CC48" s="275">
        <v>10930</v>
      </c>
      <c r="CD48" s="275">
        <v>0</v>
      </c>
      <c r="CE48" s="275">
        <v>0</v>
      </c>
      <c r="CF48" s="275">
        <v>0</v>
      </c>
      <c r="CG48" s="275">
        <v>0</v>
      </c>
      <c r="CH48" s="275">
        <v>39167.160000000003</v>
      </c>
      <c r="CI48" s="275">
        <v>0</v>
      </c>
      <c r="CJ48" s="275"/>
      <c r="CK48" s="275">
        <v>320315.96999999974</v>
      </c>
      <c r="CL48" s="275"/>
      <c r="CM48" s="275">
        <v>42786.84</v>
      </c>
      <c r="CN48" s="275">
        <v>0</v>
      </c>
      <c r="CO48" s="275">
        <v>0</v>
      </c>
      <c r="CP48" s="275">
        <v>0</v>
      </c>
      <c r="CQ48" s="282"/>
      <c r="CR48" s="277">
        <v>263728.43000000087</v>
      </c>
      <c r="CS48" s="277">
        <v>0</v>
      </c>
      <c r="CT48" s="278">
        <v>290054.81</v>
      </c>
      <c r="CU48" s="278">
        <v>-26326.38</v>
      </c>
      <c r="CV48" s="278">
        <v>-26326.379999999132</v>
      </c>
      <c r="CW48" s="277">
        <v>-26326.38</v>
      </c>
      <c r="CX48" s="277">
        <v>263728.43</v>
      </c>
      <c r="CY48" s="279">
        <v>0</v>
      </c>
      <c r="CZ48" s="277">
        <v>0</v>
      </c>
      <c r="DA48" s="277">
        <v>0</v>
      </c>
      <c r="DB48" s="277">
        <v>-3.0000000435393304E-2</v>
      </c>
      <c r="DC48" s="278">
        <v>-26326.38</v>
      </c>
      <c r="DE48" s="277">
        <v>8.694769348949194E-10</v>
      </c>
      <c r="DH48" s="277">
        <v>263728.43000000087</v>
      </c>
      <c r="DI48" s="277">
        <v>0</v>
      </c>
      <c r="DJ48" s="278">
        <v>290054.81</v>
      </c>
      <c r="DK48" s="278">
        <v>-26326.38</v>
      </c>
      <c r="DP48" s="270">
        <v>3302246</v>
      </c>
      <c r="DS48" s="277">
        <f t="shared" si="14"/>
        <v>4135393.2300000004</v>
      </c>
      <c r="DT48" s="277">
        <f t="shared" si="15"/>
        <v>4222851.2300000004</v>
      </c>
      <c r="DU48" s="277">
        <f t="shared" si="16"/>
        <v>-87458</v>
      </c>
      <c r="DV48" s="277">
        <f t="shared" si="17"/>
        <v>10930</v>
      </c>
      <c r="DW48" s="277">
        <f t="shared" si="18"/>
        <v>39167.160000000003</v>
      </c>
      <c r="DX48" s="277">
        <f t="shared" si="19"/>
        <v>-28237.160000000003</v>
      </c>
      <c r="DZ48" s="277">
        <f t="shared" si="8"/>
        <v>407773.97</v>
      </c>
      <c r="EA48" s="277">
        <f t="shared" si="9"/>
        <v>-87458</v>
      </c>
      <c r="EB48" s="277">
        <f t="shared" si="10"/>
        <v>320315.96999999997</v>
      </c>
      <c r="EC48" s="277">
        <v>320315.96999999997</v>
      </c>
      <c r="ED48" s="277">
        <f t="shared" si="20"/>
        <v>0</v>
      </c>
      <c r="EE48" s="277"/>
      <c r="EF48" s="277">
        <f t="shared" si="11"/>
        <v>71024</v>
      </c>
      <c r="EG48" s="277">
        <f t="shared" si="21"/>
        <v>-28237.160000000003</v>
      </c>
      <c r="EH48" s="277">
        <f t="shared" si="12"/>
        <v>42786.84</v>
      </c>
      <c r="EI48" s="279">
        <v>42786.84</v>
      </c>
      <c r="EJ48" s="277">
        <f t="shared" si="13"/>
        <v>0</v>
      </c>
      <c r="EM48" s="277"/>
    </row>
    <row r="49" spans="1:143" s="269" customFormat="1" hidden="1">
      <c r="A49" s="269" t="str">
        <f>_xlfn.XLOOKUP(B49,Adjustment!B:B,Adjustment!H:H,0,0)</f>
        <v>Agree</v>
      </c>
      <c r="B49" s="270">
        <v>3302251</v>
      </c>
      <c r="C49" s="280" t="s">
        <v>783</v>
      </c>
      <c r="D49" s="271" t="s">
        <v>259</v>
      </c>
      <c r="E49" s="283"/>
      <c r="F49" s="281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4"/>
      <c r="S49" s="274"/>
      <c r="T49" s="274"/>
      <c r="U49" s="274"/>
      <c r="V49" s="274"/>
      <c r="W49" s="274"/>
      <c r="X49" s="275">
        <v>192021.34</v>
      </c>
      <c r="Y49" s="275"/>
      <c r="Z49" s="275">
        <v>31721</v>
      </c>
      <c r="AA49" s="275">
        <v>2050705.34</v>
      </c>
      <c r="AB49" s="275">
        <v>0</v>
      </c>
      <c r="AC49" s="275">
        <v>36907.5</v>
      </c>
      <c r="AD49" s="275">
        <v>0</v>
      </c>
      <c r="AE49" s="275">
        <v>115956</v>
      </c>
      <c r="AF49" s="275">
        <v>1713.86</v>
      </c>
      <c r="AG49" s="275">
        <v>0</v>
      </c>
      <c r="AH49" s="275">
        <v>0</v>
      </c>
      <c r="AI49" s="275">
        <v>91877.320000001098</v>
      </c>
      <c r="AJ49" s="275">
        <v>48141.96</v>
      </c>
      <c r="AK49" s="275">
        <v>0</v>
      </c>
      <c r="AL49" s="275">
        <v>0</v>
      </c>
      <c r="AM49" s="275">
        <v>153587.46</v>
      </c>
      <c r="AN49" s="275">
        <v>0</v>
      </c>
      <c r="AO49" s="275">
        <v>0</v>
      </c>
      <c r="AP49" s="275">
        <v>0</v>
      </c>
      <c r="AQ49" s="275">
        <v>0</v>
      </c>
      <c r="AR49" s="275">
        <v>0</v>
      </c>
      <c r="AS49" s="275">
        <v>0</v>
      </c>
      <c r="AT49" s="275">
        <v>7071.51</v>
      </c>
      <c r="AU49" s="275">
        <v>96339</v>
      </c>
      <c r="AV49" s="275">
        <v>1156385.6200000015</v>
      </c>
      <c r="AW49" s="275">
        <v>0</v>
      </c>
      <c r="AX49" s="275">
        <v>398929.77</v>
      </c>
      <c r="AY49" s="275">
        <v>0</v>
      </c>
      <c r="AZ49" s="275">
        <v>133146.44</v>
      </c>
      <c r="BA49" s="275">
        <v>77947.67</v>
      </c>
      <c r="BB49" s="275">
        <v>37416.07</v>
      </c>
      <c r="BC49" s="275">
        <v>0</v>
      </c>
      <c r="BD49" s="275">
        <v>3721.86</v>
      </c>
      <c r="BE49" s="275">
        <v>0</v>
      </c>
      <c r="BF49" s="275">
        <v>0</v>
      </c>
      <c r="BG49" s="275">
        <v>14841.18</v>
      </c>
      <c r="BH49" s="275">
        <v>0</v>
      </c>
      <c r="BI49" s="275">
        <v>0</v>
      </c>
      <c r="BJ49" s="275">
        <v>9762.98</v>
      </c>
      <c r="BK49" s="275">
        <v>88811.67</v>
      </c>
      <c r="BL49" s="275">
        <v>17301.580000000002</v>
      </c>
      <c r="BM49" s="275">
        <v>42326.75</v>
      </c>
      <c r="BN49" s="275">
        <v>119896.41</v>
      </c>
      <c r="BO49" s="275">
        <v>730</v>
      </c>
      <c r="BP49" s="275">
        <v>0</v>
      </c>
      <c r="BQ49" s="275">
        <v>34347.85</v>
      </c>
      <c r="BR49" s="275">
        <v>4895</v>
      </c>
      <c r="BS49" s="275">
        <v>0</v>
      </c>
      <c r="BT49" s="275">
        <v>70651.600000000006</v>
      </c>
      <c r="BU49" s="275">
        <v>48549.27</v>
      </c>
      <c r="BV49" s="275">
        <v>112983.67999999999</v>
      </c>
      <c r="BW49" s="275">
        <v>13013.53</v>
      </c>
      <c r="BX49" s="275">
        <v>156852.22</v>
      </c>
      <c r="BY49" s="275">
        <v>0</v>
      </c>
      <c r="BZ49" s="275"/>
      <c r="CA49" s="275">
        <v>0</v>
      </c>
      <c r="CB49" s="275">
        <v>0</v>
      </c>
      <c r="CC49" s="275">
        <v>8977</v>
      </c>
      <c r="CD49" s="275">
        <v>18962.809999999998</v>
      </c>
      <c r="CE49" s="275">
        <v>0</v>
      </c>
      <c r="CF49" s="275">
        <v>0</v>
      </c>
      <c r="CG49" s="275">
        <v>0</v>
      </c>
      <c r="CH49" s="275">
        <v>0</v>
      </c>
      <c r="CI49" s="275">
        <v>0</v>
      </c>
      <c r="CJ49" s="275"/>
      <c r="CK49" s="275">
        <v>251810.13999999873</v>
      </c>
      <c r="CL49" s="275"/>
      <c r="CM49" s="275">
        <v>59660.81</v>
      </c>
      <c r="CN49" s="275">
        <v>0</v>
      </c>
      <c r="CO49" s="275">
        <v>0</v>
      </c>
      <c r="CP49" s="275">
        <v>0</v>
      </c>
      <c r="CQ49" s="282"/>
      <c r="CR49" s="277">
        <v>251810.14000000028</v>
      </c>
      <c r="CS49" s="277">
        <v>59660.81</v>
      </c>
      <c r="CT49" s="278">
        <v>251810.14</v>
      </c>
      <c r="CU49" s="278">
        <v>59660.81</v>
      </c>
      <c r="CV49" s="278">
        <v>2.6193447411060333E-10</v>
      </c>
      <c r="CW49" s="277">
        <v>0</v>
      </c>
      <c r="CX49" s="277">
        <v>311470.95</v>
      </c>
      <c r="CY49" s="279">
        <v>-30611.190000000002</v>
      </c>
      <c r="CZ49" s="277">
        <v>-30611.190000000002</v>
      </c>
      <c r="DA49" s="277">
        <v>3.9999998902203515E-2</v>
      </c>
      <c r="DB49" s="277">
        <v>0</v>
      </c>
      <c r="DC49" s="278"/>
      <c r="DE49" s="277">
        <v>2.9103830456733704E-10</v>
      </c>
      <c r="DH49" s="277">
        <v>251810.14000000028</v>
      </c>
      <c r="DI49" s="277">
        <v>59660.81</v>
      </c>
      <c r="DJ49" s="278">
        <v>251810.14</v>
      </c>
      <c r="DK49" s="278">
        <v>59660.81</v>
      </c>
      <c r="DP49" s="270">
        <v>3302251</v>
      </c>
      <c r="DS49" s="277">
        <f t="shared" si="14"/>
        <v>2602299.9500000007</v>
      </c>
      <c r="DT49" s="277">
        <f t="shared" si="15"/>
        <v>2542511.1500000018</v>
      </c>
      <c r="DU49" s="277">
        <f t="shared" si="16"/>
        <v>59788.799999998882</v>
      </c>
      <c r="DV49" s="277">
        <f t="shared" si="17"/>
        <v>27939.809999999998</v>
      </c>
      <c r="DW49" s="277">
        <f t="shared" si="18"/>
        <v>0</v>
      </c>
      <c r="DX49" s="277">
        <f t="shared" si="19"/>
        <v>27939.809999999998</v>
      </c>
      <c r="DZ49" s="277">
        <f t="shared" si="8"/>
        <v>192021.34</v>
      </c>
      <c r="EA49" s="277">
        <f t="shared" si="9"/>
        <v>59788.799999998882</v>
      </c>
      <c r="EB49" s="277">
        <f t="shared" si="10"/>
        <v>251810.13999999888</v>
      </c>
      <c r="EC49" s="277">
        <v>251810.13999999888</v>
      </c>
      <c r="ED49" s="277">
        <f t="shared" si="20"/>
        <v>0</v>
      </c>
      <c r="EE49" s="277"/>
      <c r="EF49" s="277">
        <f t="shared" si="11"/>
        <v>31721</v>
      </c>
      <c r="EG49" s="277">
        <f t="shared" si="21"/>
        <v>27939.809999999998</v>
      </c>
      <c r="EH49" s="277">
        <f t="shared" si="12"/>
        <v>59660.81</v>
      </c>
      <c r="EI49" s="279">
        <v>59660.81</v>
      </c>
      <c r="EJ49" s="277">
        <f t="shared" si="13"/>
        <v>0</v>
      </c>
      <c r="EM49" s="277"/>
    </row>
    <row r="50" spans="1:143" s="191" customFormat="1" hidden="1">
      <c r="A50" s="191" t="str">
        <f>_xlfn.XLOOKUP(B50,Adjustment!B:B,Adjustment!H:H,0,0)</f>
        <v>Agree</v>
      </c>
      <c r="B50" s="180">
        <v>3302254</v>
      </c>
      <c r="C50" s="181" t="s">
        <v>784</v>
      </c>
      <c r="D50" s="182" t="s">
        <v>226</v>
      </c>
      <c r="E50" s="183"/>
      <c r="F50" s="184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5"/>
      <c r="S50" s="185"/>
      <c r="T50" s="185"/>
      <c r="U50" s="185"/>
      <c r="V50" s="185"/>
      <c r="W50" s="185"/>
      <c r="X50" s="186"/>
      <c r="Y50" s="186">
        <v>-488212.78</v>
      </c>
      <c r="Z50" s="186">
        <v>-21230</v>
      </c>
      <c r="AA50" s="186">
        <v>3032210.22</v>
      </c>
      <c r="AB50" s="186">
        <v>0</v>
      </c>
      <c r="AC50" s="186">
        <v>246832.5</v>
      </c>
      <c r="AD50" s="186">
        <v>0</v>
      </c>
      <c r="AE50" s="186">
        <v>372480</v>
      </c>
      <c r="AF50" s="186">
        <v>6513.86</v>
      </c>
      <c r="AG50" s="186">
        <v>0</v>
      </c>
      <c r="AH50" s="186">
        <v>0</v>
      </c>
      <c r="AI50" s="186">
        <v>123373.63000000003</v>
      </c>
      <c r="AJ50" s="186">
        <v>0</v>
      </c>
      <c r="AK50" s="186">
        <v>0</v>
      </c>
      <c r="AL50" s="186">
        <v>0</v>
      </c>
      <c r="AM50" s="186">
        <v>0</v>
      </c>
      <c r="AN50" s="186">
        <v>0</v>
      </c>
      <c r="AO50" s="186">
        <v>0</v>
      </c>
      <c r="AP50" s="186">
        <v>0</v>
      </c>
      <c r="AQ50" s="186">
        <v>0</v>
      </c>
      <c r="AR50" s="186">
        <v>0</v>
      </c>
      <c r="AS50" s="186">
        <v>0</v>
      </c>
      <c r="AT50" s="186">
        <v>63087.18</v>
      </c>
      <c r="AU50" s="186">
        <v>81689</v>
      </c>
      <c r="AV50" s="186">
        <v>991243.72000000067</v>
      </c>
      <c r="AW50" s="186">
        <v>0</v>
      </c>
      <c r="AX50" s="186">
        <v>816438.22</v>
      </c>
      <c r="AY50" s="186">
        <v>0</v>
      </c>
      <c r="AZ50" s="186">
        <v>325890.28999999998</v>
      </c>
      <c r="BA50" s="186">
        <v>0</v>
      </c>
      <c r="BB50" s="186">
        <v>100963.12</v>
      </c>
      <c r="BC50" s="186">
        <v>577407.21</v>
      </c>
      <c r="BD50" s="186">
        <v>0</v>
      </c>
      <c r="BE50" s="186">
        <v>0</v>
      </c>
      <c r="BF50" s="186">
        <v>0</v>
      </c>
      <c r="BG50" s="186">
        <v>2642.82</v>
      </c>
      <c r="BH50" s="186">
        <v>0</v>
      </c>
      <c r="BI50" s="186">
        <v>0</v>
      </c>
      <c r="BJ50" s="186">
        <v>0</v>
      </c>
      <c r="BK50" s="186">
        <v>143203.43</v>
      </c>
      <c r="BL50" s="186">
        <v>1482.23</v>
      </c>
      <c r="BM50" s="186">
        <v>0</v>
      </c>
      <c r="BN50" s="186">
        <v>657705.68999999994</v>
      </c>
      <c r="BO50" s="186">
        <v>0</v>
      </c>
      <c r="BP50" s="186">
        <v>0</v>
      </c>
      <c r="BQ50" s="186">
        <v>54184.78</v>
      </c>
      <c r="BR50" s="186">
        <v>11968</v>
      </c>
      <c r="BS50" s="186">
        <v>7068</v>
      </c>
      <c r="BT50" s="186">
        <v>56044.79</v>
      </c>
      <c r="BU50" s="186">
        <v>312262.71999999997</v>
      </c>
      <c r="BV50" s="186">
        <v>0</v>
      </c>
      <c r="BW50" s="186">
        <v>33719.660000000003</v>
      </c>
      <c r="BX50" s="186">
        <v>200036.76</v>
      </c>
      <c r="BY50" s="186">
        <v>0</v>
      </c>
      <c r="BZ50" s="186">
        <v>10682.5</v>
      </c>
      <c r="CA50" s="186">
        <v>0</v>
      </c>
      <c r="CB50" s="186">
        <v>0</v>
      </c>
      <c r="CC50" s="186">
        <v>10547.5</v>
      </c>
      <c r="CD50" s="186">
        <v>0</v>
      </c>
      <c r="CE50" s="186">
        <v>10682.5</v>
      </c>
      <c r="CF50" s="186">
        <v>0</v>
      </c>
      <c r="CG50" s="186">
        <v>0</v>
      </c>
      <c r="CH50" s="186"/>
      <c r="CI50" s="186">
        <v>0</v>
      </c>
      <c r="CJ50" s="186"/>
      <c r="CK50" s="186">
        <v>-864970.33000000007</v>
      </c>
      <c r="CL50" s="186"/>
      <c r="CM50" s="275">
        <v>0</v>
      </c>
      <c r="CN50" s="186">
        <v>0</v>
      </c>
      <c r="CO50" s="186">
        <v>0</v>
      </c>
      <c r="CP50" s="186">
        <v>0</v>
      </c>
      <c r="CQ50" s="187"/>
      <c r="CR50" s="189">
        <v>-1444005.09</v>
      </c>
      <c r="CS50" s="189">
        <v>0</v>
      </c>
      <c r="CT50" s="188">
        <v>-1422775.09</v>
      </c>
      <c r="CU50" s="188">
        <v>-21230</v>
      </c>
      <c r="CV50" s="188">
        <v>-21230</v>
      </c>
      <c r="CW50" s="189">
        <v>-21230</v>
      </c>
      <c r="CX50" s="189">
        <v>-1444005.09</v>
      </c>
      <c r="CY50" s="190">
        <v>0</v>
      </c>
      <c r="CZ50" s="189">
        <v>0</v>
      </c>
      <c r="DA50" s="189">
        <v>0.2099999999627471</v>
      </c>
      <c r="DB50" s="189">
        <v>0</v>
      </c>
      <c r="DC50" s="188">
        <v>-21230</v>
      </c>
      <c r="DE50" s="189">
        <v>0</v>
      </c>
      <c r="DH50" s="189">
        <v>-1444005.09</v>
      </c>
      <c r="DI50" s="189">
        <v>0</v>
      </c>
      <c r="DJ50" s="188">
        <v>-1422775.09</v>
      </c>
      <c r="DK50" s="188">
        <v>-21230</v>
      </c>
      <c r="DP50" s="180">
        <v>3302254</v>
      </c>
      <c r="DS50" s="189">
        <f t="shared" si="14"/>
        <v>3926186.39</v>
      </c>
      <c r="DT50" s="189">
        <f t="shared" si="15"/>
        <v>4302943.9400000004</v>
      </c>
      <c r="DU50" s="189">
        <f t="shared" si="16"/>
        <v>-376757.55000000028</v>
      </c>
      <c r="DV50" s="189">
        <f t="shared" si="17"/>
        <v>21230</v>
      </c>
      <c r="DW50" s="189">
        <f t="shared" si="18"/>
        <v>0</v>
      </c>
      <c r="DX50" s="189">
        <f t="shared" si="19"/>
        <v>21230</v>
      </c>
      <c r="DZ50" s="189">
        <f t="shared" si="8"/>
        <v>-488212.78</v>
      </c>
      <c r="EA50" s="189">
        <f t="shared" si="9"/>
        <v>-376757.55000000028</v>
      </c>
      <c r="EB50" s="189">
        <f t="shared" si="10"/>
        <v>-864970.33000000031</v>
      </c>
      <c r="EC50" s="189">
        <v>-864970.32999999984</v>
      </c>
      <c r="ED50" s="189">
        <f t="shared" si="20"/>
        <v>0</v>
      </c>
      <c r="EE50" s="189"/>
      <c r="EF50" s="189">
        <f t="shared" si="11"/>
        <v>-21230</v>
      </c>
      <c r="EG50" s="189">
        <f t="shared" si="21"/>
        <v>21230</v>
      </c>
      <c r="EH50" s="189">
        <f t="shared" si="12"/>
        <v>0</v>
      </c>
      <c r="EI50" s="190">
        <v>0</v>
      </c>
      <c r="EJ50" s="189">
        <f t="shared" si="13"/>
        <v>0</v>
      </c>
      <c r="EM50" s="277"/>
    </row>
    <row r="51" spans="1:143" s="269" customFormat="1" hidden="1">
      <c r="A51" s="269" t="str">
        <f>_xlfn.XLOOKUP(B51,Adjustment!B:B,Adjustment!H:H,0,0)</f>
        <v>Agree</v>
      </c>
      <c r="B51" s="270">
        <v>3302289</v>
      </c>
      <c r="C51" s="280" t="s">
        <v>789</v>
      </c>
      <c r="D51" s="271" t="s">
        <v>271</v>
      </c>
      <c r="E51" s="283"/>
      <c r="F51" s="281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4"/>
      <c r="S51" s="274"/>
      <c r="T51" s="274"/>
      <c r="U51" s="274"/>
      <c r="V51" s="274"/>
      <c r="W51" s="274"/>
      <c r="X51" s="275"/>
      <c r="Y51" s="275">
        <v>-62892.26</v>
      </c>
      <c r="Z51" s="275">
        <v>31306</v>
      </c>
      <c r="AA51" s="275">
        <v>2026572.54</v>
      </c>
      <c r="AB51" s="275">
        <v>0</v>
      </c>
      <c r="AC51" s="275">
        <v>112526.26</v>
      </c>
      <c r="AD51" s="275">
        <v>0</v>
      </c>
      <c r="AE51" s="275">
        <v>188345.5</v>
      </c>
      <c r="AF51" s="275">
        <v>400</v>
      </c>
      <c r="AG51" s="275">
        <v>0</v>
      </c>
      <c r="AH51" s="275">
        <v>0</v>
      </c>
      <c r="AI51" s="275">
        <v>97635.199999999604</v>
      </c>
      <c r="AJ51" s="275">
        <v>0</v>
      </c>
      <c r="AK51" s="275">
        <v>0</v>
      </c>
      <c r="AL51" s="275">
        <v>0</v>
      </c>
      <c r="AM51" s="275">
        <v>23603.72</v>
      </c>
      <c r="AN51" s="275">
        <v>0</v>
      </c>
      <c r="AO51" s="275">
        <v>0</v>
      </c>
      <c r="AP51" s="275">
        <v>0</v>
      </c>
      <c r="AQ51" s="275">
        <v>0</v>
      </c>
      <c r="AR51" s="275">
        <v>0</v>
      </c>
      <c r="AS51" s="275">
        <v>0</v>
      </c>
      <c r="AT51" s="275">
        <v>20156.810000000001</v>
      </c>
      <c r="AU51" s="275">
        <v>73719</v>
      </c>
      <c r="AV51" s="275">
        <v>1052169.7999999996</v>
      </c>
      <c r="AW51" s="275">
        <v>0</v>
      </c>
      <c r="AX51" s="275">
        <v>284961.62</v>
      </c>
      <c r="AY51" s="275">
        <v>34346.559999999998</v>
      </c>
      <c r="AZ51" s="275">
        <v>217709.56</v>
      </c>
      <c r="BA51" s="275">
        <v>2394.96</v>
      </c>
      <c r="BB51" s="275">
        <v>0</v>
      </c>
      <c r="BC51" s="275">
        <v>616.24</v>
      </c>
      <c r="BD51" s="275">
        <v>5074.96</v>
      </c>
      <c r="BE51" s="275">
        <v>0</v>
      </c>
      <c r="BF51" s="275">
        <v>0</v>
      </c>
      <c r="BG51" s="275">
        <v>13127.83</v>
      </c>
      <c r="BH51" s="275">
        <v>7092.81</v>
      </c>
      <c r="BI51" s="275">
        <v>8185.72</v>
      </c>
      <c r="BJ51" s="275">
        <v>11278.41</v>
      </c>
      <c r="BK51" s="275">
        <v>53881.97</v>
      </c>
      <c r="BL51" s="275">
        <v>0</v>
      </c>
      <c r="BM51" s="275">
        <v>7157.32</v>
      </c>
      <c r="BN51" s="275">
        <v>128839.98</v>
      </c>
      <c r="BO51" s="275">
        <v>9271.82</v>
      </c>
      <c r="BP51" s="275">
        <v>198.75</v>
      </c>
      <c r="BQ51" s="275">
        <v>68268.52</v>
      </c>
      <c r="BR51" s="275">
        <v>9020</v>
      </c>
      <c r="BS51" s="275">
        <v>51.35</v>
      </c>
      <c r="BT51" s="275">
        <v>83418.67</v>
      </c>
      <c r="BU51" s="275">
        <v>288667.88</v>
      </c>
      <c r="BV51" s="275">
        <v>380</v>
      </c>
      <c r="BW51" s="275">
        <v>155299.85999999999</v>
      </c>
      <c r="BX51" s="275">
        <v>0</v>
      </c>
      <c r="BY51" s="275">
        <v>0</v>
      </c>
      <c r="BZ51" s="275"/>
      <c r="CA51" s="275">
        <v>0</v>
      </c>
      <c r="CB51" s="275">
        <v>0</v>
      </c>
      <c r="CC51" s="275">
        <v>8455</v>
      </c>
      <c r="CD51" s="275">
        <v>0</v>
      </c>
      <c r="CE51" s="275">
        <v>0</v>
      </c>
      <c r="CF51" s="275">
        <v>0</v>
      </c>
      <c r="CG51" s="275">
        <v>0</v>
      </c>
      <c r="CH51" s="275">
        <v>21956.67</v>
      </c>
      <c r="CI51" s="275"/>
      <c r="CJ51" s="275"/>
      <c r="CK51" s="275">
        <v>38652.180000000633</v>
      </c>
      <c r="CL51" s="275"/>
      <c r="CM51" s="275">
        <v>17804.330000000002</v>
      </c>
      <c r="CN51" s="275">
        <v>0</v>
      </c>
      <c r="CO51" s="275">
        <v>0</v>
      </c>
      <c r="CP51" s="275">
        <v>0</v>
      </c>
      <c r="CQ51" s="282"/>
      <c r="CR51" s="277">
        <v>10254.979999999756</v>
      </c>
      <c r="CS51" s="277">
        <v>0</v>
      </c>
      <c r="CT51" s="278">
        <v>38652.18</v>
      </c>
      <c r="CU51" s="278">
        <v>-28397.200000000001</v>
      </c>
      <c r="CV51" s="278">
        <v>-28397.200000000244</v>
      </c>
      <c r="CW51" s="277">
        <v>-28397.200000000001</v>
      </c>
      <c r="CX51" s="277">
        <v>10254.98</v>
      </c>
      <c r="CY51" s="279">
        <v>0</v>
      </c>
      <c r="CZ51" s="277">
        <v>0</v>
      </c>
      <c r="DA51" s="277">
        <v>41396.730000000382</v>
      </c>
      <c r="DB51" s="277">
        <v>0</v>
      </c>
      <c r="DC51" s="278">
        <v>-28397.200000000001</v>
      </c>
      <c r="DE51" s="277">
        <v>-2.4374458007514477E-10</v>
      </c>
      <c r="DH51" s="277">
        <v>10254.979999999756</v>
      </c>
      <c r="DI51" s="277">
        <v>0</v>
      </c>
      <c r="DJ51" s="278">
        <v>38652.18</v>
      </c>
      <c r="DK51" s="278">
        <v>-28397.200000000001</v>
      </c>
      <c r="DP51" s="270">
        <v>3302289</v>
      </c>
      <c r="DS51" s="277">
        <f t="shared" si="14"/>
        <v>2542959.0299999998</v>
      </c>
      <c r="DT51" s="277">
        <f t="shared" si="15"/>
        <v>2441414.5899999994</v>
      </c>
      <c r="DU51" s="277">
        <f t="shared" si="16"/>
        <v>101544.44000000041</v>
      </c>
      <c r="DV51" s="277">
        <f t="shared" si="17"/>
        <v>8455</v>
      </c>
      <c r="DW51" s="277">
        <f t="shared" si="18"/>
        <v>21956.67</v>
      </c>
      <c r="DX51" s="277">
        <f t="shared" si="19"/>
        <v>-13501.669999999998</v>
      </c>
      <c r="DZ51" s="277">
        <f t="shared" si="8"/>
        <v>-62892.26</v>
      </c>
      <c r="EA51" s="277">
        <f t="shared" si="9"/>
        <v>101544.44000000041</v>
      </c>
      <c r="EB51" s="277">
        <f t="shared" si="10"/>
        <v>38652.180000000408</v>
      </c>
      <c r="EC51" s="277">
        <v>38652.180000000408</v>
      </c>
      <c r="ED51" s="277">
        <f t="shared" si="20"/>
        <v>0</v>
      </c>
      <c r="EE51" s="277"/>
      <c r="EF51" s="277">
        <f t="shared" si="11"/>
        <v>31306</v>
      </c>
      <c r="EG51" s="277">
        <f t="shared" si="21"/>
        <v>-13501.669999999998</v>
      </c>
      <c r="EH51" s="277">
        <f t="shared" si="12"/>
        <v>17804.330000000002</v>
      </c>
      <c r="EI51" s="279">
        <v>17804.330000000002</v>
      </c>
      <c r="EJ51" s="277">
        <f t="shared" si="13"/>
        <v>0</v>
      </c>
      <c r="EM51" s="277"/>
    </row>
    <row r="52" spans="1:143" s="269" customFormat="1" hidden="1">
      <c r="A52" s="269" t="str">
        <f>_xlfn.XLOOKUP(B52,Adjustment!B:B,Adjustment!H:H,0,0)</f>
        <v>Agree</v>
      </c>
      <c r="B52" s="270">
        <v>3302294</v>
      </c>
      <c r="C52" s="280" t="s">
        <v>792</v>
      </c>
      <c r="D52" s="271" t="s">
        <v>296</v>
      </c>
      <c r="E52" s="283"/>
      <c r="F52" s="281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4"/>
      <c r="S52" s="274"/>
      <c r="T52" s="274"/>
      <c r="U52" s="274"/>
      <c r="V52" s="274"/>
      <c r="W52" s="274"/>
      <c r="X52" s="275">
        <v>654696.86</v>
      </c>
      <c r="Y52" s="275"/>
      <c r="Z52" s="275">
        <v>20835</v>
      </c>
      <c r="AA52" s="275">
        <v>2227550.35</v>
      </c>
      <c r="AB52" s="275">
        <v>0</v>
      </c>
      <c r="AC52" s="275">
        <v>122140.42</v>
      </c>
      <c r="AD52" s="275">
        <v>0</v>
      </c>
      <c r="AE52" s="275">
        <v>264811</v>
      </c>
      <c r="AF52" s="275">
        <v>9770.7900000000009</v>
      </c>
      <c r="AG52" s="275">
        <v>0</v>
      </c>
      <c r="AH52" s="275">
        <v>0</v>
      </c>
      <c r="AI52" s="275">
        <v>39002.32</v>
      </c>
      <c r="AJ52" s="275">
        <v>0</v>
      </c>
      <c r="AK52" s="275">
        <v>0</v>
      </c>
      <c r="AL52" s="275">
        <v>0</v>
      </c>
      <c r="AM52" s="275">
        <v>0</v>
      </c>
      <c r="AN52" s="275">
        <v>0</v>
      </c>
      <c r="AO52" s="275">
        <v>0</v>
      </c>
      <c r="AP52" s="275">
        <v>0</v>
      </c>
      <c r="AQ52" s="275">
        <v>0</v>
      </c>
      <c r="AR52" s="275">
        <v>0</v>
      </c>
      <c r="AS52" s="275">
        <v>0</v>
      </c>
      <c r="AT52" s="275">
        <v>20548.78</v>
      </c>
      <c r="AU52" s="275">
        <v>65874</v>
      </c>
      <c r="AV52" s="275">
        <v>982771.01</v>
      </c>
      <c r="AW52" s="275">
        <v>0</v>
      </c>
      <c r="AX52" s="275">
        <v>421825.54</v>
      </c>
      <c r="AY52" s="275">
        <v>63302.41</v>
      </c>
      <c r="AZ52" s="275">
        <v>135823.31</v>
      </c>
      <c r="BA52" s="275">
        <v>0</v>
      </c>
      <c r="BB52" s="275">
        <v>73421.149999999994</v>
      </c>
      <c r="BC52" s="275">
        <v>4658.53</v>
      </c>
      <c r="BD52" s="275">
        <v>8086.17</v>
      </c>
      <c r="BE52" s="275">
        <v>0</v>
      </c>
      <c r="BF52" s="275">
        <v>0</v>
      </c>
      <c r="BG52" s="275">
        <v>78407.199999999997</v>
      </c>
      <c r="BH52" s="275">
        <v>547.23</v>
      </c>
      <c r="BI52" s="275">
        <v>19569.55</v>
      </c>
      <c r="BJ52" s="275">
        <v>2551</v>
      </c>
      <c r="BK52" s="275">
        <v>73440.39</v>
      </c>
      <c r="BL52" s="275">
        <v>0</v>
      </c>
      <c r="BM52" s="275">
        <v>16979.23</v>
      </c>
      <c r="BN52" s="275">
        <v>58105.779999999788</v>
      </c>
      <c r="BO52" s="275">
        <v>125.98</v>
      </c>
      <c r="BP52" s="275">
        <v>9737</v>
      </c>
      <c r="BQ52" s="275">
        <v>153995.26</v>
      </c>
      <c r="BR52" s="275">
        <v>10566.86</v>
      </c>
      <c r="BS52" s="275">
        <v>2192</v>
      </c>
      <c r="BT52" s="275">
        <v>137249.45000000001</v>
      </c>
      <c r="BU52" s="275">
        <v>141571.41</v>
      </c>
      <c r="BV52" s="275">
        <v>126213.5</v>
      </c>
      <c r="BW52" s="275">
        <v>343868.19</v>
      </c>
      <c r="BX52" s="275">
        <v>0</v>
      </c>
      <c r="BY52" s="275">
        <v>0</v>
      </c>
      <c r="BZ52" s="275"/>
      <c r="CA52" s="275">
        <v>0</v>
      </c>
      <c r="CB52" s="275">
        <v>0</v>
      </c>
      <c r="CC52" s="275">
        <v>8691.25</v>
      </c>
      <c r="CD52" s="275">
        <v>18144</v>
      </c>
      <c r="CE52" s="275">
        <v>0</v>
      </c>
      <c r="CF52" s="275">
        <v>0</v>
      </c>
      <c r="CG52" s="275">
        <v>0</v>
      </c>
      <c r="CH52" s="275">
        <v>24994</v>
      </c>
      <c r="CI52" s="275">
        <v>17848</v>
      </c>
      <c r="CJ52" s="275"/>
      <c r="CK52" s="275">
        <v>539386.37000000011</v>
      </c>
      <c r="CL52" s="275"/>
      <c r="CM52" s="275">
        <v>4828.25</v>
      </c>
      <c r="CN52" s="275">
        <v>0</v>
      </c>
      <c r="CO52" s="275">
        <v>0</v>
      </c>
      <c r="CP52" s="275">
        <v>0</v>
      </c>
      <c r="CQ52" s="282"/>
      <c r="CR52" s="277">
        <v>476210.42000000004</v>
      </c>
      <c r="CS52" s="277">
        <v>0</v>
      </c>
      <c r="CT52" s="278">
        <v>509886.66</v>
      </c>
      <c r="CU52" s="278">
        <v>-33676.239999999998</v>
      </c>
      <c r="CV52" s="278">
        <v>-33676.239999999932</v>
      </c>
      <c r="CW52" s="277">
        <v>-33676.239999999998</v>
      </c>
      <c r="CX52" s="277">
        <v>476210.42</v>
      </c>
      <c r="CY52" s="279">
        <v>0</v>
      </c>
      <c r="CZ52" s="277">
        <v>0</v>
      </c>
      <c r="DA52" s="277">
        <v>0</v>
      </c>
      <c r="DB52" s="277">
        <v>-4.0000000211875886E-2</v>
      </c>
      <c r="DC52" s="278">
        <v>-33676.239999999998</v>
      </c>
      <c r="DE52" s="277">
        <v>6.5483618527650833E-11</v>
      </c>
      <c r="DH52" s="277">
        <v>476210.42000000004</v>
      </c>
      <c r="DI52" s="277">
        <v>0</v>
      </c>
      <c r="DJ52" s="278">
        <v>509886.66</v>
      </c>
      <c r="DK52" s="278">
        <v>-33676.239999999998</v>
      </c>
      <c r="DP52" s="270">
        <v>3302294</v>
      </c>
      <c r="DS52" s="277">
        <f t="shared" si="14"/>
        <v>2749697.6599999997</v>
      </c>
      <c r="DT52" s="277">
        <f t="shared" si="15"/>
        <v>2865008.1499999994</v>
      </c>
      <c r="DU52" s="277">
        <f t="shared" si="16"/>
        <v>-115310.48999999976</v>
      </c>
      <c r="DV52" s="277">
        <f t="shared" si="17"/>
        <v>26835.25</v>
      </c>
      <c r="DW52" s="277">
        <f t="shared" si="18"/>
        <v>42842</v>
      </c>
      <c r="DX52" s="277">
        <f t="shared" si="19"/>
        <v>-16006.75</v>
      </c>
      <c r="DZ52" s="277">
        <f t="shared" si="8"/>
        <v>654696.86</v>
      </c>
      <c r="EA52" s="277">
        <f t="shared" si="9"/>
        <v>-115310.48999999976</v>
      </c>
      <c r="EB52" s="277">
        <f t="shared" si="10"/>
        <v>539386.37000000023</v>
      </c>
      <c r="EC52" s="277">
        <v>539386.36999999976</v>
      </c>
      <c r="ED52" s="277">
        <f t="shared" si="20"/>
        <v>0</v>
      </c>
      <c r="EE52" s="277"/>
      <c r="EF52" s="277">
        <f t="shared" si="11"/>
        <v>20835</v>
      </c>
      <c r="EG52" s="277">
        <f t="shared" si="21"/>
        <v>-16006.75</v>
      </c>
      <c r="EH52" s="277">
        <f t="shared" si="12"/>
        <v>4828.25</v>
      </c>
      <c r="EI52" s="279">
        <v>4828</v>
      </c>
      <c r="EJ52" s="277">
        <f t="shared" si="13"/>
        <v>-0.25</v>
      </c>
      <c r="EM52" s="277"/>
    </row>
    <row r="53" spans="1:143" s="269" customFormat="1" hidden="1">
      <c r="A53" s="269" t="str">
        <f>_xlfn.XLOOKUP(B53,Adjustment!B:B,Adjustment!H:H,0,0)</f>
        <v>Agree</v>
      </c>
      <c r="B53" s="270">
        <v>3302296</v>
      </c>
      <c r="C53" s="280" t="s">
        <v>793</v>
      </c>
      <c r="D53" s="271" t="s">
        <v>313</v>
      </c>
      <c r="E53" s="283"/>
      <c r="F53" s="281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4"/>
      <c r="S53" s="274"/>
      <c r="T53" s="274"/>
      <c r="U53" s="274"/>
      <c r="V53" s="274"/>
      <c r="W53" s="274"/>
      <c r="X53" s="275">
        <v>253331.79</v>
      </c>
      <c r="Y53" s="275"/>
      <c r="Z53" s="275">
        <v>10659.11</v>
      </c>
      <c r="AA53" s="275">
        <v>1498439.59</v>
      </c>
      <c r="AB53" s="275">
        <v>0</v>
      </c>
      <c r="AC53" s="275">
        <v>30135</v>
      </c>
      <c r="AD53" s="275">
        <v>0</v>
      </c>
      <c r="AE53" s="275">
        <v>178900</v>
      </c>
      <c r="AF53" s="275">
        <v>3456.93</v>
      </c>
      <c r="AG53" s="275">
        <v>0</v>
      </c>
      <c r="AH53" s="275">
        <v>0</v>
      </c>
      <c r="AI53" s="275">
        <v>116254.39</v>
      </c>
      <c r="AJ53" s="275">
        <v>0</v>
      </c>
      <c r="AK53" s="275">
        <v>0</v>
      </c>
      <c r="AL53" s="275">
        <v>0</v>
      </c>
      <c r="AM53" s="275">
        <v>18997.57</v>
      </c>
      <c r="AN53" s="275">
        <v>0</v>
      </c>
      <c r="AO53" s="275">
        <v>0</v>
      </c>
      <c r="AP53" s="275">
        <v>0</v>
      </c>
      <c r="AQ53" s="275">
        <v>0</v>
      </c>
      <c r="AR53" s="275">
        <v>0</v>
      </c>
      <c r="AS53" s="275">
        <v>0</v>
      </c>
      <c r="AT53" s="275">
        <v>30151.88</v>
      </c>
      <c r="AU53" s="275">
        <v>54059</v>
      </c>
      <c r="AV53" s="275">
        <v>982647.31000000029</v>
      </c>
      <c r="AW53" s="275">
        <v>0</v>
      </c>
      <c r="AX53" s="275">
        <v>131236.12</v>
      </c>
      <c r="AY53" s="275">
        <v>76912.06</v>
      </c>
      <c r="AZ53" s="275">
        <v>131750.6</v>
      </c>
      <c r="BA53" s="275">
        <v>6215.83</v>
      </c>
      <c r="BB53" s="275">
        <v>67761.53</v>
      </c>
      <c r="BC53" s="275">
        <v>1421.17</v>
      </c>
      <c r="BD53" s="275">
        <v>5735.5</v>
      </c>
      <c r="BE53" s="275">
        <v>0</v>
      </c>
      <c r="BF53" s="275">
        <v>0</v>
      </c>
      <c r="BG53" s="275">
        <v>51470.32</v>
      </c>
      <c r="BH53" s="275">
        <v>5208.32</v>
      </c>
      <c r="BI53" s="275">
        <v>2233.13</v>
      </c>
      <c r="BJ53" s="275">
        <v>8736.18</v>
      </c>
      <c r="BK53" s="275">
        <v>42686.42</v>
      </c>
      <c r="BL53" s="275">
        <v>30359.040000000001</v>
      </c>
      <c r="BM53" s="275">
        <v>7072.61</v>
      </c>
      <c r="BN53" s="275">
        <v>63982.62999999967</v>
      </c>
      <c r="BO53" s="275">
        <v>14698.19</v>
      </c>
      <c r="BP53" s="275">
        <v>0</v>
      </c>
      <c r="BQ53" s="275">
        <v>4820.07</v>
      </c>
      <c r="BR53" s="275">
        <v>4895</v>
      </c>
      <c r="BS53" s="275">
        <v>7732</v>
      </c>
      <c r="BT53" s="275">
        <v>69162.509999999995</v>
      </c>
      <c r="BU53" s="275">
        <v>112923.67</v>
      </c>
      <c r="BV53" s="275">
        <v>13751.87</v>
      </c>
      <c r="BW53" s="275">
        <v>101491.64</v>
      </c>
      <c r="BX53" s="275">
        <v>0</v>
      </c>
      <c r="BY53" s="275">
        <v>0</v>
      </c>
      <c r="BZ53" s="275"/>
      <c r="CA53" s="275">
        <v>0</v>
      </c>
      <c r="CB53" s="275">
        <v>0</v>
      </c>
      <c r="CC53" s="275">
        <v>7555</v>
      </c>
      <c r="CD53" s="275">
        <v>0</v>
      </c>
      <c r="CE53" s="275">
        <v>0</v>
      </c>
      <c r="CF53" s="275">
        <v>0</v>
      </c>
      <c r="CG53" s="275">
        <v>0</v>
      </c>
      <c r="CH53" s="275">
        <v>0</v>
      </c>
      <c r="CI53" s="275">
        <v>0</v>
      </c>
      <c r="CJ53" s="275"/>
      <c r="CK53" s="275">
        <v>238822.42999999993</v>
      </c>
      <c r="CL53" s="275"/>
      <c r="CM53" s="275">
        <v>18214.11</v>
      </c>
      <c r="CN53" s="275">
        <v>0</v>
      </c>
      <c r="CO53" s="275">
        <v>0</v>
      </c>
      <c r="CP53" s="275">
        <v>0</v>
      </c>
      <c r="CQ53" s="282"/>
      <c r="CR53" s="277">
        <v>238822.42999999991</v>
      </c>
      <c r="CS53" s="277">
        <v>18214.11</v>
      </c>
      <c r="CT53" s="278">
        <v>238822.43</v>
      </c>
      <c r="CU53" s="278">
        <v>18214.11</v>
      </c>
      <c r="CV53" s="278">
        <v>0</v>
      </c>
      <c r="CW53" s="277">
        <v>0</v>
      </c>
      <c r="CX53" s="277">
        <v>257036.53999999998</v>
      </c>
      <c r="CY53" s="279">
        <v>0</v>
      </c>
      <c r="CZ53" s="277">
        <v>0</v>
      </c>
      <c r="DA53" s="277">
        <v>0</v>
      </c>
      <c r="DB53" s="277">
        <v>-1.0000000329455361E-2</v>
      </c>
      <c r="DC53" s="278"/>
      <c r="DE53" s="277">
        <v>-7.2759576141834259E-11</v>
      </c>
      <c r="DH53" s="277">
        <v>238822.42999999991</v>
      </c>
      <c r="DI53" s="277">
        <v>18214.11</v>
      </c>
      <c r="DJ53" s="278">
        <v>238822.43</v>
      </c>
      <c r="DK53" s="278">
        <v>18214.11</v>
      </c>
      <c r="DP53" s="270">
        <v>3302296</v>
      </c>
      <c r="DS53" s="277">
        <f t="shared" si="14"/>
        <v>1930394.3599999999</v>
      </c>
      <c r="DT53" s="277">
        <f t="shared" si="15"/>
        <v>1944903.72</v>
      </c>
      <c r="DU53" s="277">
        <f t="shared" si="16"/>
        <v>-14509.360000000102</v>
      </c>
      <c r="DV53" s="277">
        <f t="shared" si="17"/>
        <v>7555</v>
      </c>
      <c r="DW53" s="277">
        <f t="shared" si="18"/>
        <v>0</v>
      </c>
      <c r="DX53" s="277">
        <f t="shared" si="19"/>
        <v>7555</v>
      </c>
      <c r="DZ53" s="277">
        <f t="shared" si="8"/>
        <v>253331.79</v>
      </c>
      <c r="EA53" s="277">
        <f t="shared" si="9"/>
        <v>-14509.360000000102</v>
      </c>
      <c r="EB53" s="277">
        <f t="shared" si="10"/>
        <v>238822.42999999991</v>
      </c>
      <c r="EC53" s="277">
        <v>238822.42999999967</v>
      </c>
      <c r="ED53" s="277">
        <f t="shared" si="20"/>
        <v>2.3283064365386963E-10</v>
      </c>
      <c r="EE53" s="277"/>
      <c r="EF53" s="277">
        <f t="shared" si="11"/>
        <v>10659.11</v>
      </c>
      <c r="EG53" s="277">
        <f t="shared" si="21"/>
        <v>7555</v>
      </c>
      <c r="EH53" s="277">
        <f t="shared" si="12"/>
        <v>18214.11</v>
      </c>
      <c r="EI53" s="279">
        <v>18214.11</v>
      </c>
      <c r="EJ53" s="277">
        <f t="shared" si="13"/>
        <v>0</v>
      </c>
      <c r="EM53" s="277"/>
    </row>
    <row r="54" spans="1:143" s="269" customFormat="1" hidden="1">
      <c r="A54" s="269" t="str">
        <f>_xlfn.XLOOKUP(B54,Adjustment!B:B,Adjustment!H:H,0,0)</f>
        <v>Agree</v>
      </c>
      <c r="B54" s="270">
        <v>3302300</v>
      </c>
      <c r="C54" s="280" t="s">
        <v>794</v>
      </c>
      <c r="D54" s="271" t="s">
        <v>199</v>
      </c>
      <c r="E54" s="283"/>
      <c r="F54" s="281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4"/>
      <c r="S54" s="274"/>
      <c r="T54" s="274"/>
      <c r="U54" s="274"/>
      <c r="V54" s="274"/>
      <c r="W54" s="274"/>
      <c r="X54" s="275">
        <v>230362.38</v>
      </c>
      <c r="Y54" s="275"/>
      <c r="Z54" s="275">
        <v>4.05</v>
      </c>
      <c r="AA54" s="275">
        <v>3577583.23</v>
      </c>
      <c r="AB54" s="275">
        <v>0</v>
      </c>
      <c r="AC54" s="275">
        <v>205995.42</v>
      </c>
      <c r="AD54" s="275">
        <v>0</v>
      </c>
      <c r="AE54" s="275">
        <v>389940</v>
      </c>
      <c r="AF54" s="275">
        <v>1200</v>
      </c>
      <c r="AG54" s="275">
        <v>0</v>
      </c>
      <c r="AH54" s="275">
        <v>0</v>
      </c>
      <c r="AI54" s="275">
        <v>112421.46</v>
      </c>
      <c r="AJ54" s="275">
        <v>44046.53</v>
      </c>
      <c r="AK54" s="275">
        <v>0</v>
      </c>
      <c r="AL54" s="275">
        <v>0</v>
      </c>
      <c r="AM54" s="275">
        <v>20964.45</v>
      </c>
      <c r="AN54" s="275">
        <v>0</v>
      </c>
      <c r="AO54" s="275">
        <v>0</v>
      </c>
      <c r="AP54" s="275">
        <v>0</v>
      </c>
      <c r="AQ54" s="275">
        <v>0</v>
      </c>
      <c r="AR54" s="275">
        <v>0</v>
      </c>
      <c r="AS54" s="275">
        <v>0</v>
      </c>
      <c r="AT54" s="275">
        <v>25740.26</v>
      </c>
      <c r="AU54" s="275">
        <v>93895</v>
      </c>
      <c r="AV54" s="275">
        <v>1946878</v>
      </c>
      <c r="AW54" s="275">
        <v>0</v>
      </c>
      <c r="AX54" s="275">
        <v>949245.36</v>
      </c>
      <c r="AY54" s="275">
        <v>0</v>
      </c>
      <c r="AZ54" s="275">
        <v>221468.04</v>
      </c>
      <c r="BA54" s="275">
        <v>144902.15</v>
      </c>
      <c r="BB54" s="275">
        <v>166990.76999999999</v>
      </c>
      <c r="BC54" s="275">
        <v>0</v>
      </c>
      <c r="BD54" s="275">
        <v>0</v>
      </c>
      <c r="BE54" s="275">
        <v>0</v>
      </c>
      <c r="BF54" s="275">
        <v>0</v>
      </c>
      <c r="BG54" s="275">
        <v>8838.7099999999991</v>
      </c>
      <c r="BH54" s="275">
        <v>0</v>
      </c>
      <c r="BI54" s="275">
        <v>0</v>
      </c>
      <c r="BJ54" s="275">
        <v>22315.98</v>
      </c>
      <c r="BK54" s="275">
        <v>128840.57</v>
      </c>
      <c r="BL54" s="275">
        <v>73646.83</v>
      </c>
      <c r="BM54" s="275">
        <v>4645.3500000000004</v>
      </c>
      <c r="BN54" s="275">
        <v>96800.290000000183</v>
      </c>
      <c r="BO54" s="275">
        <v>7927</v>
      </c>
      <c r="BP54" s="275">
        <v>0</v>
      </c>
      <c r="BQ54" s="275">
        <v>141802.23000000001</v>
      </c>
      <c r="BR54" s="275">
        <v>4895</v>
      </c>
      <c r="BS54" s="275">
        <v>9555</v>
      </c>
      <c r="BT54" s="275">
        <v>127241.85</v>
      </c>
      <c r="BU54" s="275">
        <v>161356.48000000001</v>
      </c>
      <c r="BV54" s="275">
        <v>0</v>
      </c>
      <c r="BW54" s="275">
        <v>351930.02</v>
      </c>
      <c r="BX54" s="275">
        <v>0</v>
      </c>
      <c r="BY54" s="275">
        <v>0</v>
      </c>
      <c r="BZ54" s="275"/>
      <c r="CA54" s="275">
        <v>0</v>
      </c>
      <c r="CB54" s="275">
        <v>0</v>
      </c>
      <c r="CC54" s="275">
        <v>11561.13</v>
      </c>
      <c r="CD54" s="275">
        <v>23430.17</v>
      </c>
      <c r="CE54" s="275">
        <v>0</v>
      </c>
      <c r="CF54" s="275">
        <v>0</v>
      </c>
      <c r="CG54" s="275">
        <v>0</v>
      </c>
      <c r="CH54" s="275">
        <v>0</v>
      </c>
      <c r="CI54" s="275">
        <v>0</v>
      </c>
      <c r="CJ54" s="275"/>
      <c r="CK54" s="275">
        <v>132869.09999999963</v>
      </c>
      <c r="CL54" s="275"/>
      <c r="CM54" s="275">
        <v>34995.35</v>
      </c>
      <c r="CN54" s="275">
        <v>0</v>
      </c>
      <c r="CO54" s="275">
        <v>0</v>
      </c>
      <c r="CP54" s="275">
        <v>0</v>
      </c>
      <c r="CQ54" s="282"/>
      <c r="CR54" s="277">
        <v>132869.09999999974</v>
      </c>
      <c r="CS54" s="277">
        <v>34995.35</v>
      </c>
      <c r="CT54" s="278">
        <v>132869.1</v>
      </c>
      <c r="CU54" s="278">
        <v>34995.35</v>
      </c>
      <c r="CV54" s="278">
        <v>-2.6193447411060333E-10</v>
      </c>
      <c r="CW54" s="277">
        <v>0</v>
      </c>
      <c r="CX54" s="277">
        <v>167864.45</v>
      </c>
      <c r="CY54" s="279">
        <v>23430.17</v>
      </c>
      <c r="CZ54" s="277">
        <v>23430.17</v>
      </c>
      <c r="DA54" s="277">
        <v>0</v>
      </c>
      <c r="DB54" s="277">
        <v>-1.9999999814899638E-2</v>
      </c>
      <c r="DC54" s="278"/>
      <c r="DE54" s="277">
        <v>-2.5465851649641991E-10</v>
      </c>
      <c r="DH54" s="277">
        <v>132869.09999999974</v>
      </c>
      <c r="DI54" s="277">
        <v>34995.35</v>
      </c>
      <c r="DJ54" s="278">
        <v>132869.1</v>
      </c>
      <c r="DK54" s="278">
        <v>34995.35</v>
      </c>
      <c r="DP54" s="270">
        <v>3302300</v>
      </c>
      <c r="DS54" s="277">
        <f t="shared" si="14"/>
        <v>4471786.3500000006</v>
      </c>
      <c r="DT54" s="277">
        <f t="shared" si="15"/>
        <v>4569279.6300000008</v>
      </c>
      <c r="DU54" s="277">
        <f t="shared" si="16"/>
        <v>-97493.280000000261</v>
      </c>
      <c r="DV54" s="277">
        <f t="shared" si="17"/>
        <v>34991.299999999996</v>
      </c>
      <c r="DW54" s="277">
        <f t="shared" si="18"/>
        <v>0</v>
      </c>
      <c r="DX54" s="277">
        <f t="shared" si="19"/>
        <v>34991.299999999996</v>
      </c>
      <c r="DZ54" s="277">
        <f t="shared" si="8"/>
        <v>230362.38</v>
      </c>
      <c r="EA54" s="277">
        <f t="shared" si="9"/>
        <v>-97493.280000000261</v>
      </c>
      <c r="EB54" s="277">
        <f t="shared" si="10"/>
        <v>132869.09999999974</v>
      </c>
      <c r="EC54" s="277">
        <v>132869.09999999974</v>
      </c>
      <c r="ED54" s="277">
        <f t="shared" si="20"/>
        <v>0</v>
      </c>
      <c r="EE54" s="277"/>
      <c r="EF54" s="277">
        <f t="shared" si="11"/>
        <v>4.05</v>
      </c>
      <c r="EG54" s="277">
        <f t="shared" si="21"/>
        <v>34991.299999999996</v>
      </c>
      <c r="EH54" s="277">
        <f t="shared" si="12"/>
        <v>34995.35</v>
      </c>
      <c r="EI54" s="279">
        <v>34995.35</v>
      </c>
      <c r="EJ54" s="277">
        <f t="shared" si="13"/>
        <v>0</v>
      </c>
      <c r="EM54" s="277"/>
    </row>
    <row r="55" spans="1:143" s="269" customFormat="1" hidden="1">
      <c r="A55" s="269" t="str">
        <f>_xlfn.XLOOKUP(B55,Adjustment!B:B,Adjustment!H:H,0,0)</f>
        <v>Agree</v>
      </c>
      <c r="B55" s="270">
        <v>3302306</v>
      </c>
      <c r="C55" s="280" t="s">
        <v>795</v>
      </c>
      <c r="D55" s="271" t="s">
        <v>541</v>
      </c>
      <c r="E55" s="283"/>
      <c r="F55" s="281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4"/>
      <c r="S55" s="274"/>
      <c r="T55" s="274"/>
      <c r="U55" s="274"/>
      <c r="V55" s="274"/>
      <c r="W55" s="274"/>
      <c r="X55" s="275">
        <v>320072.21000000002</v>
      </c>
      <c r="Y55" s="275"/>
      <c r="Z55" s="275">
        <v>33250.43</v>
      </c>
      <c r="AA55" s="275">
        <v>1128499.06</v>
      </c>
      <c r="AB55" s="275">
        <v>0</v>
      </c>
      <c r="AC55" s="275">
        <v>21030</v>
      </c>
      <c r="AD55" s="275">
        <v>0</v>
      </c>
      <c r="AE55" s="275">
        <v>114945.5</v>
      </c>
      <c r="AF55" s="275">
        <v>0</v>
      </c>
      <c r="AG55" s="275">
        <v>0</v>
      </c>
      <c r="AH55" s="275">
        <v>0</v>
      </c>
      <c r="AI55" s="275">
        <v>92426.92</v>
      </c>
      <c r="AJ55" s="275">
        <v>0</v>
      </c>
      <c r="AK55" s="275">
        <v>0</v>
      </c>
      <c r="AL55" s="275">
        <v>0</v>
      </c>
      <c r="AM55" s="275">
        <v>319</v>
      </c>
      <c r="AN55" s="275">
        <v>160</v>
      </c>
      <c r="AO55" s="275">
        <v>0</v>
      </c>
      <c r="AP55" s="275">
        <v>0</v>
      </c>
      <c r="AQ55" s="275">
        <v>0</v>
      </c>
      <c r="AR55" s="275">
        <v>0</v>
      </c>
      <c r="AS55" s="275">
        <v>0</v>
      </c>
      <c r="AT55" s="275">
        <v>19408.759999999998</v>
      </c>
      <c r="AU55" s="275">
        <v>40825</v>
      </c>
      <c r="AV55" s="275">
        <v>671790.44000000064</v>
      </c>
      <c r="AW55" s="275">
        <v>5021</v>
      </c>
      <c r="AX55" s="275">
        <v>243420.89</v>
      </c>
      <c r="AY55" s="275">
        <v>47503.01</v>
      </c>
      <c r="AZ55" s="275">
        <v>123776.95</v>
      </c>
      <c r="BA55" s="275">
        <v>0</v>
      </c>
      <c r="BB55" s="275">
        <v>24306.54</v>
      </c>
      <c r="BC55" s="275">
        <v>434.99</v>
      </c>
      <c r="BD55" s="275">
        <v>740</v>
      </c>
      <c r="BE55" s="275">
        <v>0</v>
      </c>
      <c r="BF55" s="275">
        <v>0</v>
      </c>
      <c r="BG55" s="275">
        <v>16848.84</v>
      </c>
      <c r="BH55" s="275">
        <v>1486.5</v>
      </c>
      <c r="BI55" s="275">
        <v>1264.3699999999999</v>
      </c>
      <c r="BJ55" s="275">
        <v>3075.97</v>
      </c>
      <c r="BK55" s="275">
        <v>28241.07</v>
      </c>
      <c r="BL55" s="275">
        <v>0</v>
      </c>
      <c r="BM55" s="275">
        <v>2524.96</v>
      </c>
      <c r="BN55" s="275">
        <v>29484.329999999369</v>
      </c>
      <c r="BO55" s="275">
        <v>889.8</v>
      </c>
      <c r="BP55" s="275">
        <v>72.12</v>
      </c>
      <c r="BQ55" s="275">
        <v>23377.41</v>
      </c>
      <c r="BR55" s="275">
        <v>4699</v>
      </c>
      <c r="BS55" s="275">
        <v>5570</v>
      </c>
      <c r="BT55" s="275">
        <v>63937.85</v>
      </c>
      <c r="BU55" s="275">
        <v>16342.37</v>
      </c>
      <c r="BV55" s="275">
        <v>0</v>
      </c>
      <c r="BW55" s="275">
        <v>103107.29</v>
      </c>
      <c r="BX55" s="275">
        <v>0</v>
      </c>
      <c r="BY55" s="275">
        <v>0</v>
      </c>
      <c r="BZ55" s="275"/>
      <c r="CA55" s="275">
        <v>0</v>
      </c>
      <c r="CB55" s="275">
        <v>0</v>
      </c>
      <c r="CC55" s="275">
        <v>6250</v>
      </c>
      <c r="CD55" s="275">
        <v>1.8189894035458565E-12</v>
      </c>
      <c r="CE55" s="275">
        <v>0</v>
      </c>
      <c r="CF55" s="275">
        <v>0</v>
      </c>
      <c r="CG55" s="275">
        <v>0</v>
      </c>
      <c r="CH55" s="275">
        <v>0</v>
      </c>
      <c r="CI55" s="275">
        <v>9995.14</v>
      </c>
      <c r="CJ55" s="275"/>
      <c r="CK55" s="275">
        <v>319770.7499999993</v>
      </c>
      <c r="CL55" s="275"/>
      <c r="CM55" s="275">
        <v>29505.29</v>
      </c>
      <c r="CN55" s="275">
        <v>0</v>
      </c>
      <c r="CO55" s="275">
        <v>0</v>
      </c>
      <c r="CP55" s="275">
        <v>0</v>
      </c>
      <c r="CQ55" s="282"/>
      <c r="CR55" s="277">
        <v>313821.42</v>
      </c>
      <c r="CS55" s="277">
        <v>0</v>
      </c>
      <c r="CT55" s="278">
        <v>319770.75</v>
      </c>
      <c r="CU55" s="278">
        <v>-5949.33</v>
      </c>
      <c r="CV55" s="278">
        <v>-5949.3300000000163</v>
      </c>
      <c r="CW55" s="277">
        <v>-5949.33</v>
      </c>
      <c r="CX55" s="277">
        <v>313821.42</v>
      </c>
      <c r="CY55" s="279">
        <v>13550.619999999997</v>
      </c>
      <c r="CZ55" s="277">
        <v>13550.619999999997</v>
      </c>
      <c r="DA55" s="277">
        <v>0</v>
      </c>
      <c r="DB55" s="277">
        <v>-13149.990000000631</v>
      </c>
      <c r="DC55" s="278">
        <v>-5949.33</v>
      </c>
      <c r="DE55" s="277">
        <v>-1.6370904631912708E-11</v>
      </c>
      <c r="DH55" s="277">
        <v>313821.42</v>
      </c>
      <c r="DI55" s="277">
        <v>0</v>
      </c>
      <c r="DJ55" s="278">
        <v>319770.75</v>
      </c>
      <c r="DK55" s="278">
        <v>-5949.33</v>
      </c>
      <c r="DP55" s="270">
        <v>3302306</v>
      </c>
      <c r="DS55" s="277">
        <f t="shared" si="14"/>
        <v>1417614.24</v>
      </c>
      <c r="DT55" s="277">
        <f t="shared" si="15"/>
        <v>1417915.7000000007</v>
      </c>
      <c r="DU55" s="277">
        <f t="shared" si="16"/>
        <v>-301.46000000066124</v>
      </c>
      <c r="DV55" s="277">
        <f t="shared" si="17"/>
        <v>6250.0000000000018</v>
      </c>
      <c r="DW55" s="277">
        <f t="shared" si="18"/>
        <v>9995.14</v>
      </c>
      <c r="DX55" s="277">
        <f t="shared" si="19"/>
        <v>-3745.1399999999976</v>
      </c>
      <c r="DZ55" s="277">
        <f t="shared" si="8"/>
        <v>320072.21000000002</v>
      </c>
      <c r="EA55" s="277">
        <f t="shared" si="9"/>
        <v>-301.46000000066124</v>
      </c>
      <c r="EB55" s="277">
        <f t="shared" si="10"/>
        <v>319770.74999999936</v>
      </c>
      <c r="EC55" s="277">
        <v>319770.74999999936</v>
      </c>
      <c r="ED55" s="277">
        <f t="shared" si="20"/>
        <v>0</v>
      </c>
      <c r="EE55" s="277"/>
      <c r="EF55" s="277">
        <f t="shared" si="11"/>
        <v>33250.43</v>
      </c>
      <c r="EG55" s="277">
        <f t="shared" si="21"/>
        <v>-3745.1399999999976</v>
      </c>
      <c r="EH55" s="277">
        <f t="shared" si="12"/>
        <v>29505.29</v>
      </c>
      <c r="EI55" s="279">
        <v>29505.29</v>
      </c>
      <c r="EJ55" s="277">
        <f t="shared" si="13"/>
        <v>0</v>
      </c>
      <c r="EM55" s="277"/>
    </row>
    <row r="56" spans="1:143" s="269" customFormat="1" hidden="1">
      <c r="A56" s="269" t="str">
        <f>_xlfn.XLOOKUP(B56,Adjustment!B:B,Adjustment!H:H,0,0)</f>
        <v>Agree</v>
      </c>
      <c r="B56" s="270">
        <v>3302308</v>
      </c>
      <c r="C56" s="280" t="s">
        <v>796</v>
      </c>
      <c r="D56" s="271" t="s">
        <v>546</v>
      </c>
      <c r="E56" s="283"/>
      <c r="F56" s="281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4"/>
      <c r="S56" s="274"/>
      <c r="T56" s="274"/>
      <c r="U56" s="274"/>
      <c r="V56" s="274"/>
      <c r="W56" s="274"/>
      <c r="X56" s="275">
        <v>459349.07</v>
      </c>
      <c r="Y56" s="275"/>
      <c r="Z56" s="275">
        <v>17537.740000000002</v>
      </c>
      <c r="AA56" s="275">
        <v>2528563.61</v>
      </c>
      <c r="AB56" s="275">
        <v>0</v>
      </c>
      <c r="AC56" s="275">
        <v>111510.88</v>
      </c>
      <c r="AD56" s="275">
        <v>0</v>
      </c>
      <c r="AE56" s="275">
        <v>330285.5</v>
      </c>
      <c r="AF56" s="275">
        <v>6513.86</v>
      </c>
      <c r="AG56" s="275">
        <v>0</v>
      </c>
      <c r="AH56" s="275">
        <v>0</v>
      </c>
      <c r="AI56" s="275">
        <v>46618.239999999998</v>
      </c>
      <c r="AJ56" s="275">
        <v>32861.75</v>
      </c>
      <c r="AK56" s="275">
        <v>0</v>
      </c>
      <c r="AL56" s="275">
        <v>0</v>
      </c>
      <c r="AM56" s="275">
        <v>11970</v>
      </c>
      <c r="AN56" s="275">
        <v>1600</v>
      </c>
      <c r="AO56" s="275">
        <v>0</v>
      </c>
      <c r="AP56" s="275">
        <v>0</v>
      </c>
      <c r="AQ56" s="275">
        <v>0</v>
      </c>
      <c r="AR56" s="275">
        <v>0</v>
      </c>
      <c r="AS56" s="275">
        <v>0</v>
      </c>
      <c r="AT56" s="275">
        <v>35972</v>
      </c>
      <c r="AU56" s="275">
        <v>56233</v>
      </c>
      <c r="AV56" s="275">
        <v>1264679.9700000004</v>
      </c>
      <c r="AW56" s="275">
        <v>0</v>
      </c>
      <c r="AX56" s="275">
        <v>617074.55000000005</v>
      </c>
      <c r="AY56" s="275">
        <v>96627.24</v>
      </c>
      <c r="AZ56" s="275">
        <v>232562.3</v>
      </c>
      <c r="BA56" s="275">
        <v>93261.759999999995</v>
      </c>
      <c r="BB56" s="275">
        <v>69498.06</v>
      </c>
      <c r="BC56" s="275">
        <v>353.66</v>
      </c>
      <c r="BD56" s="275">
        <v>8552.17</v>
      </c>
      <c r="BE56" s="275">
        <v>0</v>
      </c>
      <c r="BF56" s="275">
        <v>0</v>
      </c>
      <c r="BG56" s="275">
        <v>28979.89</v>
      </c>
      <c r="BH56" s="275">
        <v>6914.88</v>
      </c>
      <c r="BI56" s="275">
        <v>13745.29</v>
      </c>
      <c r="BJ56" s="275">
        <v>8871.93</v>
      </c>
      <c r="BK56" s="275">
        <v>63795.92</v>
      </c>
      <c r="BL56" s="275">
        <v>34990.080000000002</v>
      </c>
      <c r="BM56" s="275">
        <v>12961.62</v>
      </c>
      <c r="BN56" s="275">
        <v>76002.079999999682</v>
      </c>
      <c r="BO56" s="275">
        <v>24174</v>
      </c>
      <c r="BP56" s="275">
        <v>0</v>
      </c>
      <c r="BQ56" s="275">
        <v>36969.61</v>
      </c>
      <c r="BR56" s="275">
        <v>4895</v>
      </c>
      <c r="BS56" s="275">
        <v>0</v>
      </c>
      <c r="BT56" s="275">
        <v>70701.19</v>
      </c>
      <c r="BU56" s="275">
        <v>183417.47</v>
      </c>
      <c r="BV56" s="275">
        <v>25755.56</v>
      </c>
      <c r="BW56" s="275">
        <v>139747.46</v>
      </c>
      <c r="BX56" s="275">
        <v>0</v>
      </c>
      <c r="BY56" s="275">
        <v>0</v>
      </c>
      <c r="BZ56" s="275"/>
      <c r="CA56" s="275">
        <v>0</v>
      </c>
      <c r="CB56" s="275">
        <v>0</v>
      </c>
      <c r="CC56" s="275">
        <v>8688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8688</v>
      </c>
      <c r="CJ56" s="275"/>
      <c r="CK56" s="275">
        <v>506946.21999999927</v>
      </c>
      <c r="CL56" s="275"/>
      <c r="CM56" s="275">
        <v>17537.740000000002</v>
      </c>
      <c r="CN56" s="275">
        <v>0</v>
      </c>
      <c r="CO56" s="275">
        <v>0</v>
      </c>
      <c r="CP56" s="275">
        <v>0</v>
      </c>
      <c r="CQ56" s="282"/>
      <c r="CR56" s="277">
        <v>506946.21999999991</v>
      </c>
      <c r="CS56" s="277">
        <v>17690.740000000002</v>
      </c>
      <c r="CT56" s="278">
        <v>506946.22</v>
      </c>
      <c r="CU56" s="278">
        <v>17690.740000000002</v>
      </c>
      <c r="CV56" s="278">
        <v>0</v>
      </c>
      <c r="CW56" s="277">
        <v>0</v>
      </c>
      <c r="CX56" s="277">
        <v>524636.96</v>
      </c>
      <c r="CY56" s="279">
        <v>0</v>
      </c>
      <c r="CZ56" s="277">
        <v>0</v>
      </c>
      <c r="DA56" s="277">
        <v>0</v>
      </c>
      <c r="DB56" s="277">
        <v>-3.0000000318977982E-2</v>
      </c>
      <c r="DC56" s="278"/>
      <c r="DE56" s="277">
        <v>0</v>
      </c>
      <c r="DH56" s="277">
        <v>506946.21999999991</v>
      </c>
      <c r="DI56" s="277">
        <v>17690.740000000002</v>
      </c>
      <c r="DJ56" s="278">
        <v>506946.22</v>
      </c>
      <c r="DK56" s="278">
        <v>17690.740000000002</v>
      </c>
      <c r="DP56" s="270">
        <v>3302308</v>
      </c>
      <c r="DS56" s="277">
        <f t="shared" si="14"/>
        <v>3162128.84</v>
      </c>
      <c r="DT56" s="277">
        <f t="shared" si="15"/>
        <v>3114531.6900000004</v>
      </c>
      <c r="DU56" s="277">
        <f t="shared" si="16"/>
        <v>47597.149999999441</v>
      </c>
      <c r="DV56" s="277">
        <f t="shared" si="17"/>
        <v>8688</v>
      </c>
      <c r="DW56" s="277">
        <f t="shared" si="18"/>
        <v>8688</v>
      </c>
      <c r="DX56" s="277">
        <f t="shared" si="19"/>
        <v>0</v>
      </c>
      <c r="DZ56" s="277">
        <f t="shared" si="8"/>
        <v>459349.07</v>
      </c>
      <c r="EA56" s="277">
        <f t="shared" si="9"/>
        <v>47597.149999999441</v>
      </c>
      <c r="EB56" s="277">
        <f t="shared" si="10"/>
        <v>506946.21999999945</v>
      </c>
      <c r="EC56" s="277">
        <v>506946.21999999945</v>
      </c>
      <c r="ED56" s="277">
        <f t="shared" si="20"/>
        <v>0</v>
      </c>
      <c r="EE56" s="277"/>
      <c r="EF56" s="277">
        <f t="shared" si="11"/>
        <v>17537.740000000002</v>
      </c>
      <c r="EG56" s="277">
        <f t="shared" si="21"/>
        <v>0</v>
      </c>
      <c r="EH56" s="277">
        <f t="shared" si="12"/>
        <v>17537.740000000002</v>
      </c>
      <c r="EI56" s="279">
        <v>17537.740000000002</v>
      </c>
      <c r="EJ56" s="277">
        <f t="shared" si="13"/>
        <v>0</v>
      </c>
      <c r="EM56" s="277"/>
    </row>
    <row r="57" spans="1:143" s="269" customFormat="1" hidden="1">
      <c r="A57" s="269" t="str">
        <f>_xlfn.XLOOKUP(B57,Adjustment!B:B,Adjustment!H:H,0,0)</f>
        <v>Agree</v>
      </c>
      <c r="B57" s="270">
        <v>3302312</v>
      </c>
      <c r="C57" s="280" t="s">
        <v>797</v>
      </c>
      <c r="D57" s="271" t="s">
        <v>251</v>
      </c>
      <c r="E57" s="283"/>
      <c r="F57" s="281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4"/>
      <c r="S57" s="274"/>
      <c r="T57" s="274"/>
      <c r="U57" s="274"/>
      <c r="V57" s="274"/>
      <c r="W57" s="274"/>
      <c r="X57" s="275">
        <v>10718.99</v>
      </c>
      <c r="Y57" s="275"/>
      <c r="Z57" s="275">
        <v>17086.689999999999</v>
      </c>
      <c r="AA57" s="275">
        <v>1996024.4</v>
      </c>
      <c r="AB57" s="275">
        <v>0</v>
      </c>
      <c r="AC57" s="275">
        <v>234231.78</v>
      </c>
      <c r="AD57" s="275">
        <v>0</v>
      </c>
      <c r="AE57" s="275">
        <v>104291</v>
      </c>
      <c r="AF57" s="275">
        <v>6513.86</v>
      </c>
      <c r="AG57" s="275">
        <v>0</v>
      </c>
      <c r="AH57" s="275">
        <v>0</v>
      </c>
      <c r="AI57" s="275">
        <v>297978.63</v>
      </c>
      <c r="AJ57" s="275">
        <v>43763.18</v>
      </c>
      <c r="AK57" s="275">
        <v>0</v>
      </c>
      <c r="AL57" s="275">
        <v>0</v>
      </c>
      <c r="AM57" s="275">
        <v>33267.81</v>
      </c>
      <c r="AN57" s="275">
        <v>249.48</v>
      </c>
      <c r="AO57" s="275">
        <v>0</v>
      </c>
      <c r="AP57" s="275">
        <v>0</v>
      </c>
      <c r="AQ57" s="275">
        <v>0</v>
      </c>
      <c r="AR57" s="275">
        <v>0</v>
      </c>
      <c r="AS57" s="275">
        <v>0</v>
      </c>
      <c r="AT57" s="275">
        <v>7217.26</v>
      </c>
      <c r="AU57" s="275">
        <v>89771</v>
      </c>
      <c r="AV57" s="275">
        <v>1238145.6800000009</v>
      </c>
      <c r="AW57" s="275">
        <v>0</v>
      </c>
      <c r="AX57" s="275">
        <v>543748.69999999995</v>
      </c>
      <c r="AY57" s="275">
        <v>112700.17</v>
      </c>
      <c r="AZ57" s="275">
        <v>74229.929999999993</v>
      </c>
      <c r="BA57" s="275">
        <v>66382.850000000006</v>
      </c>
      <c r="BB57" s="275">
        <v>124883.46</v>
      </c>
      <c r="BC57" s="275">
        <v>295</v>
      </c>
      <c r="BD57" s="275">
        <v>11152.12</v>
      </c>
      <c r="BE57" s="275">
        <v>0</v>
      </c>
      <c r="BF57" s="275">
        <v>0</v>
      </c>
      <c r="BG57" s="275">
        <v>59186.16</v>
      </c>
      <c r="BH57" s="275">
        <v>981.6</v>
      </c>
      <c r="BI57" s="275">
        <v>1013.26</v>
      </c>
      <c r="BJ57" s="275">
        <v>4819.0200000000004</v>
      </c>
      <c r="BK57" s="275">
        <v>65947.28</v>
      </c>
      <c r="BL57" s="275">
        <v>29329.919999999998</v>
      </c>
      <c r="BM57" s="275">
        <v>1371.66</v>
      </c>
      <c r="BN57" s="275">
        <v>87956.599999999133</v>
      </c>
      <c r="BO57" s="275">
        <v>1583.73</v>
      </c>
      <c r="BP57" s="275">
        <v>0</v>
      </c>
      <c r="BQ57" s="275">
        <v>29909.919999999998</v>
      </c>
      <c r="BR57" s="275">
        <v>4895</v>
      </c>
      <c r="BS57" s="275">
        <v>77696.27</v>
      </c>
      <c r="BT57" s="275">
        <v>67230.789999999994</v>
      </c>
      <c r="BU57" s="275">
        <v>274519.24</v>
      </c>
      <c r="BV57" s="275">
        <v>0</v>
      </c>
      <c r="BW57" s="275">
        <v>116207.98</v>
      </c>
      <c r="BX57" s="275">
        <v>0</v>
      </c>
      <c r="BY57" s="275">
        <v>0</v>
      </c>
      <c r="BZ57" s="275"/>
      <c r="CA57" s="275">
        <v>0</v>
      </c>
      <c r="CB57" s="275">
        <v>0</v>
      </c>
      <c r="CC57" s="275">
        <v>8736.25</v>
      </c>
      <c r="CD57" s="275">
        <v>14638.860000000004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/>
      <c r="CK57" s="275">
        <v>-170158.95000000065</v>
      </c>
      <c r="CL57" s="275"/>
      <c r="CM57" s="275">
        <v>40461.800000000003</v>
      </c>
      <c r="CN57" s="275">
        <v>0</v>
      </c>
      <c r="CO57" s="275">
        <v>0</v>
      </c>
      <c r="CP57" s="275">
        <v>0</v>
      </c>
      <c r="CQ57" s="282"/>
      <c r="CR57" s="277">
        <v>-170158.94999999995</v>
      </c>
      <c r="CS57" s="277">
        <v>40461.800000000003</v>
      </c>
      <c r="CT57" s="278">
        <v>-170158.95</v>
      </c>
      <c r="CU57" s="278">
        <v>40461.800000000003</v>
      </c>
      <c r="CV57" s="278">
        <v>0</v>
      </c>
      <c r="CW57" s="277">
        <v>0</v>
      </c>
      <c r="CX57" s="277">
        <v>-129697.15000000001</v>
      </c>
      <c r="CY57" s="279">
        <v>7356.9500000000044</v>
      </c>
      <c r="CZ57" s="277">
        <v>7356.9500000000044</v>
      </c>
      <c r="DA57" s="277">
        <v>0</v>
      </c>
      <c r="DB57" s="277">
        <v>-8.7311491370201111E-10</v>
      </c>
      <c r="DC57" s="278"/>
      <c r="DE57" s="277">
        <v>5.8207660913467407E-11</v>
      </c>
      <c r="DH57" s="277">
        <v>-170158.94999999995</v>
      </c>
      <c r="DI57" s="277">
        <v>40461.800000000003</v>
      </c>
      <c r="DJ57" s="278">
        <v>-170158.95</v>
      </c>
      <c r="DK57" s="278">
        <v>40461.800000000003</v>
      </c>
      <c r="DP57" s="270">
        <v>3302312</v>
      </c>
      <c r="DS57" s="277">
        <f t="shared" si="14"/>
        <v>2813308.3999999994</v>
      </c>
      <c r="DT57" s="277">
        <f t="shared" si="15"/>
        <v>2994186.3400000003</v>
      </c>
      <c r="DU57" s="277">
        <f t="shared" si="16"/>
        <v>-180877.94000000088</v>
      </c>
      <c r="DV57" s="277">
        <f t="shared" si="17"/>
        <v>23375.110000000004</v>
      </c>
      <c r="DW57" s="277">
        <f t="shared" si="18"/>
        <v>0</v>
      </c>
      <c r="DX57" s="277">
        <f t="shared" si="19"/>
        <v>23375.110000000004</v>
      </c>
      <c r="DZ57" s="277">
        <f t="shared" si="8"/>
        <v>10718.99</v>
      </c>
      <c r="EA57" s="277">
        <f t="shared" si="9"/>
        <v>-180877.94000000088</v>
      </c>
      <c r="EB57" s="277">
        <f t="shared" si="10"/>
        <v>-170158.95000000088</v>
      </c>
      <c r="EC57" s="277">
        <v>-170158.95000000088</v>
      </c>
      <c r="ED57" s="277">
        <f t="shared" si="20"/>
        <v>0</v>
      </c>
      <c r="EE57" s="277"/>
      <c r="EF57" s="277">
        <f t="shared" si="11"/>
        <v>17086.689999999999</v>
      </c>
      <c r="EG57" s="277">
        <f t="shared" si="21"/>
        <v>23375.110000000004</v>
      </c>
      <c r="EH57" s="277">
        <f t="shared" si="12"/>
        <v>40461.800000000003</v>
      </c>
      <c r="EI57" s="279">
        <v>40461.800000000003</v>
      </c>
      <c r="EJ57" s="277">
        <f t="shared" si="13"/>
        <v>0</v>
      </c>
      <c r="EM57" s="277"/>
    </row>
    <row r="58" spans="1:143" s="269" customFormat="1" hidden="1">
      <c r="A58" s="269" t="str">
        <f>_xlfn.XLOOKUP(B58,Adjustment!B:B,Adjustment!H:H,0,0)</f>
        <v>Agree</v>
      </c>
      <c r="B58" s="270">
        <v>3302314</v>
      </c>
      <c r="C58" s="280" t="s">
        <v>798</v>
      </c>
      <c r="D58" s="271" t="s">
        <v>564</v>
      </c>
      <c r="E58" s="283"/>
      <c r="F58" s="281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4"/>
      <c r="S58" s="274"/>
      <c r="T58" s="274"/>
      <c r="U58" s="274"/>
      <c r="V58" s="274"/>
      <c r="W58" s="274"/>
      <c r="X58" s="275">
        <v>117488.84</v>
      </c>
      <c r="Y58" s="275"/>
      <c r="Z58" s="275">
        <v>33702</v>
      </c>
      <c r="AA58" s="275">
        <v>1058736.97</v>
      </c>
      <c r="AB58" s="275">
        <v>0</v>
      </c>
      <c r="AC58" s="275">
        <v>40705.93</v>
      </c>
      <c r="AD58" s="275">
        <v>0</v>
      </c>
      <c r="AE58" s="275">
        <v>70536</v>
      </c>
      <c r="AF58" s="275">
        <v>400</v>
      </c>
      <c r="AG58" s="275">
        <v>0</v>
      </c>
      <c r="AH58" s="275">
        <v>0</v>
      </c>
      <c r="AI58" s="275">
        <v>98366.97000000035</v>
      </c>
      <c r="AJ58" s="275">
        <v>0</v>
      </c>
      <c r="AK58" s="275">
        <v>0</v>
      </c>
      <c r="AL58" s="275">
        <v>0</v>
      </c>
      <c r="AM58" s="275">
        <v>17697.400000000001</v>
      </c>
      <c r="AN58" s="275">
        <v>77</v>
      </c>
      <c r="AO58" s="275">
        <v>0</v>
      </c>
      <c r="AP58" s="275">
        <v>0</v>
      </c>
      <c r="AQ58" s="275">
        <v>0</v>
      </c>
      <c r="AR58" s="275">
        <v>0</v>
      </c>
      <c r="AS58" s="275">
        <v>0</v>
      </c>
      <c r="AT58" s="275">
        <v>11019.15</v>
      </c>
      <c r="AU58" s="275">
        <v>52641</v>
      </c>
      <c r="AV58" s="275">
        <v>626710.89000000025</v>
      </c>
      <c r="AW58" s="275">
        <v>0</v>
      </c>
      <c r="AX58" s="275">
        <v>180103.65</v>
      </c>
      <c r="AY58" s="275">
        <v>47019.66</v>
      </c>
      <c r="AZ58" s="275">
        <v>68007.25</v>
      </c>
      <c r="BA58" s="275">
        <v>0</v>
      </c>
      <c r="BB58" s="275">
        <v>40910.339999999997</v>
      </c>
      <c r="BC58" s="275">
        <v>539.78</v>
      </c>
      <c r="BD58" s="275">
        <v>2805.5</v>
      </c>
      <c r="BE58" s="275">
        <v>0</v>
      </c>
      <c r="BF58" s="275">
        <v>0</v>
      </c>
      <c r="BG58" s="275">
        <v>3202.63</v>
      </c>
      <c r="BH58" s="275">
        <v>1215.94</v>
      </c>
      <c r="BI58" s="275">
        <v>1637.53</v>
      </c>
      <c r="BJ58" s="275">
        <v>5366.81</v>
      </c>
      <c r="BK58" s="275">
        <v>35893.32</v>
      </c>
      <c r="BL58" s="275">
        <v>0</v>
      </c>
      <c r="BM58" s="275">
        <v>3313.24</v>
      </c>
      <c r="BN58" s="275">
        <v>92910.77</v>
      </c>
      <c r="BO58" s="275">
        <v>778.15</v>
      </c>
      <c r="BP58" s="275">
        <v>16764.14</v>
      </c>
      <c r="BQ58" s="275">
        <v>18437.84</v>
      </c>
      <c r="BR58" s="275">
        <v>4895</v>
      </c>
      <c r="BS58" s="275">
        <v>4290.8</v>
      </c>
      <c r="BT58" s="275">
        <v>40626.370000000003</v>
      </c>
      <c r="BU58" s="275">
        <v>67849.710000000006</v>
      </c>
      <c r="BV58" s="275">
        <v>0</v>
      </c>
      <c r="BW58" s="275">
        <v>69473.05</v>
      </c>
      <c r="BX58" s="275">
        <v>0</v>
      </c>
      <c r="BY58" s="275">
        <v>0</v>
      </c>
      <c r="BZ58" s="275"/>
      <c r="CA58" s="275">
        <v>0</v>
      </c>
      <c r="CB58" s="275">
        <v>0</v>
      </c>
      <c r="CC58" s="275">
        <v>6345.63</v>
      </c>
      <c r="CD58" s="275">
        <v>0</v>
      </c>
      <c r="CE58" s="275">
        <v>0</v>
      </c>
      <c r="CF58" s="275">
        <v>0</v>
      </c>
      <c r="CG58" s="275">
        <v>0</v>
      </c>
      <c r="CH58" s="275">
        <v>1140</v>
      </c>
      <c r="CI58" s="275">
        <v>10277</v>
      </c>
      <c r="CJ58" s="275"/>
      <c r="CK58" s="275">
        <v>134916.8899999999</v>
      </c>
      <c r="CL58" s="275"/>
      <c r="CM58" s="275">
        <v>28630.629999999997</v>
      </c>
      <c r="CN58" s="275">
        <v>0</v>
      </c>
      <c r="CO58" s="275">
        <v>0</v>
      </c>
      <c r="CP58" s="275">
        <v>0</v>
      </c>
      <c r="CQ58" s="282"/>
      <c r="CR58" s="277">
        <v>103873.57000000021</v>
      </c>
      <c r="CS58" s="277">
        <v>0</v>
      </c>
      <c r="CT58" s="278">
        <v>134860.20000000001</v>
      </c>
      <c r="CU58" s="278">
        <v>-30986.63</v>
      </c>
      <c r="CV58" s="278">
        <v>-30986.629999999801</v>
      </c>
      <c r="CW58" s="277">
        <v>-30986.63</v>
      </c>
      <c r="CX58" s="277">
        <v>103873.57</v>
      </c>
      <c r="CY58" s="279">
        <v>0</v>
      </c>
      <c r="CZ58" s="277">
        <v>0</v>
      </c>
      <c r="DA58" s="277">
        <v>50052.51999999964</v>
      </c>
      <c r="DB58" s="277">
        <v>0</v>
      </c>
      <c r="DC58" s="278">
        <v>-30986.63</v>
      </c>
      <c r="DE58" s="277">
        <v>2.0008883439004421E-10</v>
      </c>
      <c r="DH58" s="277">
        <v>103873.57000000021</v>
      </c>
      <c r="DI58" s="277">
        <v>0</v>
      </c>
      <c r="DJ58" s="278">
        <v>134860.20000000001</v>
      </c>
      <c r="DK58" s="278">
        <v>-30986.63</v>
      </c>
      <c r="DP58" s="270">
        <v>3302314</v>
      </c>
      <c r="DS58" s="277">
        <f t="shared" si="14"/>
        <v>1350180.4200000002</v>
      </c>
      <c r="DT58" s="277">
        <f t="shared" si="15"/>
        <v>1332752.3700000003</v>
      </c>
      <c r="DU58" s="277">
        <f t="shared" si="16"/>
        <v>17428.049999999814</v>
      </c>
      <c r="DV58" s="277">
        <f t="shared" si="17"/>
        <v>6345.63</v>
      </c>
      <c r="DW58" s="277">
        <f t="shared" si="18"/>
        <v>11417</v>
      </c>
      <c r="DX58" s="277">
        <f t="shared" si="19"/>
        <v>-5071.37</v>
      </c>
      <c r="DZ58" s="277">
        <f t="shared" si="8"/>
        <v>117488.84</v>
      </c>
      <c r="EA58" s="277">
        <f t="shared" si="9"/>
        <v>17428.049999999814</v>
      </c>
      <c r="EB58" s="277">
        <f t="shared" si="10"/>
        <v>134916.88999999981</v>
      </c>
      <c r="EC58" s="277">
        <v>134916.88999999981</v>
      </c>
      <c r="ED58" s="277">
        <f t="shared" si="20"/>
        <v>0</v>
      </c>
      <c r="EE58" s="277"/>
      <c r="EF58" s="277">
        <f t="shared" si="11"/>
        <v>33702</v>
      </c>
      <c r="EG58" s="277">
        <f t="shared" si="21"/>
        <v>-5071.37</v>
      </c>
      <c r="EH58" s="277">
        <f t="shared" si="12"/>
        <v>28630.63</v>
      </c>
      <c r="EI58" s="279">
        <v>28630.63</v>
      </c>
      <c r="EJ58" s="277">
        <f t="shared" si="13"/>
        <v>0</v>
      </c>
      <c r="EM58" s="277"/>
    </row>
    <row r="59" spans="1:143" s="269" customFormat="1" hidden="1">
      <c r="A59" s="269" t="str">
        <f>_xlfn.XLOOKUP(B59,Adjustment!B:B,Adjustment!H:H,0,0)</f>
        <v>Agree</v>
      </c>
      <c r="B59" s="270">
        <v>3302321</v>
      </c>
      <c r="C59" s="280" t="s">
        <v>801</v>
      </c>
      <c r="D59" s="271" t="s">
        <v>357</v>
      </c>
      <c r="E59" s="283"/>
      <c r="F59" s="281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4"/>
      <c r="S59" s="274"/>
      <c r="T59" s="274"/>
      <c r="U59" s="274"/>
      <c r="V59" s="274"/>
      <c r="W59" s="274"/>
      <c r="X59" s="275">
        <v>271692</v>
      </c>
      <c r="Y59" s="275"/>
      <c r="Z59" s="275">
        <v>14168</v>
      </c>
      <c r="AA59" s="275">
        <v>1132376.5900000001</v>
      </c>
      <c r="AB59" s="275">
        <v>0</v>
      </c>
      <c r="AC59" s="275">
        <v>84471.25</v>
      </c>
      <c r="AD59" s="275">
        <v>0</v>
      </c>
      <c r="AE59" s="275">
        <v>170550</v>
      </c>
      <c r="AF59" s="275">
        <v>5656.93</v>
      </c>
      <c r="AG59" s="275">
        <v>0</v>
      </c>
      <c r="AH59" s="275">
        <v>0</v>
      </c>
      <c r="AI59" s="275">
        <v>54372.370000000243</v>
      </c>
      <c r="AJ59" s="275">
        <v>0</v>
      </c>
      <c r="AK59" s="275">
        <v>0</v>
      </c>
      <c r="AL59" s="275">
        <v>0</v>
      </c>
      <c r="AM59" s="275">
        <v>1015</v>
      </c>
      <c r="AN59" s="275">
        <v>5741.5</v>
      </c>
      <c r="AO59" s="275">
        <v>0</v>
      </c>
      <c r="AP59" s="275">
        <v>0</v>
      </c>
      <c r="AQ59" s="275">
        <v>0</v>
      </c>
      <c r="AR59" s="275">
        <v>0</v>
      </c>
      <c r="AS59" s="275">
        <v>0</v>
      </c>
      <c r="AT59" s="275">
        <v>20833.28</v>
      </c>
      <c r="AU59" s="275">
        <v>25366</v>
      </c>
      <c r="AV59" s="275">
        <v>536096.24000000046</v>
      </c>
      <c r="AW59" s="275">
        <v>0</v>
      </c>
      <c r="AX59" s="275">
        <v>286967.55</v>
      </c>
      <c r="AY59" s="275">
        <v>0</v>
      </c>
      <c r="AZ59" s="275">
        <v>128846.92</v>
      </c>
      <c r="BA59" s="275">
        <v>0</v>
      </c>
      <c r="BB59" s="275">
        <v>42633.74</v>
      </c>
      <c r="BC59" s="275">
        <v>251.04</v>
      </c>
      <c r="BD59" s="275">
        <v>3074</v>
      </c>
      <c r="BE59" s="275">
        <v>0</v>
      </c>
      <c r="BF59" s="275">
        <v>0</v>
      </c>
      <c r="BG59" s="275">
        <v>4504.29</v>
      </c>
      <c r="BH59" s="275">
        <v>1465.24</v>
      </c>
      <c r="BI59" s="275">
        <v>2573.21</v>
      </c>
      <c r="BJ59" s="275">
        <v>3594.74</v>
      </c>
      <c r="BK59" s="275">
        <v>35813.949999999997</v>
      </c>
      <c r="BL59" s="275">
        <v>0</v>
      </c>
      <c r="BM59" s="275">
        <v>2392.91</v>
      </c>
      <c r="BN59" s="275">
        <v>72509.37</v>
      </c>
      <c r="BO59" s="275">
        <v>761</v>
      </c>
      <c r="BP59" s="275">
        <v>251.65</v>
      </c>
      <c r="BQ59" s="275">
        <v>22449.63</v>
      </c>
      <c r="BR59" s="275">
        <v>4895</v>
      </c>
      <c r="BS59" s="275">
        <v>1535</v>
      </c>
      <c r="BT59" s="275">
        <v>83285.59</v>
      </c>
      <c r="BU59" s="275">
        <v>111520.35</v>
      </c>
      <c r="BV59" s="275">
        <v>0</v>
      </c>
      <c r="BW59" s="275">
        <v>98295.75</v>
      </c>
      <c r="BX59" s="275">
        <v>0</v>
      </c>
      <c r="BY59" s="275">
        <v>0</v>
      </c>
      <c r="BZ59" s="275"/>
      <c r="CA59" s="275">
        <v>0</v>
      </c>
      <c r="CB59" s="275">
        <v>0</v>
      </c>
      <c r="CC59" s="275">
        <v>6318</v>
      </c>
      <c r="CD59" s="275">
        <v>0</v>
      </c>
      <c r="CE59" s="275">
        <v>0</v>
      </c>
      <c r="CF59" s="275">
        <v>0</v>
      </c>
      <c r="CG59" s="275">
        <v>0</v>
      </c>
      <c r="CH59" s="275">
        <v>9948.9500000000007</v>
      </c>
      <c r="CI59" s="275">
        <v>0</v>
      </c>
      <c r="CJ59" s="275"/>
      <c r="CK59" s="275">
        <v>328357.74999999977</v>
      </c>
      <c r="CL59" s="275"/>
      <c r="CM59" s="275">
        <v>10537.05</v>
      </c>
      <c r="CN59" s="275">
        <v>0</v>
      </c>
      <c r="CO59" s="275">
        <v>0</v>
      </c>
      <c r="CP59" s="275">
        <v>0</v>
      </c>
      <c r="CQ59" s="282"/>
      <c r="CR59" s="277">
        <v>319513.23000000021</v>
      </c>
      <c r="CS59" s="277">
        <v>2.1884716261411086E-12</v>
      </c>
      <c r="CT59" s="278">
        <v>333805.96000000002</v>
      </c>
      <c r="CU59" s="278">
        <v>-14292.73</v>
      </c>
      <c r="CV59" s="278">
        <v>-14292.729999999807</v>
      </c>
      <c r="CW59" s="277">
        <v>-14292.730000000001</v>
      </c>
      <c r="CX59" s="277">
        <v>319513.23000000004</v>
      </c>
      <c r="CY59" s="279">
        <v>0</v>
      </c>
      <c r="CZ59" s="277">
        <v>0</v>
      </c>
      <c r="DA59" s="277">
        <v>27900.299999999756</v>
      </c>
      <c r="DB59" s="277">
        <v>0</v>
      </c>
      <c r="DC59" s="278">
        <v>-14292.73</v>
      </c>
      <c r="DE59" s="277">
        <v>1.9281287677586079E-10</v>
      </c>
      <c r="DH59" s="277">
        <v>319513.23000000021</v>
      </c>
      <c r="DI59" s="277">
        <v>2.1884716261411086E-12</v>
      </c>
      <c r="DJ59" s="278">
        <v>333805.96000000002</v>
      </c>
      <c r="DK59" s="278">
        <v>-14292.73</v>
      </c>
      <c r="DP59" s="270">
        <v>3302321</v>
      </c>
      <c r="DS59" s="277">
        <f t="shared" si="14"/>
        <v>1500382.9200000004</v>
      </c>
      <c r="DT59" s="277">
        <f t="shared" si="15"/>
        <v>1443717.1700000006</v>
      </c>
      <c r="DU59" s="277">
        <f t="shared" si="16"/>
        <v>56665.749999999767</v>
      </c>
      <c r="DV59" s="277">
        <f t="shared" si="17"/>
        <v>6318</v>
      </c>
      <c r="DW59" s="277">
        <f t="shared" si="18"/>
        <v>9948.9500000000007</v>
      </c>
      <c r="DX59" s="277">
        <f t="shared" si="19"/>
        <v>-3630.9500000000007</v>
      </c>
      <c r="DZ59" s="277">
        <f t="shared" si="8"/>
        <v>271692</v>
      </c>
      <c r="EA59" s="277">
        <f t="shared" si="9"/>
        <v>56665.749999999767</v>
      </c>
      <c r="EB59" s="277">
        <f t="shared" si="10"/>
        <v>328357.74999999977</v>
      </c>
      <c r="EC59" s="277">
        <v>328357.75</v>
      </c>
      <c r="ED59" s="277">
        <f t="shared" si="20"/>
        <v>0</v>
      </c>
      <c r="EE59" s="277"/>
      <c r="EF59" s="277">
        <f t="shared" si="11"/>
        <v>14168</v>
      </c>
      <c r="EG59" s="277">
        <f t="shared" si="21"/>
        <v>-3630.9500000000007</v>
      </c>
      <c r="EH59" s="277">
        <f t="shared" si="12"/>
        <v>10537.05</v>
      </c>
      <c r="EI59" s="279">
        <v>10537.05</v>
      </c>
      <c r="EJ59" s="277">
        <f t="shared" si="13"/>
        <v>0</v>
      </c>
      <c r="EM59" s="277"/>
    </row>
    <row r="60" spans="1:143" s="269" customFormat="1" hidden="1">
      <c r="A60" s="269" t="str">
        <f>_xlfn.XLOOKUP(B60,Adjustment!B:B,Adjustment!H:H,0,0)</f>
        <v>Agree</v>
      </c>
      <c r="B60" s="270">
        <v>3302401</v>
      </c>
      <c r="C60" s="280" t="s">
        <v>802</v>
      </c>
      <c r="D60" s="271" t="s">
        <v>234</v>
      </c>
      <c r="E60" s="283"/>
      <c r="F60" s="281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4"/>
      <c r="S60" s="274"/>
      <c r="T60" s="274"/>
      <c r="U60" s="274"/>
      <c r="V60" s="274"/>
      <c r="W60" s="274"/>
      <c r="X60" s="275">
        <v>170358.93</v>
      </c>
      <c r="Y60" s="275"/>
      <c r="Z60" s="275">
        <v>25177.67</v>
      </c>
      <c r="AA60" s="275">
        <v>1738020.8</v>
      </c>
      <c r="AB60" s="275">
        <v>0</v>
      </c>
      <c r="AC60" s="275">
        <v>41781.699999999997</v>
      </c>
      <c r="AD60" s="275">
        <v>0</v>
      </c>
      <c r="AE60" s="275">
        <v>113985.5</v>
      </c>
      <c r="AF60" s="275">
        <v>2113.86</v>
      </c>
      <c r="AG60" s="275">
        <v>0</v>
      </c>
      <c r="AH60" s="275">
        <v>0</v>
      </c>
      <c r="AI60" s="275">
        <v>354010.40999999945</v>
      </c>
      <c r="AJ60" s="275">
        <v>0</v>
      </c>
      <c r="AK60" s="275">
        <v>0</v>
      </c>
      <c r="AL60" s="275">
        <v>0</v>
      </c>
      <c r="AM60" s="275">
        <v>52143.73</v>
      </c>
      <c r="AN60" s="275">
        <v>500</v>
      </c>
      <c r="AO60" s="275">
        <v>0</v>
      </c>
      <c r="AP60" s="275">
        <v>0</v>
      </c>
      <c r="AQ60" s="275">
        <v>0</v>
      </c>
      <c r="AR60" s="275">
        <v>0</v>
      </c>
      <c r="AS60" s="275">
        <v>0</v>
      </c>
      <c r="AT60" s="275">
        <v>11848.1</v>
      </c>
      <c r="AU60" s="275">
        <v>19750</v>
      </c>
      <c r="AV60" s="275">
        <v>1200097.3599999996</v>
      </c>
      <c r="AW60" s="275">
        <v>0</v>
      </c>
      <c r="AX60" s="275">
        <v>476242.12</v>
      </c>
      <c r="AY60" s="275">
        <v>26083.75</v>
      </c>
      <c r="AZ60" s="275">
        <v>80063.23</v>
      </c>
      <c r="BA60" s="275">
        <v>0</v>
      </c>
      <c r="BB60" s="275">
        <v>64378.58</v>
      </c>
      <c r="BC60" s="275">
        <v>1826</v>
      </c>
      <c r="BD60" s="275">
        <v>2812.79</v>
      </c>
      <c r="BE60" s="275">
        <v>0</v>
      </c>
      <c r="BF60" s="275">
        <v>0</v>
      </c>
      <c r="BG60" s="275">
        <v>35702.870000000003</v>
      </c>
      <c r="BH60" s="275">
        <v>1684.7</v>
      </c>
      <c r="BI60" s="275">
        <v>50802.75</v>
      </c>
      <c r="BJ60" s="275">
        <v>8869.3799999999992</v>
      </c>
      <c r="BK60" s="275">
        <v>111799.5</v>
      </c>
      <c r="BL60" s="275">
        <v>20435.919999999998</v>
      </c>
      <c r="BM60" s="275">
        <v>8376.1</v>
      </c>
      <c r="BN60" s="275">
        <v>129905.01</v>
      </c>
      <c r="BO60" s="275">
        <v>2024</v>
      </c>
      <c r="BP60" s="275">
        <v>0</v>
      </c>
      <c r="BQ60" s="275">
        <v>0</v>
      </c>
      <c r="BR60" s="275">
        <v>4895</v>
      </c>
      <c r="BS60" s="275">
        <v>3945.6</v>
      </c>
      <c r="BT60" s="275">
        <v>14015.34</v>
      </c>
      <c r="BU60" s="275">
        <v>46360.71</v>
      </c>
      <c r="BV60" s="275">
        <v>0</v>
      </c>
      <c r="BW60" s="275">
        <v>147277.57</v>
      </c>
      <c r="BX60" s="275">
        <v>0</v>
      </c>
      <c r="BY60" s="275">
        <v>0</v>
      </c>
      <c r="BZ60" s="275"/>
      <c r="CA60" s="275">
        <v>0</v>
      </c>
      <c r="CB60" s="275">
        <v>0</v>
      </c>
      <c r="CC60" s="275">
        <v>8140</v>
      </c>
      <c r="CD60" s="275">
        <v>17362.020000000004</v>
      </c>
      <c r="CE60" s="275">
        <v>0</v>
      </c>
      <c r="CF60" s="275">
        <v>0</v>
      </c>
      <c r="CG60" s="275">
        <v>0</v>
      </c>
      <c r="CH60" s="275">
        <v>0</v>
      </c>
      <c r="CI60" s="275">
        <v>0</v>
      </c>
      <c r="CJ60" s="275"/>
      <c r="CK60" s="275">
        <v>66914.750000000466</v>
      </c>
      <c r="CL60" s="275"/>
      <c r="CM60" s="275">
        <v>50679.69</v>
      </c>
      <c r="CN60" s="275">
        <v>0</v>
      </c>
      <c r="CO60" s="275">
        <v>0</v>
      </c>
      <c r="CP60" s="275">
        <v>0</v>
      </c>
      <c r="CQ60" s="282"/>
      <c r="CR60" s="277">
        <v>66914.749999999825</v>
      </c>
      <c r="CS60" s="277">
        <v>59110.65</v>
      </c>
      <c r="CT60" s="278">
        <v>66914.75</v>
      </c>
      <c r="CU60" s="278">
        <v>59110.65</v>
      </c>
      <c r="CV60" s="278">
        <v>-1.7462298274040222E-10</v>
      </c>
      <c r="CW60" s="277">
        <v>0</v>
      </c>
      <c r="CX60" s="277">
        <v>126025.4</v>
      </c>
      <c r="CY60" s="279">
        <v>17362.020000000004</v>
      </c>
      <c r="CZ60" s="277">
        <v>17362.020000000004</v>
      </c>
      <c r="DA60" s="277">
        <v>3.0000000551808625E-2</v>
      </c>
      <c r="DB60" s="277">
        <v>0</v>
      </c>
      <c r="DC60" s="278"/>
      <c r="DE60" s="277">
        <v>-1.8189894035458565E-10</v>
      </c>
      <c r="DH60" s="277">
        <v>66914.749999999825</v>
      </c>
      <c r="DI60" s="277">
        <v>59110.65</v>
      </c>
      <c r="DJ60" s="278">
        <v>66914.75</v>
      </c>
      <c r="DK60" s="278">
        <v>59110.65</v>
      </c>
      <c r="DP60" s="270">
        <v>3302401</v>
      </c>
      <c r="DS60" s="277">
        <f t="shared" si="14"/>
        <v>2334154.0999999996</v>
      </c>
      <c r="DT60" s="277">
        <f t="shared" si="15"/>
        <v>2437598.2799999993</v>
      </c>
      <c r="DU60" s="277">
        <f t="shared" si="16"/>
        <v>-103444.1799999997</v>
      </c>
      <c r="DV60" s="277">
        <f t="shared" si="17"/>
        <v>25502.020000000004</v>
      </c>
      <c r="DW60" s="277">
        <f t="shared" si="18"/>
        <v>0</v>
      </c>
      <c r="DX60" s="277">
        <f t="shared" si="19"/>
        <v>25502.020000000004</v>
      </c>
      <c r="DZ60" s="277">
        <f t="shared" si="8"/>
        <v>170358.93</v>
      </c>
      <c r="EA60" s="277">
        <f t="shared" si="9"/>
        <v>-103444.1799999997</v>
      </c>
      <c r="EB60" s="277">
        <f t="shared" si="10"/>
        <v>66914.750000000291</v>
      </c>
      <c r="EC60" s="277">
        <v>66914.750000000291</v>
      </c>
      <c r="ED60" s="277">
        <f t="shared" si="20"/>
        <v>0</v>
      </c>
      <c r="EE60" s="277"/>
      <c r="EF60" s="277">
        <f t="shared" si="11"/>
        <v>25177.67</v>
      </c>
      <c r="EG60" s="277">
        <f t="shared" si="21"/>
        <v>25502.020000000004</v>
      </c>
      <c r="EH60" s="277">
        <f t="shared" si="12"/>
        <v>50679.69</v>
      </c>
      <c r="EI60" s="279">
        <v>50679.69</v>
      </c>
      <c r="EJ60" s="277">
        <f t="shared" si="13"/>
        <v>0</v>
      </c>
      <c r="EM60" s="277"/>
    </row>
    <row r="61" spans="1:143" s="269" customFormat="1" hidden="1">
      <c r="A61" s="269" t="str">
        <f>_xlfn.XLOOKUP(B61,Adjustment!B:B,Adjustment!H:H,0,0)</f>
        <v>Agree</v>
      </c>
      <c r="B61" s="270">
        <v>3302402</v>
      </c>
      <c r="C61" s="280" t="s">
        <v>803</v>
      </c>
      <c r="D61" s="271" t="s">
        <v>230</v>
      </c>
      <c r="E61" s="283"/>
      <c r="F61" s="281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4"/>
      <c r="S61" s="274"/>
      <c r="T61" s="274"/>
      <c r="U61" s="274"/>
      <c r="V61" s="274"/>
      <c r="W61" s="274"/>
      <c r="X61" s="275">
        <v>190786.68</v>
      </c>
      <c r="Y61" s="275"/>
      <c r="Z61" s="275">
        <v>25177.67</v>
      </c>
      <c r="AA61" s="275">
        <v>1451192.35</v>
      </c>
      <c r="AB61" s="275">
        <v>0</v>
      </c>
      <c r="AC61" s="275">
        <v>512912.11</v>
      </c>
      <c r="AD61" s="275">
        <v>0</v>
      </c>
      <c r="AE61" s="275">
        <v>66041.5</v>
      </c>
      <c r="AF61" s="275">
        <v>6580</v>
      </c>
      <c r="AG61" s="275">
        <v>0</v>
      </c>
      <c r="AH61" s="275">
        <v>0</v>
      </c>
      <c r="AI61" s="275">
        <v>111226.73</v>
      </c>
      <c r="AJ61" s="275">
        <v>3541.65</v>
      </c>
      <c r="AK61" s="275">
        <v>0</v>
      </c>
      <c r="AL61" s="275">
        <v>0</v>
      </c>
      <c r="AM61" s="275">
        <v>5354.11</v>
      </c>
      <c r="AN61" s="275">
        <v>1436.82</v>
      </c>
      <c r="AO61" s="275">
        <v>0</v>
      </c>
      <c r="AP61" s="275">
        <v>0</v>
      </c>
      <c r="AQ61" s="275">
        <v>0</v>
      </c>
      <c r="AR61" s="275">
        <v>0</v>
      </c>
      <c r="AS61" s="275">
        <v>0</v>
      </c>
      <c r="AT61" s="275">
        <v>11726.1</v>
      </c>
      <c r="AU61" s="275">
        <v>126781</v>
      </c>
      <c r="AV61" s="275">
        <v>1146141.8500000006</v>
      </c>
      <c r="AW61" s="275">
        <v>0</v>
      </c>
      <c r="AX61" s="275">
        <v>522929.04</v>
      </c>
      <c r="AY61" s="275">
        <v>17727.5</v>
      </c>
      <c r="AZ61" s="275">
        <v>65909.19</v>
      </c>
      <c r="BA61" s="275">
        <v>0</v>
      </c>
      <c r="BB61" s="275">
        <v>58646.89</v>
      </c>
      <c r="BC61" s="275">
        <v>525</v>
      </c>
      <c r="BD61" s="275">
        <v>4393.82</v>
      </c>
      <c r="BE61" s="275">
        <v>0</v>
      </c>
      <c r="BF61" s="275">
        <v>0</v>
      </c>
      <c r="BG61" s="275">
        <v>30437.7</v>
      </c>
      <c r="BH61" s="275">
        <v>0</v>
      </c>
      <c r="BI61" s="275">
        <v>32520.41</v>
      </c>
      <c r="BJ61" s="275">
        <v>5445.63</v>
      </c>
      <c r="BK61" s="275">
        <v>43993.94</v>
      </c>
      <c r="BL61" s="275">
        <v>17552.330000000002</v>
      </c>
      <c r="BM61" s="275">
        <v>9580.2199999999993</v>
      </c>
      <c r="BN61" s="275">
        <v>33866.149999999747</v>
      </c>
      <c r="BO61" s="275">
        <v>104</v>
      </c>
      <c r="BP61" s="275">
        <v>0</v>
      </c>
      <c r="BQ61" s="275">
        <v>25799.53</v>
      </c>
      <c r="BR61" s="275">
        <v>4895</v>
      </c>
      <c r="BS61" s="275">
        <v>0</v>
      </c>
      <c r="BT61" s="275">
        <v>88605.24</v>
      </c>
      <c r="BU61" s="275">
        <v>148201.1</v>
      </c>
      <c r="BV61" s="275">
        <v>0</v>
      </c>
      <c r="BW61" s="275">
        <v>164164.57</v>
      </c>
      <c r="BX61" s="275">
        <v>0</v>
      </c>
      <c r="BY61" s="275">
        <v>0</v>
      </c>
      <c r="BZ61" s="275"/>
      <c r="CA61" s="275">
        <v>0</v>
      </c>
      <c r="CB61" s="275">
        <v>0</v>
      </c>
      <c r="CC61" s="275">
        <v>7512.25</v>
      </c>
      <c r="CD61" s="275">
        <v>16166.44</v>
      </c>
      <c r="CE61" s="275">
        <v>0</v>
      </c>
      <c r="CF61" s="275">
        <v>0</v>
      </c>
      <c r="CG61" s="275">
        <v>0</v>
      </c>
      <c r="CH61" s="275">
        <v>0</v>
      </c>
      <c r="CI61" s="275">
        <v>0</v>
      </c>
      <c r="CJ61" s="275"/>
      <c r="CK61" s="275">
        <v>66139.939999999944</v>
      </c>
      <c r="CL61" s="275"/>
      <c r="CM61" s="275">
        <v>48856.36</v>
      </c>
      <c r="CN61" s="275">
        <v>0</v>
      </c>
      <c r="CO61" s="275">
        <v>0</v>
      </c>
      <c r="CP61" s="275">
        <v>0</v>
      </c>
      <c r="CQ61" s="282"/>
      <c r="CR61" s="277">
        <v>66139.940000000235</v>
      </c>
      <c r="CS61" s="277">
        <v>31896.520000000004</v>
      </c>
      <c r="CT61" s="278">
        <v>66139.94</v>
      </c>
      <c r="CU61" s="278">
        <v>31896.52</v>
      </c>
      <c r="CV61" s="278">
        <v>2.3283064365386963E-10</v>
      </c>
      <c r="CW61" s="277">
        <v>0</v>
      </c>
      <c r="CX61" s="277">
        <v>98036.46</v>
      </c>
      <c r="CY61" s="279">
        <v>16166.44</v>
      </c>
      <c r="CZ61" s="277">
        <v>16166.44</v>
      </c>
      <c r="DA61" s="277">
        <v>0</v>
      </c>
      <c r="DB61" s="277">
        <v>-2.0000000251457095E-2</v>
      </c>
      <c r="DC61" s="278"/>
      <c r="DE61" s="277">
        <v>2.3646862246096134E-10</v>
      </c>
      <c r="DH61" s="277">
        <v>66139.940000000235</v>
      </c>
      <c r="DI61" s="277">
        <v>31896.520000000004</v>
      </c>
      <c r="DJ61" s="278">
        <v>66139.94</v>
      </c>
      <c r="DK61" s="278">
        <v>31896.52</v>
      </c>
      <c r="DP61" s="270">
        <v>3302402</v>
      </c>
      <c r="DS61" s="277">
        <f t="shared" si="14"/>
        <v>2296792.3699999996</v>
      </c>
      <c r="DT61" s="277">
        <f t="shared" si="15"/>
        <v>2421439.11</v>
      </c>
      <c r="DU61" s="277">
        <f t="shared" si="16"/>
        <v>-124646.74000000022</v>
      </c>
      <c r="DV61" s="277">
        <f t="shared" si="17"/>
        <v>23678.690000000002</v>
      </c>
      <c r="DW61" s="277">
        <f t="shared" si="18"/>
        <v>0</v>
      </c>
      <c r="DX61" s="277">
        <f t="shared" si="19"/>
        <v>23678.690000000002</v>
      </c>
      <c r="DZ61" s="277">
        <f t="shared" si="8"/>
        <v>190786.68</v>
      </c>
      <c r="EA61" s="277">
        <f t="shared" si="9"/>
        <v>-124646.74000000022</v>
      </c>
      <c r="EB61" s="277">
        <f t="shared" si="10"/>
        <v>66139.939999999769</v>
      </c>
      <c r="EC61" s="277">
        <v>66139.939999999769</v>
      </c>
      <c r="ED61" s="277">
        <f t="shared" si="20"/>
        <v>0</v>
      </c>
      <c r="EE61" s="277"/>
      <c r="EF61" s="277">
        <f t="shared" si="11"/>
        <v>25177.67</v>
      </c>
      <c r="EG61" s="277">
        <f t="shared" si="21"/>
        <v>23678.690000000002</v>
      </c>
      <c r="EH61" s="277">
        <f t="shared" si="12"/>
        <v>48856.36</v>
      </c>
      <c r="EI61" s="279">
        <v>48856.36</v>
      </c>
      <c r="EJ61" s="277">
        <f t="shared" si="13"/>
        <v>0</v>
      </c>
      <c r="EM61" s="277"/>
    </row>
    <row r="62" spans="1:143" s="269" customFormat="1" hidden="1">
      <c r="A62" s="269" t="str">
        <f>_xlfn.XLOOKUP(B62,Adjustment!B:B,Adjustment!H:H,0,0)</f>
        <v>Agree</v>
      </c>
      <c r="B62" s="270">
        <v>3302416</v>
      </c>
      <c r="C62" s="280" t="s">
        <v>808</v>
      </c>
      <c r="D62" s="271" t="s">
        <v>398</v>
      </c>
      <c r="E62" s="283"/>
      <c r="F62" s="281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4"/>
      <c r="S62" s="274"/>
      <c r="T62" s="274"/>
      <c r="U62" s="274"/>
      <c r="V62" s="274"/>
      <c r="W62" s="274"/>
      <c r="X62" s="275"/>
      <c r="Y62" s="275">
        <v>-24451.439999999999</v>
      </c>
      <c r="Z62" s="275">
        <v>15992.27</v>
      </c>
      <c r="AA62" s="275">
        <v>1720302.15</v>
      </c>
      <c r="AB62" s="275">
        <v>0</v>
      </c>
      <c r="AC62" s="275">
        <v>45008.33</v>
      </c>
      <c r="AD62" s="275">
        <v>0</v>
      </c>
      <c r="AE62" s="275">
        <v>61380</v>
      </c>
      <c r="AF62" s="275">
        <v>13370.79</v>
      </c>
      <c r="AG62" s="275">
        <v>1200</v>
      </c>
      <c r="AH62" s="275">
        <v>0</v>
      </c>
      <c r="AI62" s="275">
        <v>229248.51</v>
      </c>
      <c r="AJ62" s="275">
        <v>56120.55</v>
      </c>
      <c r="AK62" s="275">
        <v>0</v>
      </c>
      <c r="AL62" s="275">
        <v>0</v>
      </c>
      <c r="AM62" s="275">
        <v>38983.620000000003</v>
      </c>
      <c r="AN62" s="275">
        <v>28526.93</v>
      </c>
      <c r="AO62" s="275">
        <v>0</v>
      </c>
      <c r="AP62" s="275">
        <v>0</v>
      </c>
      <c r="AQ62" s="275">
        <v>0</v>
      </c>
      <c r="AR62" s="275">
        <v>0</v>
      </c>
      <c r="AS62" s="275">
        <v>0</v>
      </c>
      <c r="AT62" s="275">
        <v>5860.12</v>
      </c>
      <c r="AU62" s="275">
        <v>93285</v>
      </c>
      <c r="AV62" s="275">
        <v>936569.14999999956</v>
      </c>
      <c r="AW62" s="275">
        <v>0</v>
      </c>
      <c r="AX62" s="275">
        <v>427757.2</v>
      </c>
      <c r="AY62" s="275">
        <v>42212.160000000003</v>
      </c>
      <c r="AZ62" s="275">
        <v>147637.78</v>
      </c>
      <c r="BA62" s="275">
        <v>0</v>
      </c>
      <c r="BB62" s="275">
        <v>45127.85</v>
      </c>
      <c r="BC62" s="275">
        <v>696</v>
      </c>
      <c r="BD62" s="275">
        <v>8256.61</v>
      </c>
      <c r="BE62" s="275">
        <v>0</v>
      </c>
      <c r="BF62" s="275">
        <v>0</v>
      </c>
      <c r="BG62" s="275">
        <v>42716.81</v>
      </c>
      <c r="BH62" s="275">
        <v>2244.11</v>
      </c>
      <c r="BI62" s="275">
        <v>40555.370000000003</v>
      </c>
      <c r="BJ62" s="275">
        <v>4846.5200000000004</v>
      </c>
      <c r="BK62" s="275">
        <v>41405.519999999997</v>
      </c>
      <c r="BL62" s="275">
        <v>31645.439999999999</v>
      </c>
      <c r="BM62" s="275">
        <v>2190.94</v>
      </c>
      <c r="BN62" s="275">
        <v>62907.110000000583</v>
      </c>
      <c r="BO62" s="275">
        <v>7163.74</v>
      </c>
      <c r="BP62" s="275">
        <v>9004.4</v>
      </c>
      <c r="BQ62" s="275">
        <v>50874.49</v>
      </c>
      <c r="BR62" s="275">
        <v>4895</v>
      </c>
      <c r="BS62" s="275">
        <v>0</v>
      </c>
      <c r="BT62" s="275">
        <v>139378.38</v>
      </c>
      <c r="BU62" s="275">
        <v>91047.360000000001</v>
      </c>
      <c r="BV62" s="275">
        <v>27674.05</v>
      </c>
      <c r="BW62" s="275">
        <v>59766.6</v>
      </c>
      <c r="BX62" s="275">
        <v>0</v>
      </c>
      <c r="BY62" s="275">
        <v>0</v>
      </c>
      <c r="BZ62" s="275"/>
      <c r="CA62" s="275">
        <v>0</v>
      </c>
      <c r="CB62" s="275">
        <v>0</v>
      </c>
      <c r="CC62" s="275">
        <v>7780</v>
      </c>
      <c r="CD62" s="275">
        <v>16158.42</v>
      </c>
      <c r="CE62" s="275">
        <v>0</v>
      </c>
      <c r="CF62" s="275">
        <v>0</v>
      </c>
      <c r="CG62" s="275">
        <v>0</v>
      </c>
      <c r="CH62" s="275">
        <v>0</v>
      </c>
      <c r="CI62" s="275">
        <v>34172.18</v>
      </c>
      <c r="CJ62" s="275"/>
      <c r="CK62" s="275">
        <v>42261.970000000205</v>
      </c>
      <c r="CL62" s="275"/>
      <c r="CM62" s="275">
        <v>5758.510000000002</v>
      </c>
      <c r="CN62" s="275">
        <v>0</v>
      </c>
      <c r="CO62" s="275">
        <v>0</v>
      </c>
      <c r="CP62" s="275">
        <v>0</v>
      </c>
      <c r="CQ62" s="282"/>
      <c r="CR62" s="277">
        <v>13589.969999999685</v>
      </c>
      <c r="CS62" s="277">
        <v>5758.5099999999984</v>
      </c>
      <c r="CT62" s="278">
        <v>13589.97</v>
      </c>
      <c r="CU62" s="278">
        <v>5758.51</v>
      </c>
      <c r="CV62" s="278">
        <v>-3.1468516681343317E-10</v>
      </c>
      <c r="CW62" s="277">
        <v>0</v>
      </c>
      <c r="CX62" s="277">
        <v>19348.48</v>
      </c>
      <c r="CY62" s="279">
        <v>16158.42</v>
      </c>
      <c r="CZ62" s="277">
        <v>16158.42</v>
      </c>
      <c r="DA62" s="277">
        <v>0</v>
      </c>
      <c r="DB62" s="277">
        <v>-3.9999999420615495E-2</v>
      </c>
      <c r="DC62" s="278"/>
      <c r="DE62" s="277">
        <v>-3.1650415621697903E-10</v>
      </c>
      <c r="DH62" s="277">
        <v>13589.969999999685</v>
      </c>
      <c r="DI62" s="277">
        <v>5758.5099999999984</v>
      </c>
      <c r="DJ62" s="278">
        <v>13589.97</v>
      </c>
      <c r="DK62" s="278">
        <v>5758.51</v>
      </c>
      <c r="DP62" s="270">
        <v>3302416</v>
      </c>
      <c r="DS62" s="277">
        <f t="shared" si="14"/>
        <v>2293286.0000000005</v>
      </c>
      <c r="DT62" s="277">
        <f t="shared" si="15"/>
        <v>2226572.5900000003</v>
      </c>
      <c r="DU62" s="277">
        <f t="shared" si="16"/>
        <v>66713.410000000149</v>
      </c>
      <c r="DV62" s="277">
        <f t="shared" si="17"/>
        <v>23938.42</v>
      </c>
      <c r="DW62" s="277">
        <f t="shared" si="18"/>
        <v>34172.18</v>
      </c>
      <c r="DX62" s="277">
        <f t="shared" si="19"/>
        <v>-10233.760000000002</v>
      </c>
      <c r="DZ62" s="277">
        <f t="shared" si="8"/>
        <v>-24451.439999999999</v>
      </c>
      <c r="EA62" s="277">
        <f t="shared" si="9"/>
        <v>66713.410000000149</v>
      </c>
      <c r="EB62" s="277">
        <f t="shared" si="10"/>
        <v>42261.970000000147</v>
      </c>
      <c r="EC62" s="277">
        <v>42261.970000000147</v>
      </c>
      <c r="ED62" s="277">
        <f t="shared" si="20"/>
        <v>0</v>
      </c>
      <c r="EE62" s="277"/>
      <c r="EF62" s="277">
        <f t="shared" si="11"/>
        <v>15992.27</v>
      </c>
      <c r="EG62" s="277">
        <f t="shared" si="21"/>
        <v>-10233.760000000002</v>
      </c>
      <c r="EH62" s="277">
        <f t="shared" si="12"/>
        <v>5758.5099999999984</v>
      </c>
      <c r="EI62" s="279">
        <v>5758.5099999999984</v>
      </c>
      <c r="EJ62" s="277">
        <f t="shared" si="13"/>
        <v>0</v>
      </c>
      <c r="EM62" s="277"/>
    </row>
    <row r="63" spans="1:143" s="269" customFormat="1" hidden="1">
      <c r="A63" s="269" t="str">
        <f>_xlfn.XLOOKUP(B63,Adjustment!B:B,Adjustment!H:H,0,0)</f>
        <v>Agree</v>
      </c>
      <c r="B63" s="270">
        <v>3302420</v>
      </c>
      <c r="C63" s="280" t="s">
        <v>809</v>
      </c>
      <c r="D63" s="271" t="s">
        <v>385</v>
      </c>
      <c r="E63" s="283"/>
      <c r="F63" s="281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4"/>
      <c r="S63" s="274"/>
      <c r="T63" s="274"/>
      <c r="U63" s="274"/>
      <c r="V63" s="274"/>
      <c r="W63" s="274"/>
      <c r="X63" s="275">
        <v>307460.06</v>
      </c>
      <c r="Y63" s="275"/>
      <c r="Z63" s="275">
        <v>21010</v>
      </c>
      <c r="AA63" s="275">
        <v>1908972.54</v>
      </c>
      <c r="AB63" s="275">
        <v>0</v>
      </c>
      <c r="AC63" s="275">
        <v>97056.19</v>
      </c>
      <c r="AD63" s="275">
        <v>0</v>
      </c>
      <c r="AE63" s="275">
        <v>29056.5</v>
      </c>
      <c r="AF63" s="275">
        <v>9456.93</v>
      </c>
      <c r="AG63" s="275">
        <v>0</v>
      </c>
      <c r="AH63" s="275">
        <v>0</v>
      </c>
      <c r="AI63" s="275">
        <v>211870.27999999968</v>
      </c>
      <c r="AJ63" s="275">
        <v>0</v>
      </c>
      <c r="AK63" s="275">
        <v>0</v>
      </c>
      <c r="AL63" s="275">
        <v>0</v>
      </c>
      <c r="AM63" s="275">
        <v>84966.24</v>
      </c>
      <c r="AN63" s="275">
        <v>1071.5</v>
      </c>
      <c r="AO63" s="275">
        <v>0</v>
      </c>
      <c r="AP63" s="275">
        <v>0</v>
      </c>
      <c r="AQ63" s="275">
        <v>0</v>
      </c>
      <c r="AR63" s="275">
        <v>0</v>
      </c>
      <c r="AS63" s="275">
        <v>0</v>
      </c>
      <c r="AT63" s="275">
        <v>4728.62</v>
      </c>
      <c r="AU63" s="275">
        <v>99423</v>
      </c>
      <c r="AV63" s="275">
        <v>1054292.6699999995</v>
      </c>
      <c r="AW63" s="275">
        <v>0</v>
      </c>
      <c r="AX63" s="275">
        <v>275941.61</v>
      </c>
      <c r="AY63" s="275">
        <v>40450.17</v>
      </c>
      <c r="AZ63" s="275">
        <v>238952.18</v>
      </c>
      <c r="BA63" s="275">
        <v>0</v>
      </c>
      <c r="BB63" s="275">
        <v>183901.37</v>
      </c>
      <c r="BC63" s="275">
        <v>288.32</v>
      </c>
      <c r="BD63" s="275">
        <v>8211.1</v>
      </c>
      <c r="BE63" s="275">
        <v>0</v>
      </c>
      <c r="BF63" s="275">
        <v>0</v>
      </c>
      <c r="BG63" s="275">
        <v>1787.51</v>
      </c>
      <c r="BH63" s="275">
        <v>69.23</v>
      </c>
      <c r="BI63" s="275">
        <v>42771.41</v>
      </c>
      <c r="BJ63" s="275">
        <v>4305.1499999999996</v>
      </c>
      <c r="BK63" s="275">
        <v>71572.05</v>
      </c>
      <c r="BL63" s="275">
        <v>0</v>
      </c>
      <c r="BM63" s="275">
        <v>18716.68</v>
      </c>
      <c r="BN63" s="275">
        <v>126937.03</v>
      </c>
      <c r="BO63" s="275">
        <v>20771.099999999999</v>
      </c>
      <c r="BP63" s="275">
        <v>489.54</v>
      </c>
      <c r="BQ63" s="275">
        <v>51588.58</v>
      </c>
      <c r="BR63" s="275">
        <v>9020</v>
      </c>
      <c r="BS63" s="275">
        <v>0</v>
      </c>
      <c r="BT63" s="275">
        <v>94265.38</v>
      </c>
      <c r="BU63" s="275">
        <v>55908.18</v>
      </c>
      <c r="BV63" s="275">
        <v>750</v>
      </c>
      <c r="BW63" s="275">
        <v>68991.429999999993</v>
      </c>
      <c r="BX63" s="275">
        <v>0</v>
      </c>
      <c r="BY63" s="275">
        <v>0</v>
      </c>
      <c r="BZ63" s="275"/>
      <c r="CA63" s="275">
        <v>0</v>
      </c>
      <c r="CB63" s="275">
        <v>0</v>
      </c>
      <c r="CC63" s="275">
        <v>8725</v>
      </c>
      <c r="CD63" s="275">
        <v>17843.46</v>
      </c>
      <c r="CE63" s="275">
        <v>0</v>
      </c>
      <c r="CF63" s="275">
        <v>0</v>
      </c>
      <c r="CG63" s="275">
        <v>0</v>
      </c>
      <c r="CH63" s="275">
        <v>0</v>
      </c>
      <c r="CI63" s="275">
        <v>25399</v>
      </c>
      <c r="CJ63" s="275"/>
      <c r="CK63" s="275">
        <v>384081.17000000039</v>
      </c>
      <c r="CL63" s="275"/>
      <c r="CM63" s="275">
        <v>22179.46</v>
      </c>
      <c r="CN63" s="275">
        <v>0</v>
      </c>
      <c r="CO63" s="275">
        <v>0</v>
      </c>
      <c r="CP63" s="275">
        <v>0</v>
      </c>
      <c r="CQ63" s="282"/>
      <c r="CR63" s="277">
        <v>326677.24999999994</v>
      </c>
      <c r="CS63" s="277">
        <v>0</v>
      </c>
      <c r="CT63" s="278">
        <v>384081.17</v>
      </c>
      <c r="CU63" s="278">
        <v>-57403.92</v>
      </c>
      <c r="CV63" s="278">
        <v>-57403.920000000042</v>
      </c>
      <c r="CW63" s="277">
        <v>-57403.92</v>
      </c>
      <c r="CX63" s="277">
        <v>326677.25</v>
      </c>
      <c r="CY63" s="279">
        <v>17843.460000000006</v>
      </c>
      <c r="CZ63" s="277">
        <v>17843.460000000006</v>
      </c>
      <c r="DA63" s="277">
        <v>6439.960000000312</v>
      </c>
      <c r="DB63" s="277">
        <v>0</v>
      </c>
      <c r="DC63" s="278">
        <v>-57403.92</v>
      </c>
      <c r="DE63" s="277">
        <v>0</v>
      </c>
      <c r="DH63" s="277">
        <v>326677.24999999994</v>
      </c>
      <c r="DI63" s="277">
        <v>0</v>
      </c>
      <c r="DJ63" s="278">
        <v>384081.17</v>
      </c>
      <c r="DK63" s="278">
        <v>-57403.92</v>
      </c>
      <c r="DP63" s="270">
        <v>3302420</v>
      </c>
      <c r="DS63" s="277">
        <f t="shared" si="14"/>
        <v>2446601.7999999998</v>
      </c>
      <c r="DT63" s="277">
        <f t="shared" si="15"/>
        <v>2369980.6899999995</v>
      </c>
      <c r="DU63" s="277">
        <f t="shared" si="16"/>
        <v>76621.110000000335</v>
      </c>
      <c r="DV63" s="277">
        <f t="shared" si="17"/>
        <v>26568.46</v>
      </c>
      <c r="DW63" s="277">
        <f t="shared" si="18"/>
        <v>25399</v>
      </c>
      <c r="DX63" s="277">
        <f t="shared" si="19"/>
        <v>1169.4599999999991</v>
      </c>
      <c r="DZ63" s="277">
        <f t="shared" si="8"/>
        <v>307460.06</v>
      </c>
      <c r="EA63" s="277">
        <f t="shared" si="9"/>
        <v>76621.110000000335</v>
      </c>
      <c r="EB63" s="277">
        <f t="shared" si="10"/>
        <v>384081.17000000033</v>
      </c>
      <c r="EC63" s="277">
        <v>384081.17000000033</v>
      </c>
      <c r="ED63" s="277">
        <f t="shared" si="20"/>
        <v>0</v>
      </c>
      <c r="EE63" s="277"/>
      <c r="EF63" s="277">
        <f t="shared" si="11"/>
        <v>21010</v>
      </c>
      <c r="EG63" s="277">
        <f t="shared" si="21"/>
        <v>1169.4599999999991</v>
      </c>
      <c r="EH63" s="277">
        <f t="shared" si="12"/>
        <v>22179.46</v>
      </c>
      <c r="EI63" s="279">
        <v>22179.46</v>
      </c>
      <c r="EJ63" s="277">
        <f t="shared" si="13"/>
        <v>0</v>
      </c>
      <c r="EM63" s="277"/>
    </row>
    <row r="64" spans="1:143" s="269" customFormat="1" hidden="1">
      <c r="A64" s="269" t="str">
        <f>_xlfn.XLOOKUP(B64,Adjustment!B:B,Adjustment!H:H,0,0)</f>
        <v>Agree</v>
      </c>
      <c r="B64" s="270">
        <v>3302445</v>
      </c>
      <c r="C64" s="280" t="s">
        <v>816</v>
      </c>
      <c r="D64" s="271" t="s">
        <v>559</v>
      </c>
      <c r="E64" s="283"/>
      <c r="F64" s="281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4"/>
      <c r="S64" s="274"/>
      <c r="T64" s="274"/>
      <c r="U64" s="274"/>
      <c r="V64" s="274"/>
      <c r="W64" s="274"/>
      <c r="X64" s="275">
        <v>2840.28</v>
      </c>
      <c r="Y64" s="275"/>
      <c r="Z64" s="275">
        <v>14033.14</v>
      </c>
      <c r="AA64" s="275">
        <v>1241781.03</v>
      </c>
      <c r="AB64" s="275">
        <v>0</v>
      </c>
      <c r="AC64" s="275">
        <v>43851.67</v>
      </c>
      <c r="AD64" s="275">
        <v>0</v>
      </c>
      <c r="AE64" s="275">
        <v>205156.5</v>
      </c>
      <c r="AF64" s="275">
        <v>800</v>
      </c>
      <c r="AG64" s="275">
        <v>0</v>
      </c>
      <c r="AH64" s="275">
        <v>0</v>
      </c>
      <c r="AI64" s="275">
        <v>13976.6</v>
      </c>
      <c r="AJ64" s="275">
        <v>0</v>
      </c>
      <c r="AK64" s="275">
        <v>0</v>
      </c>
      <c r="AL64" s="275">
        <v>0</v>
      </c>
      <c r="AM64" s="275">
        <v>2179</v>
      </c>
      <c r="AN64" s="275">
        <v>0</v>
      </c>
      <c r="AO64" s="275">
        <v>0</v>
      </c>
      <c r="AP64" s="275">
        <v>0</v>
      </c>
      <c r="AQ64" s="275">
        <v>0</v>
      </c>
      <c r="AR64" s="275">
        <v>0</v>
      </c>
      <c r="AS64" s="275">
        <v>0</v>
      </c>
      <c r="AT64" s="275">
        <v>25139.4</v>
      </c>
      <c r="AU64" s="275">
        <v>28454</v>
      </c>
      <c r="AV64" s="275">
        <v>564008.18000000028</v>
      </c>
      <c r="AW64" s="275">
        <v>0</v>
      </c>
      <c r="AX64" s="275">
        <v>280521.64</v>
      </c>
      <c r="AY64" s="275">
        <v>37864.07</v>
      </c>
      <c r="AZ64" s="275">
        <v>221667.36</v>
      </c>
      <c r="BA64" s="275">
        <v>0</v>
      </c>
      <c r="BB64" s="275">
        <v>67429.94</v>
      </c>
      <c r="BC64" s="275">
        <v>140</v>
      </c>
      <c r="BD64" s="275">
        <v>0</v>
      </c>
      <c r="BE64" s="275">
        <v>0</v>
      </c>
      <c r="BF64" s="275">
        <v>0</v>
      </c>
      <c r="BG64" s="275">
        <v>6560.3</v>
      </c>
      <c r="BH64" s="275">
        <v>0</v>
      </c>
      <c r="BI64" s="275">
        <v>2522.37</v>
      </c>
      <c r="BJ64" s="275">
        <v>4022.35</v>
      </c>
      <c r="BK64" s="275">
        <v>88690.92</v>
      </c>
      <c r="BL64" s="275">
        <v>0</v>
      </c>
      <c r="BM64" s="275">
        <v>2507.41</v>
      </c>
      <c r="BN64" s="275">
        <v>8994.2999999998392</v>
      </c>
      <c r="BO64" s="275">
        <v>0</v>
      </c>
      <c r="BP64" s="275">
        <v>108.18</v>
      </c>
      <c r="BQ64" s="275">
        <v>113009.57</v>
      </c>
      <c r="BR64" s="275">
        <v>4895</v>
      </c>
      <c r="BS64" s="275">
        <v>4953</v>
      </c>
      <c r="BT64" s="275">
        <v>94530.04</v>
      </c>
      <c r="BU64" s="275">
        <v>28620.3</v>
      </c>
      <c r="BV64" s="275">
        <v>0</v>
      </c>
      <c r="BW64" s="275">
        <v>35598.04</v>
      </c>
      <c r="BX64" s="275">
        <v>0</v>
      </c>
      <c r="BY64" s="275">
        <v>0</v>
      </c>
      <c r="BZ64" s="275"/>
      <c r="CA64" s="275">
        <v>0</v>
      </c>
      <c r="CB64" s="275">
        <v>0</v>
      </c>
      <c r="CC64" s="275">
        <v>6272.5</v>
      </c>
      <c r="CD64" s="275">
        <v>14082.21</v>
      </c>
      <c r="CE64" s="275">
        <v>0</v>
      </c>
      <c r="CF64" s="275">
        <v>0</v>
      </c>
      <c r="CG64" s="275">
        <v>0</v>
      </c>
      <c r="CH64" s="275">
        <v>0</v>
      </c>
      <c r="CI64" s="275">
        <v>20273</v>
      </c>
      <c r="CJ64" s="275"/>
      <c r="CK64" s="275">
        <v>-2464.4900000002235</v>
      </c>
      <c r="CL64" s="275"/>
      <c r="CM64" s="275">
        <v>14114.849999999999</v>
      </c>
      <c r="CN64" s="275">
        <v>0</v>
      </c>
      <c r="CO64" s="275">
        <v>0</v>
      </c>
      <c r="CP64" s="275">
        <v>0</v>
      </c>
      <c r="CQ64" s="282"/>
      <c r="CR64" s="277">
        <v>-48725.319999999861</v>
      </c>
      <c r="CS64" s="277">
        <v>0</v>
      </c>
      <c r="CT64" s="278">
        <v>-22023.89</v>
      </c>
      <c r="CU64" s="278">
        <v>-26701.43</v>
      </c>
      <c r="CV64" s="278">
        <v>-26701.429999999862</v>
      </c>
      <c r="CW64" s="277">
        <v>-26701.43</v>
      </c>
      <c r="CX64" s="277">
        <v>-48725.32</v>
      </c>
      <c r="CY64" s="279">
        <v>14082.21</v>
      </c>
      <c r="CZ64" s="277">
        <v>14082.21</v>
      </c>
      <c r="DA64" s="277">
        <v>0</v>
      </c>
      <c r="DB64" s="277">
        <v>-1.6007106751203537E-10</v>
      </c>
      <c r="DC64" s="278">
        <v>-26701.43</v>
      </c>
      <c r="DE64" s="277">
        <v>1.3824319466948509E-10</v>
      </c>
      <c r="DH64" s="277">
        <v>-48725.319999999861</v>
      </c>
      <c r="DI64" s="277">
        <v>0</v>
      </c>
      <c r="DJ64" s="278">
        <v>-22023.89</v>
      </c>
      <c r="DK64" s="278">
        <v>-26701.43</v>
      </c>
      <c r="DP64" s="270">
        <v>3302445</v>
      </c>
      <c r="DS64" s="277">
        <f t="shared" si="14"/>
        <v>1561338.2</v>
      </c>
      <c r="DT64" s="277">
        <f t="shared" si="15"/>
        <v>1566642.9700000002</v>
      </c>
      <c r="DU64" s="277">
        <f t="shared" si="16"/>
        <v>-5304.7700000002515</v>
      </c>
      <c r="DV64" s="277">
        <f t="shared" si="17"/>
        <v>20354.71</v>
      </c>
      <c r="DW64" s="277">
        <f t="shared" si="18"/>
        <v>20273</v>
      </c>
      <c r="DX64" s="277">
        <f t="shared" si="19"/>
        <v>81.709999999999127</v>
      </c>
      <c r="DZ64" s="277">
        <f t="shared" si="8"/>
        <v>2840.28</v>
      </c>
      <c r="EA64" s="277">
        <f t="shared" si="9"/>
        <v>-5304.7700000002515</v>
      </c>
      <c r="EB64" s="277">
        <f t="shared" si="10"/>
        <v>-2464.4900000002513</v>
      </c>
      <c r="EC64" s="277">
        <v>-2464.4900000002513</v>
      </c>
      <c r="ED64" s="277">
        <f t="shared" si="20"/>
        <v>0</v>
      </c>
      <c r="EE64" s="277"/>
      <c r="EF64" s="277">
        <f t="shared" si="11"/>
        <v>14033.14</v>
      </c>
      <c r="EG64" s="277">
        <f t="shared" si="21"/>
        <v>81.709999999999127</v>
      </c>
      <c r="EH64" s="277">
        <f t="shared" si="12"/>
        <v>14114.849999999999</v>
      </c>
      <c r="EI64" s="279">
        <v>14114.849999999999</v>
      </c>
      <c r="EJ64" s="277">
        <f t="shared" si="13"/>
        <v>0</v>
      </c>
      <c r="EM64" s="277"/>
    </row>
    <row r="65" spans="1:143" s="269" customFormat="1" hidden="1">
      <c r="A65" s="269" t="str">
        <f>_xlfn.XLOOKUP(B65,Adjustment!B:B,Adjustment!H:H,0,0)</f>
        <v>Agree</v>
      </c>
      <c r="B65" s="270">
        <v>3302454</v>
      </c>
      <c r="C65" s="280" t="s">
        <v>817</v>
      </c>
      <c r="D65" s="271" t="s">
        <v>284</v>
      </c>
      <c r="E65" s="283"/>
      <c r="F65" s="281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4"/>
      <c r="S65" s="274"/>
      <c r="T65" s="274"/>
      <c r="U65" s="274"/>
      <c r="V65" s="274"/>
      <c r="W65" s="274"/>
      <c r="X65" s="275">
        <v>447207.93</v>
      </c>
      <c r="Y65" s="275"/>
      <c r="Z65" s="275">
        <v>24031.25</v>
      </c>
      <c r="AA65" s="275">
        <v>2187233.34</v>
      </c>
      <c r="AB65" s="275">
        <v>0</v>
      </c>
      <c r="AC65" s="275">
        <v>71494.67</v>
      </c>
      <c r="AD65" s="275">
        <v>0</v>
      </c>
      <c r="AE65" s="275">
        <v>331991</v>
      </c>
      <c r="AF65" s="275">
        <v>2400</v>
      </c>
      <c r="AG65" s="275">
        <v>0</v>
      </c>
      <c r="AH65" s="275">
        <v>0</v>
      </c>
      <c r="AI65" s="275">
        <v>86738.450000000215</v>
      </c>
      <c r="AJ65" s="275">
        <v>0</v>
      </c>
      <c r="AK65" s="275">
        <v>0</v>
      </c>
      <c r="AL65" s="275">
        <v>0</v>
      </c>
      <c r="AM65" s="275">
        <v>25985.06</v>
      </c>
      <c r="AN65" s="275">
        <v>0</v>
      </c>
      <c r="AO65" s="275">
        <v>0</v>
      </c>
      <c r="AP65" s="275">
        <v>0</v>
      </c>
      <c r="AQ65" s="275">
        <v>0</v>
      </c>
      <c r="AR65" s="275">
        <v>0</v>
      </c>
      <c r="AS65" s="275">
        <v>0</v>
      </c>
      <c r="AT65" s="275">
        <v>27117.919999999998</v>
      </c>
      <c r="AU65" s="275">
        <v>41535</v>
      </c>
      <c r="AV65" s="275">
        <v>1107564.7599999995</v>
      </c>
      <c r="AW65" s="275">
        <v>0</v>
      </c>
      <c r="AX65" s="275">
        <v>444524.95</v>
      </c>
      <c r="AY65" s="275">
        <v>0</v>
      </c>
      <c r="AZ65" s="275">
        <v>123885.42</v>
      </c>
      <c r="BA65" s="275">
        <v>0</v>
      </c>
      <c r="BB65" s="275">
        <v>52884.26</v>
      </c>
      <c r="BC65" s="275">
        <v>1834.36</v>
      </c>
      <c r="BD65" s="275">
        <v>11221.56</v>
      </c>
      <c r="BE65" s="275">
        <v>0</v>
      </c>
      <c r="BF65" s="275">
        <v>0</v>
      </c>
      <c r="BG65" s="275">
        <v>58268.03</v>
      </c>
      <c r="BH65" s="275">
        <v>3808.17</v>
      </c>
      <c r="BI65" s="275">
        <v>80597.87</v>
      </c>
      <c r="BJ65" s="275">
        <v>8207.17</v>
      </c>
      <c r="BK65" s="275">
        <v>53575.57</v>
      </c>
      <c r="BL65" s="275">
        <v>0</v>
      </c>
      <c r="BM65" s="275">
        <v>8338.49</v>
      </c>
      <c r="BN65" s="275">
        <v>136193.53</v>
      </c>
      <c r="BO65" s="275">
        <v>9706.1299999999992</v>
      </c>
      <c r="BP65" s="275">
        <v>40.200000000000003</v>
      </c>
      <c r="BQ65" s="275">
        <v>104835.87</v>
      </c>
      <c r="BR65" s="275">
        <v>9670</v>
      </c>
      <c r="BS65" s="275">
        <v>3945.6</v>
      </c>
      <c r="BT65" s="275">
        <v>122924.58</v>
      </c>
      <c r="BU65" s="275">
        <v>138847.47</v>
      </c>
      <c r="BV65" s="275">
        <v>0</v>
      </c>
      <c r="BW65" s="275">
        <v>230586.38</v>
      </c>
      <c r="BX65" s="275">
        <v>0</v>
      </c>
      <c r="BY65" s="275">
        <v>0</v>
      </c>
      <c r="BZ65" s="275"/>
      <c r="CA65" s="275">
        <v>0</v>
      </c>
      <c r="CB65" s="275">
        <v>0</v>
      </c>
      <c r="CC65" s="275">
        <v>7966.75</v>
      </c>
      <c r="CD65" s="275">
        <v>0</v>
      </c>
      <c r="CE65" s="275">
        <v>0</v>
      </c>
      <c r="CF65" s="275">
        <v>0</v>
      </c>
      <c r="CG65" s="275">
        <v>0</v>
      </c>
      <c r="CH65" s="275">
        <v>0</v>
      </c>
      <c r="CI65" s="275">
        <v>23565</v>
      </c>
      <c r="CJ65" s="275"/>
      <c r="CK65" s="275">
        <v>510243</v>
      </c>
      <c r="CL65" s="275"/>
      <c r="CM65" s="275">
        <v>8433</v>
      </c>
      <c r="CN65" s="275">
        <v>0</v>
      </c>
      <c r="CO65" s="275">
        <v>0</v>
      </c>
      <c r="CP65" s="275">
        <v>0</v>
      </c>
      <c r="CQ65" s="282"/>
      <c r="CR65" s="277">
        <v>494477.93999999977</v>
      </c>
      <c r="CS65" s="277">
        <v>25452.919999999995</v>
      </c>
      <c r="CT65" s="278">
        <v>494477.94</v>
      </c>
      <c r="CU65" s="278">
        <v>25452.92</v>
      </c>
      <c r="CV65" s="278">
        <v>0</v>
      </c>
      <c r="CW65" s="277">
        <v>0</v>
      </c>
      <c r="CX65" s="277">
        <v>519930.86</v>
      </c>
      <c r="CY65" s="279">
        <v>41602.449999999997</v>
      </c>
      <c r="CZ65" s="277">
        <v>41602.449999999997</v>
      </c>
      <c r="DA65" s="277">
        <v>1.9999999785795808E-2</v>
      </c>
      <c r="DB65" s="277">
        <v>0</v>
      </c>
      <c r="DC65" s="278"/>
      <c r="DE65" s="277">
        <v>-2.4738255888223648E-10</v>
      </c>
      <c r="DH65" s="277">
        <v>494477.93999999977</v>
      </c>
      <c r="DI65" s="277">
        <v>25452.919999999995</v>
      </c>
      <c r="DJ65" s="278">
        <v>494477.94</v>
      </c>
      <c r="DK65" s="278">
        <v>25452.92</v>
      </c>
      <c r="DP65" s="270">
        <v>3302454</v>
      </c>
      <c r="DS65" s="277">
        <f t="shared" si="14"/>
        <v>2774495.44</v>
      </c>
      <c r="DT65" s="277">
        <f t="shared" si="15"/>
        <v>2711460.37</v>
      </c>
      <c r="DU65" s="277">
        <f t="shared" si="16"/>
        <v>63035.069999999832</v>
      </c>
      <c r="DV65" s="277">
        <f t="shared" si="17"/>
        <v>7966.75</v>
      </c>
      <c r="DW65" s="277">
        <f t="shared" si="18"/>
        <v>23565</v>
      </c>
      <c r="DX65" s="277">
        <f t="shared" si="19"/>
        <v>-15598.25</v>
      </c>
      <c r="DZ65" s="277">
        <f t="shared" si="8"/>
        <v>447207.93</v>
      </c>
      <c r="EA65" s="277">
        <f t="shared" si="9"/>
        <v>63035.069999999832</v>
      </c>
      <c r="EB65" s="277">
        <f t="shared" si="10"/>
        <v>510242.99999999983</v>
      </c>
      <c r="EC65" s="277">
        <v>510242.99999999983</v>
      </c>
      <c r="ED65" s="277">
        <f t="shared" si="20"/>
        <v>0</v>
      </c>
      <c r="EE65" s="277"/>
      <c r="EF65" s="277">
        <f t="shared" si="11"/>
        <v>24031.25</v>
      </c>
      <c r="EG65" s="277">
        <f t="shared" si="21"/>
        <v>-15598.25</v>
      </c>
      <c r="EH65" s="277">
        <f t="shared" si="12"/>
        <v>8433</v>
      </c>
      <c r="EI65" s="279">
        <v>8433</v>
      </c>
      <c r="EJ65" s="277">
        <f t="shared" si="13"/>
        <v>0</v>
      </c>
      <c r="EM65" s="277"/>
    </row>
    <row r="66" spans="1:143" s="269" customFormat="1" hidden="1">
      <c r="A66" s="269" t="str">
        <f>_xlfn.XLOOKUP(B66,Adjustment!B:B,Adjustment!H:H,0,0)</f>
        <v>Agree</v>
      </c>
      <c r="B66" s="270">
        <v>3302456</v>
      </c>
      <c r="C66" s="280" t="s">
        <v>818</v>
      </c>
      <c r="D66" s="271" t="s">
        <v>217</v>
      </c>
      <c r="E66" s="283"/>
      <c r="F66" s="281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4"/>
      <c r="S66" s="274"/>
      <c r="T66" s="274"/>
      <c r="U66" s="274"/>
      <c r="V66" s="274"/>
      <c r="W66" s="274"/>
      <c r="X66" s="275">
        <v>48547</v>
      </c>
      <c r="Y66" s="275"/>
      <c r="Z66" s="275">
        <v>21154</v>
      </c>
      <c r="AA66" s="275">
        <v>1209500.26</v>
      </c>
      <c r="AB66" s="275">
        <v>0</v>
      </c>
      <c r="AC66" s="275">
        <v>52265</v>
      </c>
      <c r="AD66" s="275">
        <v>0</v>
      </c>
      <c r="AE66" s="275">
        <v>127280</v>
      </c>
      <c r="AF66" s="275">
        <v>7436.93</v>
      </c>
      <c r="AG66" s="275">
        <v>0</v>
      </c>
      <c r="AH66" s="275">
        <v>0</v>
      </c>
      <c r="AI66" s="275">
        <v>71929.420000000056</v>
      </c>
      <c r="AJ66" s="275">
        <v>0</v>
      </c>
      <c r="AK66" s="275">
        <v>0</v>
      </c>
      <c r="AL66" s="275">
        <v>0</v>
      </c>
      <c r="AM66" s="275">
        <v>11161.19</v>
      </c>
      <c r="AN66" s="275">
        <v>0</v>
      </c>
      <c r="AO66" s="275">
        <v>0</v>
      </c>
      <c r="AP66" s="275">
        <v>0</v>
      </c>
      <c r="AQ66" s="275">
        <v>0</v>
      </c>
      <c r="AR66" s="275">
        <v>0</v>
      </c>
      <c r="AS66" s="275">
        <v>0</v>
      </c>
      <c r="AT66" s="275">
        <v>7461.5</v>
      </c>
      <c r="AU66" s="275">
        <v>44938</v>
      </c>
      <c r="AV66" s="275">
        <v>675707.0900000002</v>
      </c>
      <c r="AW66" s="275">
        <v>0</v>
      </c>
      <c r="AX66" s="275">
        <v>206643.79</v>
      </c>
      <c r="AY66" s="275">
        <v>65300.91</v>
      </c>
      <c r="AZ66" s="275">
        <v>217919.01</v>
      </c>
      <c r="BA66" s="275">
        <v>0</v>
      </c>
      <c r="BB66" s="275">
        <v>13017.14</v>
      </c>
      <c r="BC66" s="275">
        <v>0</v>
      </c>
      <c r="BD66" s="275">
        <v>2832.95</v>
      </c>
      <c r="BE66" s="275">
        <v>0</v>
      </c>
      <c r="BF66" s="275">
        <v>0</v>
      </c>
      <c r="BG66" s="275">
        <v>9983.7900000000009</v>
      </c>
      <c r="BH66" s="275">
        <v>457.79</v>
      </c>
      <c r="BI66" s="275">
        <v>1111.05</v>
      </c>
      <c r="BJ66" s="275">
        <v>4560.72</v>
      </c>
      <c r="BK66" s="275">
        <v>54148.82</v>
      </c>
      <c r="BL66" s="275">
        <v>0</v>
      </c>
      <c r="BM66" s="275">
        <v>10316.93</v>
      </c>
      <c r="BN66" s="275">
        <v>65132.94</v>
      </c>
      <c r="BO66" s="275">
        <v>40546.699999999997</v>
      </c>
      <c r="BP66" s="275">
        <v>15743.02</v>
      </c>
      <c r="BQ66" s="275">
        <v>36319.72</v>
      </c>
      <c r="BR66" s="275">
        <v>5545</v>
      </c>
      <c r="BS66" s="275">
        <v>2040</v>
      </c>
      <c r="BT66" s="275">
        <v>28487.86</v>
      </c>
      <c r="BU66" s="275">
        <v>0</v>
      </c>
      <c r="BV66" s="275">
        <v>56576</v>
      </c>
      <c r="BW66" s="275">
        <v>175355.45</v>
      </c>
      <c r="BX66" s="275">
        <v>0</v>
      </c>
      <c r="BY66" s="275">
        <v>0</v>
      </c>
      <c r="BZ66" s="275"/>
      <c r="CA66" s="275">
        <v>0</v>
      </c>
      <c r="CB66" s="275">
        <v>0</v>
      </c>
      <c r="CC66" s="275">
        <v>6283.75</v>
      </c>
      <c r="CD66" s="275">
        <v>0</v>
      </c>
      <c r="CE66" s="275">
        <v>0</v>
      </c>
      <c r="CF66" s="275">
        <v>0</v>
      </c>
      <c r="CG66" s="275">
        <v>0</v>
      </c>
      <c r="CH66" s="275">
        <v>2945</v>
      </c>
      <c r="CI66" s="275">
        <v>0</v>
      </c>
      <c r="CJ66" s="275"/>
      <c r="CK66" s="275">
        <v>-107227.38000000012</v>
      </c>
      <c r="CL66" s="275"/>
      <c r="CM66" s="275">
        <v>24492.75</v>
      </c>
      <c r="CN66" s="275">
        <v>0</v>
      </c>
      <c r="CO66" s="275">
        <v>0</v>
      </c>
      <c r="CP66" s="275">
        <v>0</v>
      </c>
      <c r="CQ66" s="282"/>
      <c r="CR66" s="277">
        <v>-116105.62999999989</v>
      </c>
      <c r="CS66" s="277">
        <v>0</v>
      </c>
      <c r="CT66" s="278">
        <v>-107227.38</v>
      </c>
      <c r="CU66" s="278">
        <v>-8878.25</v>
      </c>
      <c r="CV66" s="278">
        <v>-8878.2499999998836</v>
      </c>
      <c r="CW66" s="277">
        <v>-8878.25</v>
      </c>
      <c r="CX66" s="277">
        <v>-116105.63</v>
      </c>
      <c r="CY66" s="279">
        <v>0</v>
      </c>
      <c r="CZ66" s="277">
        <v>0</v>
      </c>
      <c r="DA66" s="277">
        <v>15784.319999999949</v>
      </c>
      <c r="DB66" s="277">
        <v>0</v>
      </c>
      <c r="DC66" s="278">
        <v>-8878.25</v>
      </c>
      <c r="DE66" s="277">
        <v>1.1641532182693481E-10</v>
      </c>
      <c r="DH66" s="277">
        <v>-116105.62999999989</v>
      </c>
      <c r="DI66" s="277">
        <v>0</v>
      </c>
      <c r="DJ66" s="278">
        <v>-107227.38</v>
      </c>
      <c r="DK66" s="278">
        <v>-8878.25</v>
      </c>
      <c r="DP66" s="270">
        <v>3302456</v>
      </c>
      <c r="DS66" s="277">
        <f t="shared" si="14"/>
        <v>1531972.3</v>
      </c>
      <c r="DT66" s="277">
        <f t="shared" si="15"/>
        <v>1687746.6800000002</v>
      </c>
      <c r="DU66" s="277">
        <f t="shared" si="16"/>
        <v>-155774.38000000012</v>
      </c>
      <c r="DV66" s="277">
        <f t="shared" si="17"/>
        <v>6283.75</v>
      </c>
      <c r="DW66" s="277">
        <f t="shared" si="18"/>
        <v>2945</v>
      </c>
      <c r="DX66" s="277">
        <f t="shared" si="19"/>
        <v>3338.75</v>
      </c>
      <c r="DZ66" s="277">
        <f t="shared" si="8"/>
        <v>48547</v>
      </c>
      <c r="EA66" s="277">
        <f t="shared" si="9"/>
        <v>-155774.38000000012</v>
      </c>
      <c r="EB66" s="277">
        <f t="shared" si="10"/>
        <v>-107227.38000000012</v>
      </c>
      <c r="EC66" s="277">
        <v>-107227.38000000012</v>
      </c>
      <c r="ED66" s="277">
        <f t="shared" si="20"/>
        <v>0</v>
      </c>
      <c r="EE66" s="277"/>
      <c r="EF66" s="277">
        <f t="shared" si="11"/>
        <v>21154</v>
      </c>
      <c r="EG66" s="277">
        <f t="shared" si="21"/>
        <v>3338.75</v>
      </c>
      <c r="EH66" s="277">
        <f t="shared" si="12"/>
        <v>24492.75</v>
      </c>
      <c r="EI66" s="279">
        <v>24492.75</v>
      </c>
      <c r="EJ66" s="277">
        <f t="shared" si="13"/>
        <v>0</v>
      </c>
      <c r="EM66" s="277"/>
    </row>
    <row r="67" spans="1:143" s="191" customFormat="1" hidden="1">
      <c r="A67" s="191" t="str">
        <f>_xlfn.XLOOKUP(B67,Adjustment!B:B,Adjustment!H:H,0,0)</f>
        <v>Agree</v>
      </c>
      <c r="B67" s="180">
        <v>3302457</v>
      </c>
      <c r="C67" s="181" t="s">
        <v>819</v>
      </c>
      <c r="D67" s="182" t="s">
        <v>402</v>
      </c>
      <c r="E67" s="183"/>
      <c r="F67" s="184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5"/>
      <c r="S67" s="185"/>
      <c r="T67" s="185"/>
      <c r="U67" s="185"/>
      <c r="V67" s="185"/>
      <c r="W67" s="185"/>
      <c r="X67" s="186">
        <v>869405</v>
      </c>
      <c r="Y67" s="186"/>
      <c r="Z67" s="186">
        <v>18136.25</v>
      </c>
      <c r="AA67" s="186">
        <v>2407136.7200000002</v>
      </c>
      <c r="AB67" s="186">
        <v>0</v>
      </c>
      <c r="AC67" s="186">
        <v>260161.29</v>
      </c>
      <c r="AD67" s="186">
        <v>0</v>
      </c>
      <c r="AE67" s="186">
        <v>242985.5</v>
      </c>
      <c r="AF67" s="186">
        <v>800</v>
      </c>
      <c r="AG67" s="186">
        <v>0</v>
      </c>
      <c r="AH67" s="186">
        <v>0</v>
      </c>
      <c r="AI67" s="186">
        <v>64172.660000000455</v>
      </c>
      <c r="AJ67" s="186">
        <v>0</v>
      </c>
      <c r="AK67" s="186">
        <v>0</v>
      </c>
      <c r="AL67" s="186">
        <v>0</v>
      </c>
      <c r="AM67" s="186">
        <v>5534.03</v>
      </c>
      <c r="AN67" s="186">
        <v>0</v>
      </c>
      <c r="AO67" s="186">
        <v>0</v>
      </c>
      <c r="AP67" s="186">
        <v>0</v>
      </c>
      <c r="AQ67" s="186">
        <v>0</v>
      </c>
      <c r="AR67" s="186">
        <v>0</v>
      </c>
      <c r="AS67" s="186">
        <v>0</v>
      </c>
      <c r="AT67" s="186">
        <v>22228.44</v>
      </c>
      <c r="AU67" s="186">
        <v>76821</v>
      </c>
      <c r="AV67" s="186">
        <v>1336436.2800000003</v>
      </c>
      <c r="AW67" s="186">
        <v>5251.25</v>
      </c>
      <c r="AX67" s="186">
        <v>501284.94</v>
      </c>
      <c r="AY67" s="186">
        <v>77260.88</v>
      </c>
      <c r="AZ67" s="186">
        <v>219585.78</v>
      </c>
      <c r="BA67" s="186">
        <v>0</v>
      </c>
      <c r="BB67" s="186">
        <v>50962.62</v>
      </c>
      <c r="BC67" s="186">
        <v>337.7</v>
      </c>
      <c r="BD67" s="186">
        <v>15470.62</v>
      </c>
      <c r="BE67" s="186">
        <v>0</v>
      </c>
      <c r="BF67" s="186">
        <v>0</v>
      </c>
      <c r="BG67" s="186">
        <v>24696.18</v>
      </c>
      <c r="BH67" s="186">
        <v>629.94000000000005</v>
      </c>
      <c r="BI67" s="186">
        <v>11107.53</v>
      </c>
      <c r="BJ67" s="186">
        <v>2454.4299999999998</v>
      </c>
      <c r="BK67" s="186">
        <v>56673.1</v>
      </c>
      <c r="BL67" s="186">
        <v>0</v>
      </c>
      <c r="BM67" s="186">
        <v>58537.279999999999</v>
      </c>
      <c r="BN67" s="186">
        <v>10112.290000000001</v>
      </c>
      <c r="BO67" s="186">
        <v>2287.38</v>
      </c>
      <c r="BP67" s="186">
        <v>5130</v>
      </c>
      <c r="BQ67" s="186">
        <v>32331.71</v>
      </c>
      <c r="BR67" s="186">
        <v>4895</v>
      </c>
      <c r="BS67" s="186">
        <v>4185</v>
      </c>
      <c r="BT67" s="186">
        <v>220041.97</v>
      </c>
      <c r="BU67" s="186">
        <v>134376.43</v>
      </c>
      <c r="BV67" s="186">
        <v>79404.37</v>
      </c>
      <c r="BW67" s="186">
        <v>120650.06</v>
      </c>
      <c r="BX67" s="186">
        <v>0</v>
      </c>
      <c r="BY67" s="186">
        <v>0</v>
      </c>
      <c r="BZ67" s="186">
        <v>143.5</v>
      </c>
      <c r="CA67" s="186">
        <v>0</v>
      </c>
      <c r="CB67" s="186">
        <v>0</v>
      </c>
      <c r="CC67" s="186">
        <v>9114.25</v>
      </c>
      <c r="CD67" s="186">
        <v>0</v>
      </c>
      <c r="CE67" s="186">
        <v>143.5</v>
      </c>
      <c r="CF67" s="186">
        <v>0</v>
      </c>
      <c r="CG67" s="186">
        <v>0</v>
      </c>
      <c r="CH67" s="186">
        <v>27394</v>
      </c>
      <c r="CI67" s="186">
        <v>0</v>
      </c>
      <c r="CJ67" s="186"/>
      <c r="CK67" s="186">
        <v>974998.39999999991</v>
      </c>
      <c r="CL67" s="186"/>
      <c r="CM67" s="275">
        <v>0</v>
      </c>
      <c r="CN67" s="186">
        <v>0</v>
      </c>
      <c r="CO67" s="186">
        <v>0</v>
      </c>
      <c r="CP67" s="186">
        <v>0</v>
      </c>
      <c r="CQ67" s="187"/>
      <c r="CR67" s="189">
        <v>995144.49000000022</v>
      </c>
      <c r="CS67" s="189">
        <v>0</v>
      </c>
      <c r="CT67" s="188">
        <v>1013280.74</v>
      </c>
      <c r="CU67" s="188">
        <v>-18136.25</v>
      </c>
      <c r="CV67" s="188">
        <v>-18136.249999999767</v>
      </c>
      <c r="CW67" s="189">
        <v>-18136.25</v>
      </c>
      <c r="CX67" s="189">
        <v>995144.49</v>
      </c>
      <c r="CY67" s="190">
        <v>0</v>
      </c>
      <c r="CZ67" s="189">
        <v>0</v>
      </c>
      <c r="DA67" s="189">
        <v>39388.009999999544</v>
      </c>
      <c r="DB67" s="189">
        <v>0</v>
      </c>
      <c r="DC67" s="188">
        <v>-18136.25</v>
      </c>
      <c r="DE67" s="189">
        <v>2.3283064365386963E-10</v>
      </c>
      <c r="DH67" s="189">
        <v>995144.49000000022</v>
      </c>
      <c r="DI67" s="189">
        <v>0</v>
      </c>
      <c r="DJ67" s="188">
        <v>1013280.74</v>
      </c>
      <c r="DK67" s="188">
        <v>-18136.25</v>
      </c>
      <c r="DP67" s="180">
        <v>3302457</v>
      </c>
      <c r="DS67" s="189">
        <f t="shared" si="14"/>
        <v>3079839.6400000006</v>
      </c>
      <c r="DT67" s="189">
        <f t="shared" si="15"/>
        <v>2974246.2400000007</v>
      </c>
      <c r="DU67" s="189">
        <f t="shared" si="16"/>
        <v>105593.39999999991</v>
      </c>
      <c r="DV67" s="189">
        <f t="shared" si="17"/>
        <v>9257.75</v>
      </c>
      <c r="DW67" s="189">
        <f t="shared" si="18"/>
        <v>27394</v>
      </c>
      <c r="DX67" s="189">
        <f t="shared" si="19"/>
        <v>-18136.25</v>
      </c>
      <c r="DZ67" s="189">
        <f t="shared" si="8"/>
        <v>869405</v>
      </c>
      <c r="EA67" s="189">
        <f t="shared" si="9"/>
        <v>105593.39999999991</v>
      </c>
      <c r="EB67" s="189">
        <f t="shared" si="10"/>
        <v>974998.39999999991</v>
      </c>
      <c r="EC67" s="189">
        <v>974998.39999999991</v>
      </c>
      <c r="ED67" s="189">
        <f t="shared" si="20"/>
        <v>0</v>
      </c>
      <c r="EE67" s="189"/>
      <c r="EF67" s="189">
        <f t="shared" si="11"/>
        <v>18136.25</v>
      </c>
      <c r="EG67" s="189">
        <f t="shared" si="21"/>
        <v>-18136.25</v>
      </c>
      <c r="EH67" s="189">
        <f t="shared" si="12"/>
        <v>0</v>
      </c>
      <c r="EI67" s="190">
        <v>0</v>
      </c>
      <c r="EJ67" s="189">
        <f t="shared" si="13"/>
        <v>0</v>
      </c>
      <c r="EM67" s="277"/>
    </row>
    <row r="68" spans="1:143" s="269" customFormat="1" hidden="1">
      <c r="A68" s="269" t="str">
        <f>_xlfn.XLOOKUP(B68,Adjustment!B:B,Adjustment!H:H,0,0)</f>
        <v>Agree</v>
      </c>
      <c r="B68" s="270">
        <v>3302462</v>
      </c>
      <c r="C68" s="280" t="s">
        <v>820</v>
      </c>
      <c r="D68" s="271" t="s">
        <v>369</v>
      </c>
      <c r="E68" s="283"/>
      <c r="F68" s="281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4"/>
      <c r="S68" s="274"/>
      <c r="T68" s="274"/>
      <c r="U68" s="274"/>
      <c r="V68" s="274"/>
      <c r="W68" s="274"/>
      <c r="X68" s="275">
        <v>710513.76</v>
      </c>
      <c r="Y68" s="275"/>
      <c r="Z68" s="275">
        <v>6035</v>
      </c>
      <c r="AA68" s="275">
        <v>1924341.52</v>
      </c>
      <c r="AB68" s="275">
        <v>0</v>
      </c>
      <c r="AC68" s="275">
        <v>3120</v>
      </c>
      <c r="AD68" s="275">
        <v>0</v>
      </c>
      <c r="AE68" s="275">
        <v>49045</v>
      </c>
      <c r="AF68" s="275">
        <v>7180</v>
      </c>
      <c r="AG68" s="275">
        <v>0</v>
      </c>
      <c r="AH68" s="275">
        <v>0</v>
      </c>
      <c r="AI68" s="275">
        <v>919709.33</v>
      </c>
      <c r="AJ68" s="275">
        <v>79689.06</v>
      </c>
      <c r="AK68" s="275">
        <v>0</v>
      </c>
      <c r="AL68" s="275">
        <v>0</v>
      </c>
      <c r="AM68" s="275">
        <v>69651.59</v>
      </c>
      <c r="AN68" s="275">
        <v>8562.94</v>
      </c>
      <c r="AO68" s="275">
        <v>0</v>
      </c>
      <c r="AP68" s="275">
        <v>0</v>
      </c>
      <c r="AQ68" s="275">
        <v>0</v>
      </c>
      <c r="AR68" s="275">
        <v>0</v>
      </c>
      <c r="AS68" s="275">
        <v>0</v>
      </c>
      <c r="AT68" s="275">
        <v>7528.13</v>
      </c>
      <c r="AU68" s="275">
        <v>98524</v>
      </c>
      <c r="AV68" s="275">
        <v>1232041.0400000005</v>
      </c>
      <c r="AW68" s="275">
        <v>0</v>
      </c>
      <c r="AX68" s="275">
        <v>320905.69</v>
      </c>
      <c r="AY68" s="275">
        <v>16196.61</v>
      </c>
      <c r="AZ68" s="275">
        <v>151735.59</v>
      </c>
      <c r="BA68" s="275">
        <v>0</v>
      </c>
      <c r="BB68" s="275">
        <v>145199.09</v>
      </c>
      <c r="BC68" s="275">
        <v>40411.99</v>
      </c>
      <c r="BD68" s="275">
        <v>7111.13</v>
      </c>
      <c r="BE68" s="275">
        <v>0</v>
      </c>
      <c r="BF68" s="275">
        <v>0</v>
      </c>
      <c r="BG68" s="275">
        <v>19245.2</v>
      </c>
      <c r="BH68" s="275">
        <v>4727.72</v>
      </c>
      <c r="BI68" s="275">
        <v>47191</v>
      </c>
      <c r="BJ68" s="275">
        <v>2425.71</v>
      </c>
      <c r="BK68" s="275">
        <v>59345.18</v>
      </c>
      <c r="BL68" s="275">
        <v>30873.599999999999</v>
      </c>
      <c r="BM68" s="275">
        <v>5929.81</v>
      </c>
      <c r="BN68" s="275">
        <v>88695.359999999724</v>
      </c>
      <c r="BO68" s="275">
        <v>16822.91</v>
      </c>
      <c r="BP68" s="275">
        <v>0</v>
      </c>
      <c r="BQ68" s="275">
        <v>457902.09</v>
      </c>
      <c r="BR68" s="275">
        <v>4895</v>
      </c>
      <c r="BS68" s="275">
        <v>2520.8000000000002</v>
      </c>
      <c r="BT68" s="275">
        <v>187638.31</v>
      </c>
      <c r="BU68" s="275">
        <v>28788.25</v>
      </c>
      <c r="BV68" s="275">
        <v>0</v>
      </c>
      <c r="BW68" s="275">
        <v>276484.03999999998</v>
      </c>
      <c r="BX68" s="275">
        <v>0</v>
      </c>
      <c r="BY68" s="275">
        <v>0</v>
      </c>
      <c r="BZ68" s="275"/>
      <c r="CA68" s="275">
        <v>0</v>
      </c>
      <c r="CB68" s="275">
        <v>0</v>
      </c>
      <c r="CC68" s="275">
        <v>8770</v>
      </c>
      <c r="CD68" s="275">
        <v>0</v>
      </c>
      <c r="CE68" s="275">
        <v>0</v>
      </c>
      <c r="CF68" s="275">
        <v>0</v>
      </c>
      <c r="CG68" s="275">
        <v>0</v>
      </c>
      <c r="CH68" s="275">
        <v>0</v>
      </c>
      <c r="CI68" s="275">
        <v>0</v>
      </c>
      <c r="CJ68" s="275"/>
      <c r="CK68" s="275">
        <v>730779.21</v>
      </c>
      <c r="CL68" s="275"/>
      <c r="CM68" s="275">
        <v>14805</v>
      </c>
      <c r="CN68" s="275">
        <v>0</v>
      </c>
      <c r="CO68" s="275">
        <v>0</v>
      </c>
      <c r="CP68" s="275">
        <v>0</v>
      </c>
      <c r="CQ68" s="282"/>
      <c r="CR68" s="277">
        <v>730779.2100000002</v>
      </c>
      <c r="CS68" s="277">
        <v>46598.44</v>
      </c>
      <c r="CT68" s="278">
        <v>730779.21</v>
      </c>
      <c r="CU68" s="278">
        <v>46598.44</v>
      </c>
      <c r="CV68" s="278">
        <v>0</v>
      </c>
      <c r="CW68" s="277">
        <v>0</v>
      </c>
      <c r="CX68" s="277">
        <v>777377.64999999991</v>
      </c>
      <c r="CY68" s="279">
        <v>-42192.41</v>
      </c>
      <c r="CZ68" s="277">
        <v>-42192.41</v>
      </c>
      <c r="DA68" s="277">
        <v>0</v>
      </c>
      <c r="DB68" s="277">
        <v>-4.0000000270083547E-2</v>
      </c>
      <c r="DC68" s="278"/>
      <c r="DE68" s="277">
        <v>1.7462298274040222E-10</v>
      </c>
      <c r="DH68" s="277">
        <v>730779.2100000002</v>
      </c>
      <c r="DI68" s="277">
        <v>46598.44</v>
      </c>
      <c r="DJ68" s="278">
        <v>730779.21</v>
      </c>
      <c r="DK68" s="278">
        <v>46598.44</v>
      </c>
      <c r="DP68" s="270">
        <v>3302462</v>
      </c>
      <c r="DS68" s="277">
        <f t="shared" si="14"/>
        <v>3167351.57</v>
      </c>
      <c r="DT68" s="277">
        <f t="shared" si="15"/>
        <v>3147086.12</v>
      </c>
      <c r="DU68" s="277">
        <f t="shared" si="16"/>
        <v>20265.449999999721</v>
      </c>
      <c r="DV68" s="277">
        <f t="shared" si="17"/>
        <v>8770</v>
      </c>
      <c r="DW68" s="277">
        <f t="shared" si="18"/>
        <v>0</v>
      </c>
      <c r="DX68" s="277">
        <f t="shared" si="19"/>
        <v>8770</v>
      </c>
      <c r="DZ68" s="277">
        <f t="shared" si="8"/>
        <v>710513.76</v>
      </c>
      <c r="EA68" s="277">
        <f t="shared" si="9"/>
        <v>20265.449999999721</v>
      </c>
      <c r="EB68" s="277">
        <f t="shared" si="10"/>
        <v>730779.20999999973</v>
      </c>
      <c r="EC68" s="277">
        <v>730779.20999999973</v>
      </c>
      <c r="ED68" s="277">
        <f t="shared" si="20"/>
        <v>0</v>
      </c>
      <c r="EE68" s="277"/>
      <c r="EF68" s="277">
        <f t="shared" si="11"/>
        <v>6035</v>
      </c>
      <c r="EG68" s="277">
        <f t="shared" si="21"/>
        <v>8770</v>
      </c>
      <c r="EH68" s="277">
        <f t="shared" si="12"/>
        <v>14805</v>
      </c>
      <c r="EI68" s="279">
        <v>14805</v>
      </c>
      <c r="EJ68" s="277">
        <f t="shared" si="13"/>
        <v>0</v>
      </c>
      <c r="EM68" s="277"/>
    </row>
    <row r="69" spans="1:143" s="269" customFormat="1" hidden="1">
      <c r="A69" s="269" t="str">
        <f>_xlfn.XLOOKUP(B69,Adjustment!B:B,Adjustment!H:H,0,0)</f>
        <v>Agree</v>
      </c>
      <c r="B69" s="270">
        <v>3302466</v>
      </c>
      <c r="C69" s="280" t="s">
        <v>825</v>
      </c>
      <c r="D69" s="271" t="s">
        <v>321</v>
      </c>
      <c r="E69" s="283"/>
      <c r="F69" s="281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4"/>
      <c r="S69" s="274"/>
      <c r="T69" s="274"/>
      <c r="U69" s="274"/>
      <c r="V69" s="274"/>
      <c r="W69" s="274"/>
      <c r="X69" s="275">
        <v>723735.56</v>
      </c>
      <c r="Y69" s="275"/>
      <c r="Z69" s="275">
        <v>47566</v>
      </c>
      <c r="AA69" s="275">
        <v>3504195.75</v>
      </c>
      <c r="AB69" s="275">
        <v>0</v>
      </c>
      <c r="AC69" s="275">
        <v>65990.350000000006</v>
      </c>
      <c r="AD69" s="275">
        <v>0</v>
      </c>
      <c r="AE69" s="275">
        <v>384120</v>
      </c>
      <c r="AF69" s="275">
        <v>1713.86</v>
      </c>
      <c r="AG69" s="275">
        <v>0</v>
      </c>
      <c r="AH69" s="275">
        <v>0</v>
      </c>
      <c r="AI69" s="275">
        <v>43902.85</v>
      </c>
      <c r="AJ69" s="275">
        <v>0</v>
      </c>
      <c r="AK69" s="275">
        <v>0</v>
      </c>
      <c r="AL69" s="275">
        <v>0</v>
      </c>
      <c r="AM69" s="275">
        <v>14967.46</v>
      </c>
      <c r="AN69" s="275">
        <v>0</v>
      </c>
      <c r="AO69" s="275">
        <v>0</v>
      </c>
      <c r="AP69" s="275">
        <v>0</v>
      </c>
      <c r="AQ69" s="275">
        <v>0</v>
      </c>
      <c r="AR69" s="275">
        <v>0</v>
      </c>
      <c r="AS69" s="275">
        <v>0</v>
      </c>
      <c r="AT69" s="275">
        <v>45662.47</v>
      </c>
      <c r="AU69" s="275">
        <v>83595</v>
      </c>
      <c r="AV69" s="275">
        <v>1626207.0899999999</v>
      </c>
      <c r="AW69" s="275">
        <v>0</v>
      </c>
      <c r="AX69" s="275">
        <v>313745.67</v>
      </c>
      <c r="AY69" s="275">
        <v>303631.15999999997</v>
      </c>
      <c r="AZ69" s="275">
        <v>146846.1</v>
      </c>
      <c r="BA69" s="275">
        <v>69440.789999999994</v>
      </c>
      <c r="BB69" s="275">
        <v>119996.31</v>
      </c>
      <c r="BC69" s="275">
        <v>1906.95</v>
      </c>
      <c r="BD69" s="275">
        <v>929.17</v>
      </c>
      <c r="BE69" s="275">
        <v>0</v>
      </c>
      <c r="BF69" s="275">
        <v>0</v>
      </c>
      <c r="BG69" s="275">
        <v>96544.73</v>
      </c>
      <c r="BH69" s="275">
        <v>18426.099999999999</v>
      </c>
      <c r="BI69" s="275">
        <v>12527.47</v>
      </c>
      <c r="BJ69" s="275">
        <v>13684.68</v>
      </c>
      <c r="BK69" s="275">
        <v>138698.96</v>
      </c>
      <c r="BL69" s="275">
        <v>0</v>
      </c>
      <c r="BM69" s="275">
        <v>21081.81</v>
      </c>
      <c r="BN69" s="275">
        <v>116414.67000000009</v>
      </c>
      <c r="BO69" s="275">
        <v>0</v>
      </c>
      <c r="BP69" s="275">
        <v>36844.03</v>
      </c>
      <c r="BQ69" s="275">
        <v>75565.75</v>
      </c>
      <c r="BR69" s="275">
        <v>17853</v>
      </c>
      <c r="BS69" s="275">
        <v>0</v>
      </c>
      <c r="BT69" s="275">
        <v>138938.71</v>
      </c>
      <c r="BU69" s="275">
        <v>202670.03</v>
      </c>
      <c r="BV69" s="275">
        <v>50024</v>
      </c>
      <c r="BW69" s="275">
        <v>503888.09</v>
      </c>
      <c r="BX69" s="275">
        <v>0</v>
      </c>
      <c r="BY69" s="275">
        <v>0</v>
      </c>
      <c r="BZ69" s="275"/>
      <c r="CA69" s="275">
        <v>0</v>
      </c>
      <c r="CB69" s="275">
        <v>0</v>
      </c>
      <c r="CC69" s="275">
        <v>11425</v>
      </c>
      <c r="CD69" s="275">
        <v>0</v>
      </c>
      <c r="CE69" s="275">
        <v>0</v>
      </c>
      <c r="CF69" s="275">
        <v>0</v>
      </c>
      <c r="CG69" s="275">
        <v>0</v>
      </c>
      <c r="CH69" s="275">
        <v>0</v>
      </c>
      <c r="CI69" s="275">
        <v>0</v>
      </c>
      <c r="CJ69" s="275"/>
      <c r="CK69" s="275">
        <v>842018.03000000073</v>
      </c>
      <c r="CL69" s="275"/>
      <c r="CM69" s="275">
        <v>58991</v>
      </c>
      <c r="CN69" s="275">
        <v>0</v>
      </c>
      <c r="CO69" s="275">
        <v>0</v>
      </c>
      <c r="CP69" s="275">
        <v>0</v>
      </c>
      <c r="CQ69" s="282"/>
      <c r="CR69" s="277">
        <v>831726.05000000028</v>
      </c>
      <c r="CS69" s="277">
        <v>0</v>
      </c>
      <c r="CT69" s="278">
        <v>844435.85</v>
      </c>
      <c r="CU69" s="278">
        <v>-12709.8</v>
      </c>
      <c r="CV69" s="278">
        <v>-12709.799999999697</v>
      </c>
      <c r="CW69" s="277">
        <v>-12709.8</v>
      </c>
      <c r="CX69" s="277">
        <v>831726.04999999993</v>
      </c>
      <c r="CY69" s="279">
        <v>0</v>
      </c>
      <c r="CZ69" s="277">
        <v>0</v>
      </c>
      <c r="DA69" s="277">
        <v>0</v>
      </c>
      <c r="DB69" s="277">
        <v>-3.9999999920837581E-2</v>
      </c>
      <c r="DC69" s="278">
        <v>-12709.8</v>
      </c>
      <c r="DE69" s="277">
        <v>3.0195224098861217E-10</v>
      </c>
      <c r="DH69" s="277">
        <v>831726.05000000028</v>
      </c>
      <c r="DI69" s="277">
        <v>0</v>
      </c>
      <c r="DJ69" s="278">
        <v>844435.85</v>
      </c>
      <c r="DK69" s="278">
        <v>-12709.8</v>
      </c>
      <c r="DP69" s="270">
        <v>3302466</v>
      </c>
      <c r="DS69" s="277">
        <f t="shared" si="14"/>
        <v>4144147.74</v>
      </c>
      <c r="DT69" s="277">
        <f t="shared" si="15"/>
        <v>4025865.27</v>
      </c>
      <c r="DU69" s="277">
        <f t="shared" si="16"/>
        <v>118282.4700000002</v>
      </c>
      <c r="DV69" s="277">
        <f t="shared" si="17"/>
        <v>11425</v>
      </c>
      <c r="DW69" s="277">
        <f t="shared" si="18"/>
        <v>0</v>
      </c>
      <c r="DX69" s="277">
        <f t="shared" si="19"/>
        <v>11425</v>
      </c>
      <c r="DZ69" s="277">
        <f t="shared" si="8"/>
        <v>723735.56</v>
      </c>
      <c r="EA69" s="277">
        <f t="shared" si="9"/>
        <v>118282.4700000002</v>
      </c>
      <c r="EB69" s="277">
        <f t="shared" si="10"/>
        <v>842018.03000000026</v>
      </c>
      <c r="EC69" s="277">
        <v>842018.03000000026</v>
      </c>
      <c r="ED69" s="277">
        <f t="shared" si="20"/>
        <v>0</v>
      </c>
      <c r="EE69" s="277"/>
      <c r="EF69" s="277">
        <f t="shared" si="11"/>
        <v>47566</v>
      </c>
      <c r="EG69" s="277">
        <f t="shared" si="21"/>
        <v>11425</v>
      </c>
      <c r="EH69" s="277">
        <f t="shared" si="12"/>
        <v>58991</v>
      </c>
      <c r="EI69" s="279">
        <v>58991</v>
      </c>
      <c r="EJ69" s="277">
        <f t="shared" si="13"/>
        <v>0</v>
      </c>
      <c r="EM69" s="277"/>
    </row>
    <row r="70" spans="1:143" s="269" customFormat="1" hidden="1">
      <c r="A70" s="269" t="str">
        <f>_xlfn.XLOOKUP(B70,Adjustment!B:B,Adjustment!H:H,0,0)</f>
        <v>Agree</v>
      </c>
      <c r="B70" s="270">
        <v>3302477</v>
      </c>
      <c r="C70" s="280" t="s">
        <v>830</v>
      </c>
      <c r="D70" s="271" t="s">
        <v>337</v>
      </c>
      <c r="E70" s="283"/>
      <c r="F70" s="281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4"/>
      <c r="S70" s="274"/>
      <c r="T70" s="274"/>
      <c r="U70" s="274"/>
      <c r="V70" s="274"/>
      <c r="W70" s="274"/>
      <c r="X70" s="275">
        <v>12801.06</v>
      </c>
      <c r="Y70" s="275"/>
      <c r="Z70" s="275">
        <v>33253.760000000002</v>
      </c>
      <c r="AA70" s="275">
        <v>3679933.52</v>
      </c>
      <c r="AB70" s="275">
        <v>0</v>
      </c>
      <c r="AC70" s="275">
        <v>131547.5</v>
      </c>
      <c r="AD70" s="275">
        <v>0</v>
      </c>
      <c r="AE70" s="275">
        <v>111545.5</v>
      </c>
      <c r="AF70" s="275">
        <v>8227.7199999999993</v>
      </c>
      <c r="AG70" s="275">
        <v>0</v>
      </c>
      <c r="AH70" s="275">
        <v>0</v>
      </c>
      <c r="AI70" s="275">
        <v>420003.14999999903</v>
      </c>
      <c r="AJ70" s="275">
        <v>0</v>
      </c>
      <c r="AK70" s="275">
        <v>0</v>
      </c>
      <c r="AL70" s="275">
        <v>0</v>
      </c>
      <c r="AM70" s="275">
        <v>569263.22</v>
      </c>
      <c r="AN70" s="275">
        <v>0</v>
      </c>
      <c r="AO70" s="275">
        <v>0</v>
      </c>
      <c r="AP70" s="275">
        <v>0</v>
      </c>
      <c r="AQ70" s="275">
        <v>0</v>
      </c>
      <c r="AR70" s="275">
        <v>0</v>
      </c>
      <c r="AS70" s="275">
        <v>0</v>
      </c>
      <c r="AT70" s="275">
        <v>6187.5</v>
      </c>
      <c r="AU70" s="275">
        <v>182257</v>
      </c>
      <c r="AV70" s="275">
        <v>2209766.25</v>
      </c>
      <c r="AW70" s="275">
        <v>0</v>
      </c>
      <c r="AX70" s="275">
        <v>829756.18</v>
      </c>
      <c r="AY70" s="275">
        <v>71621.740000000005</v>
      </c>
      <c r="AZ70" s="275">
        <v>375438.59</v>
      </c>
      <c r="BA70" s="275">
        <v>0</v>
      </c>
      <c r="BB70" s="275">
        <v>109296.11</v>
      </c>
      <c r="BC70" s="275">
        <v>2304.59</v>
      </c>
      <c r="BD70" s="275">
        <v>50</v>
      </c>
      <c r="BE70" s="275">
        <v>0</v>
      </c>
      <c r="BF70" s="275">
        <v>0</v>
      </c>
      <c r="BG70" s="275">
        <v>19972.46</v>
      </c>
      <c r="BH70" s="275">
        <v>0</v>
      </c>
      <c r="BI70" s="275">
        <v>87623.2</v>
      </c>
      <c r="BJ70" s="275">
        <v>31565.279999999999</v>
      </c>
      <c r="BK70" s="275">
        <v>171395.49</v>
      </c>
      <c r="BL70" s="275">
        <v>0</v>
      </c>
      <c r="BM70" s="275">
        <v>7720.44</v>
      </c>
      <c r="BN70" s="275">
        <v>118617.71</v>
      </c>
      <c r="BO70" s="275">
        <v>682</v>
      </c>
      <c r="BP70" s="275">
        <v>0</v>
      </c>
      <c r="BQ70" s="275">
        <v>123989.79</v>
      </c>
      <c r="BR70" s="275">
        <v>4895</v>
      </c>
      <c r="BS70" s="275">
        <v>9258</v>
      </c>
      <c r="BT70" s="275">
        <v>184797.11</v>
      </c>
      <c r="BU70" s="275">
        <v>257251.55</v>
      </c>
      <c r="BV70" s="275">
        <v>68366</v>
      </c>
      <c r="BW70" s="275">
        <v>188298.54</v>
      </c>
      <c r="BX70" s="275">
        <v>0</v>
      </c>
      <c r="BY70" s="275">
        <v>0</v>
      </c>
      <c r="BZ70" s="275"/>
      <c r="CA70" s="275">
        <v>0</v>
      </c>
      <c r="CB70" s="275">
        <v>0</v>
      </c>
      <c r="CC70" s="275">
        <v>12392.5</v>
      </c>
      <c r="CD70" s="275">
        <v>0</v>
      </c>
      <c r="CE70" s="275">
        <v>0</v>
      </c>
      <c r="CF70" s="275">
        <v>0</v>
      </c>
      <c r="CG70" s="275">
        <v>0</v>
      </c>
      <c r="CH70" s="275">
        <v>37900</v>
      </c>
      <c r="CI70" s="275">
        <v>6533.2</v>
      </c>
      <c r="CJ70" s="275"/>
      <c r="CK70" s="275">
        <v>249100.13999999966</v>
      </c>
      <c r="CL70" s="275"/>
      <c r="CM70" s="275">
        <v>1213.0600000000049</v>
      </c>
      <c r="CN70" s="275">
        <v>0</v>
      </c>
      <c r="CO70" s="275">
        <v>0</v>
      </c>
      <c r="CP70" s="275">
        <v>0</v>
      </c>
      <c r="CQ70" s="282"/>
      <c r="CR70" s="277">
        <v>190615.59000000026</v>
      </c>
      <c r="CS70" s="277">
        <v>0</v>
      </c>
      <c r="CT70" s="278">
        <v>230402.55</v>
      </c>
      <c r="CU70" s="278">
        <v>-39786.959999999999</v>
      </c>
      <c r="CV70" s="278">
        <v>-39786.95999999973</v>
      </c>
      <c r="CW70" s="277">
        <v>-39786.959999999999</v>
      </c>
      <c r="CX70" s="277">
        <v>190615.59</v>
      </c>
      <c r="CY70" s="279">
        <v>0</v>
      </c>
      <c r="CZ70" s="277">
        <v>0</v>
      </c>
      <c r="DA70" s="277">
        <v>2098.5500000009779</v>
      </c>
      <c r="DB70" s="277">
        <v>0</v>
      </c>
      <c r="DC70" s="278">
        <v>-39786.959999999999</v>
      </c>
      <c r="DE70" s="277">
        <v>2.6921043172478676E-10</v>
      </c>
      <c r="DH70" s="277">
        <v>190615.59000000026</v>
      </c>
      <c r="DI70" s="277">
        <v>0</v>
      </c>
      <c r="DJ70" s="278">
        <v>230402.55</v>
      </c>
      <c r="DK70" s="278">
        <v>-39786.959999999999</v>
      </c>
      <c r="DP70" s="270">
        <v>3302477</v>
      </c>
      <c r="DS70" s="277">
        <f t="shared" si="14"/>
        <v>5108965.1099999994</v>
      </c>
      <c r="DT70" s="277">
        <f t="shared" si="15"/>
        <v>4872666.0299999993</v>
      </c>
      <c r="DU70" s="277">
        <f t="shared" si="16"/>
        <v>236299.08000000007</v>
      </c>
      <c r="DV70" s="277">
        <f t="shared" si="17"/>
        <v>12392.5</v>
      </c>
      <c r="DW70" s="277">
        <f t="shared" si="18"/>
        <v>44433.2</v>
      </c>
      <c r="DX70" s="277">
        <f t="shared" si="19"/>
        <v>-32040.699999999997</v>
      </c>
      <c r="DZ70" s="277">
        <f t="shared" si="8"/>
        <v>12801.06</v>
      </c>
      <c r="EA70" s="277">
        <f t="shared" si="9"/>
        <v>236299.08000000007</v>
      </c>
      <c r="EB70" s="277">
        <f t="shared" si="10"/>
        <v>249100.14000000007</v>
      </c>
      <c r="EC70" s="277">
        <v>249100.14000000007</v>
      </c>
      <c r="ED70" s="277">
        <f t="shared" si="20"/>
        <v>0</v>
      </c>
      <c r="EE70" s="277"/>
      <c r="EF70" s="277">
        <f t="shared" si="11"/>
        <v>33253.760000000002</v>
      </c>
      <c r="EG70" s="277">
        <f t="shared" si="21"/>
        <v>-32040.699999999997</v>
      </c>
      <c r="EH70" s="277">
        <f t="shared" si="12"/>
        <v>1213.0600000000049</v>
      </c>
      <c r="EI70" s="279">
        <v>1213.760000000002</v>
      </c>
      <c r="EJ70" s="277">
        <f t="shared" si="13"/>
        <v>0.69999999999708962</v>
      </c>
      <c r="EM70" s="277"/>
    </row>
    <row r="71" spans="1:143" s="269" customFormat="1" hidden="1">
      <c r="A71" s="269" t="str">
        <f>_xlfn.XLOOKUP(B71,Adjustment!B:B,Adjustment!H:H,0,0)</f>
        <v>Agree</v>
      </c>
      <c r="B71" s="270">
        <v>3302486</v>
      </c>
      <c r="C71" s="280" t="s">
        <v>837</v>
      </c>
      <c r="D71" s="271" t="s">
        <v>300</v>
      </c>
      <c r="E71" s="283"/>
      <c r="F71" s="281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4"/>
      <c r="S71" s="274"/>
      <c r="T71" s="274"/>
      <c r="U71" s="274"/>
      <c r="V71" s="274"/>
      <c r="W71" s="274"/>
      <c r="X71" s="275">
        <v>193731.52</v>
      </c>
      <c r="Y71" s="275"/>
      <c r="Z71" s="275">
        <v>-13345.3</v>
      </c>
      <c r="AA71" s="275">
        <v>1332802.43</v>
      </c>
      <c r="AB71" s="275">
        <v>0</v>
      </c>
      <c r="AC71" s="275">
        <v>109397</v>
      </c>
      <c r="AD71" s="275">
        <v>0</v>
      </c>
      <c r="AE71" s="275">
        <v>195550.5</v>
      </c>
      <c r="AF71" s="275">
        <v>0</v>
      </c>
      <c r="AG71" s="275">
        <v>0</v>
      </c>
      <c r="AH71" s="275">
        <v>0</v>
      </c>
      <c r="AI71" s="275">
        <v>86079.169999999751</v>
      </c>
      <c r="AJ71" s="275">
        <v>4700.1000000000004</v>
      </c>
      <c r="AK71" s="275">
        <v>0</v>
      </c>
      <c r="AL71" s="275">
        <v>2095.1</v>
      </c>
      <c r="AM71" s="275">
        <v>0</v>
      </c>
      <c r="AN71" s="275">
        <v>0</v>
      </c>
      <c r="AO71" s="275">
        <v>0</v>
      </c>
      <c r="AP71" s="275">
        <v>0</v>
      </c>
      <c r="AQ71" s="275">
        <v>0</v>
      </c>
      <c r="AR71" s="275">
        <v>0</v>
      </c>
      <c r="AS71" s="275">
        <v>0</v>
      </c>
      <c r="AT71" s="275">
        <v>15054.25</v>
      </c>
      <c r="AU71" s="275">
        <v>31974</v>
      </c>
      <c r="AV71" s="275">
        <v>570538.77999999968</v>
      </c>
      <c r="AW71" s="275">
        <v>0</v>
      </c>
      <c r="AX71" s="275">
        <v>391865</v>
      </c>
      <c r="AY71" s="275">
        <v>75501.05</v>
      </c>
      <c r="AZ71" s="275">
        <v>94849.38</v>
      </c>
      <c r="BA71" s="275">
        <v>71473.429999999993</v>
      </c>
      <c r="BB71" s="275">
        <v>51953.83</v>
      </c>
      <c r="BC71" s="275">
        <v>3362</v>
      </c>
      <c r="BD71" s="275">
        <v>1656</v>
      </c>
      <c r="BE71" s="275">
        <v>0</v>
      </c>
      <c r="BF71" s="275">
        <v>0</v>
      </c>
      <c r="BG71" s="275">
        <v>8587.4500000000007</v>
      </c>
      <c r="BH71" s="275">
        <v>3373.77</v>
      </c>
      <c r="BI71" s="275">
        <v>1670.72</v>
      </c>
      <c r="BJ71" s="275">
        <v>4445.9399999999996</v>
      </c>
      <c r="BK71" s="275">
        <v>80146.740000000005</v>
      </c>
      <c r="BL71" s="275">
        <v>35856.89</v>
      </c>
      <c r="BM71" s="275">
        <v>6776.11</v>
      </c>
      <c r="BN71" s="275">
        <v>47006.74</v>
      </c>
      <c r="BO71" s="275">
        <v>0</v>
      </c>
      <c r="BP71" s="275">
        <v>0</v>
      </c>
      <c r="BQ71" s="275">
        <v>19743.64</v>
      </c>
      <c r="BR71" s="275">
        <v>4895</v>
      </c>
      <c r="BS71" s="275">
        <v>3945.6</v>
      </c>
      <c r="BT71" s="275">
        <v>37427.99</v>
      </c>
      <c r="BU71" s="275">
        <v>69393.039999999994</v>
      </c>
      <c r="BV71" s="275">
        <v>0</v>
      </c>
      <c r="BW71" s="275">
        <v>77630.899999999994</v>
      </c>
      <c r="BX71" s="275">
        <v>0</v>
      </c>
      <c r="BY71" s="275">
        <v>0</v>
      </c>
      <c r="BZ71" s="275"/>
      <c r="CA71" s="275">
        <v>0</v>
      </c>
      <c r="CB71" s="275">
        <v>0</v>
      </c>
      <c r="CC71" s="275">
        <v>6286</v>
      </c>
      <c r="CD71" s="275">
        <v>22537</v>
      </c>
      <c r="CE71" s="275">
        <v>0</v>
      </c>
      <c r="CF71" s="275">
        <v>0</v>
      </c>
      <c r="CG71" s="275">
        <v>0</v>
      </c>
      <c r="CH71" s="275">
        <v>0</v>
      </c>
      <c r="CI71" s="275">
        <v>0</v>
      </c>
      <c r="CJ71" s="275">
        <v>9937</v>
      </c>
      <c r="CK71" s="275">
        <v>309284.0700000003</v>
      </c>
      <c r="CL71" s="275"/>
      <c r="CM71" s="275">
        <v>5540.7000000000007</v>
      </c>
      <c r="CN71" s="275">
        <v>0</v>
      </c>
      <c r="CO71" s="275">
        <v>0</v>
      </c>
      <c r="CP71" s="275">
        <v>0</v>
      </c>
      <c r="CQ71" s="282"/>
      <c r="CR71" s="277">
        <v>291720.42999999993</v>
      </c>
      <c r="CS71" s="277">
        <v>0</v>
      </c>
      <c r="CT71" s="278">
        <v>300502.03000000003</v>
      </c>
      <c r="CU71" s="278">
        <v>-8781.6</v>
      </c>
      <c r="CV71" s="278">
        <v>-8781.6000000000931</v>
      </c>
      <c r="CW71" s="277">
        <v>-8781.6</v>
      </c>
      <c r="CX71" s="277">
        <v>291720.43000000005</v>
      </c>
      <c r="CY71" s="279">
        <v>-1722.3000000000011</v>
      </c>
      <c r="CZ71" s="277">
        <v>-1722.3000000000011</v>
      </c>
      <c r="DA71" s="277">
        <v>2.0000000251457095E-2</v>
      </c>
      <c r="DB71" s="277">
        <v>0</v>
      </c>
      <c r="DC71" s="278">
        <v>-8781.6</v>
      </c>
      <c r="DE71" s="277">
        <v>-9.276845958083868E-11</v>
      </c>
      <c r="DH71" s="277">
        <v>291720.42999999993</v>
      </c>
      <c r="DI71" s="277">
        <v>0</v>
      </c>
      <c r="DJ71" s="278">
        <v>300502.03000000003</v>
      </c>
      <c r="DK71" s="278">
        <v>-8781.6</v>
      </c>
      <c r="DP71" s="270">
        <v>3302486</v>
      </c>
      <c r="DS71" s="277">
        <f t="shared" si="14"/>
        <v>1777652.5499999998</v>
      </c>
      <c r="DT71" s="277">
        <f t="shared" si="15"/>
        <v>1662099.9999999995</v>
      </c>
      <c r="DU71" s="277">
        <f t="shared" si="16"/>
        <v>115552.55000000028</v>
      </c>
      <c r="DV71" s="277">
        <f t="shared" si="17"/>
        <v>28823</v>
      </c>
      <c r="DW71" s="277">
        <f t="shared" si="18"/>
        <v>9937</v>
      </c>
      <c r="DX71" s="277">
        <f t="shared" si="19"/>
        <v>18886</v>
      </c>
      <c r="DZ71" s="277">
        <f t="shared" si="8"/>
        <v>193731.52</v>
      </c>
      <c r="EA71" s="277">
        <f t="shared" si="9"/>
        <v>115552.55000000028</v>
      </c>
      <c r="EB71" s="277">
        <f t="shared" si="10"/>
        <v>309284.0700000003</v>
      </c>
      <c r="EC71" s="277">
        <v>309284.0700000003</v>
      </c>
      <c r="ED71" s="277">
        <f t="shared" si="20"/>
        <v>0</v>
      </c>
      <c r="EE71" s="277"/>
      <c r="EF71" s="277">
        <f t="shared" si="11"/>
        <v>-13345.3</v>
      </c>
      <c r="EG71" s="277">
        <f t="shared" si="21"/>
        <v>18886</v>
      </c>
      <c r="EH71" s="277">
        <f t="shared" si="12"/>
        <v>5540.7000000000007</v>
      </c>
      <c r="EI71" s="279">
        <v>5540.7000000000007</v>
      </c>
      <c r="EJ71" s="277">
        <f t="shared" si="13"/>
        <v>0</v>
      </c>
      <c r="EM71" s="277"/>
    </row>
    <row r="72" spans="1:143" s="269" customFormat="1" hidden="1">
      <c r="A72" s="269" t="str">
        <f>_xlfn.XLOOKUP(B72,Adjustment!B:B,Adjustment!H:H,0,0)</f>
        <v>Agree</v>
      </c>
      <c r="B72" s="270">
        <v>3303019</v>
      </c>
      <c r="C72" s="280" t="s">
        <v>846</v>
      </c>
      <c r="D72" s="271" t="s">
        <v>495</v>
      </c>
      <c r="E72" s="283"/>
      <c r="F72" s="281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4"/>
      <c r="S72" s="274"/>
      <c r="T72" s="274"/>
      <c r="U72" s="274"/>
      <c r="V72" s="274"/>
      <c r="W72" s="274"/>
      <c r="X72" s="275">
        <v>543839.66</v>
      </c>
      <c r="Y72" s="275"/>
      <c r="Z72" s="275">
        <v>35874</v>
      </c>
      <c r="AA72" s="275">
        <v>2233044.29</v>
      </c>
      <c r="AB72" s="275">
        <v>0</v>
      </c>
      <c r="AC72" s="275">
        <v>201415.2</v>
      </c>
      <c r="AD72" s="275">
        <v>0</v>
      </c>
      <c r="AE72" s="275">
        <v>244060</v>
      </c>
      <c r="AF72" s="275">
        <v>2400</v>
      </c>
      <c r="AG72" s="275">
        <v>0</v>
      </c>
      <c r="AH72" s="275">
        <v>0</v>
      </c>
      <c r="AI72" s="275">
        <v>89131.46</v>
      </c>
      <c r="AJ72" s="275">
        <v>0</v>
      </c>
      <c r="AK72" s="275">
        <v>0</v>
      </c>
      <c r="AL72" s="275">
        <v>0</v>
      </c>
      <c r="AM72" s="275">
        <v>370.02</v>
      </c>
      <c r="AN72" s="275">
        <v>0</v>
      </c>
      <c r="AO72" s="275">
        <v>0</v>
      </c>
      <c r="AP72" s="275">
        <v>0</v>
      </c>
      <c r="AQ72" s="275">
        <v>0</v>
      </c>
      <c r="AR72" s="275">
        <v>0</v>
      </c>
      <c r="AS72" s="275">
        <v>0</v>
      </c>
      <c r="AT72" s="275">
        <v>39176.33</v>
      </c>
      <c r="AU72" s="275">
        <v>69927</v>
      </c>
      <c r="AV72" s="275">
        <v>1064646.4599999997</v>
      </c>
      <c r="AW72" s="275">
        <v>0</v>
      </c>
      <c r="AX72" s="275">
        <v>506956.19</v>
      </c>
      <c r="AY72" s="275">
        <v>61786.83</v>
      </c>
      <c r="AZ72" s="275">
        <v>238185.71</v>
      </c>
      <c r="BA72" s="275">
        <v>0</v>
      </c>
      <c r="BB72" s="275">
        <v>81277.179999999993</v>
      </c>
      <c r="BC72" s="275">
        <v>327.01</v>
      </c>
      <c r="BD72" s="275">
        <v>7419.3</v>
      </c>
      <c r="BE72" s="275">
        <v>0</v>
      </c>
      <c r="BF72" s="275">
        <v>0</v>
      </c>
      <c r="BG72" s="275">
        <v>88227.81</v>
      </c>
      <c r="BH72" s="275">
        <v>29039.99</v>
      </c>
      <c r="BI72" s="275">
        <v>3570.08</v>
      </c>
      <c r="BJ72" s="275">
        <v>5509.84</v>
      </c>
      <c r="BK72" s="275">
        <v>53940.800000000003</v>
      </c>
      <c r="BL72" s="275">
        <v>0</v>
      </c>
      <c r="BM72" s="275">
        <v>18078.61</v>
      </c>
      <c r="BN72" s="275">
        <v>99612.380000000951</v>
      </c>
      <c r="BO72" s="275">
        <v>44992.79</v>
      </c>
      <c r="BP72" s="275">
        <v>240.4</v>
      </c>
      <c r="BQ72" s="275">
        <v>31869.57</v>
      </c>
      <c r="BR72" s="275">
        <v>9372.7999999999993</v>
      </c>
      <c r="BS72" s="275">
        <v>15563.2</v>
      </c>
      <c r="BT72" s="275">
        <v>194784.25</v>
      </c>
      <c r="BU72" s="275">
        <v>229240.9</v>
      </c>
      <c r="BV72" s="275">
        <v>240</v>
      </c>
      <c r="BW72" s="275">
        <v>178358.86</v>
      </c>
      <c r="BX72" s="275">
        <v>0</v>
      </c>
      <c r="BY72" s="275">
        <v>0</v>
      </c>
      <c r="BZ72" s="275"/>
      <c r="CA72" s="275">
        <v>0</v>
      </c>
      <c r="CB72" s="275">
        <v>0</v>
      </c>
      <c r="CC72" s="275">
        <v>8646.25</v>
      </c>
      <c r="CD72" s="275">
        <v>0</v>
      </c>
      <c r="CE72" s="275">
        <v>0</v>
      </c>
      <c r="CF72" s="275">
        <v>0</v>
      </c>
      <c r="CG72" s="275">
        <v>0</v>
      </c>
      <c r="CH72" s="275">
        <v>0</v>
      </c>
      <c r="CI72" s="275">
        <v>14233</v>
      </c>
      <c r="CJ72" s="275"/>
      <c r="CK72" s="275">
        <v>460123.00000000047</v>
      </c>
      <c r="CL72" s="275"/>
      <c r="CM72" s="275">
        <v>30287.25</v>
      </c>
      <c r="CN72" s="275">
        <v>0</v>
      </c>
      <c r="CO72" s="275">
        <v>0</v>
      </c>
      <c r="CP72" s="275">
        <v>0</v>
      </c>
      <c r="CQ72" s="282"/>
      <c r="CR72" s="277">
        <v>424018.55999999994</v>
      </c>
      <c r="CS72" s="277">
        <v>0</v>
      </c>
      <c r="CT72" s="278">
        <v>460118.43</v>
      </c>
      <c r="CU72" s="278">
        <v>-36099.870000000003</v>
      </c>
      <c r="CV72" s="278">
        <v>-36099.870000000054</v>
      </c>
      <c r="CW72" s="277">
        <v>-36099.870000000003</v>
      </c>
      <c r="CX72" s="277">
        <v>424018.56</v>
      </c>
      <c r="CY72" s="279">
        <v>18204.54</v>
      </c>
      <c r="CZ72" s="277">
        <v>18204.54</v>
      </c>
      <c r="DA72" s="277">
        <v>0</v>
      </c>
      <c r="DB72" s="277">
        <v>-3.9999999047722667E-2</v>
      </c>
      <c r="DC72" s="278">
        <v>-36099.870000000003</v>
      </c>
      <c r="DE72" s="277">
        <v>0</v>
      </c>
      <c r="DH72" s="277">
        <v>424018.55999999994</v>
      </c>
      <c r="DI72" s="277">
        <v>0</v>
      </c>
      <c r="DJ72" s="278">
        <v>460118.43</v>
      </c>
      <c r="DK72" s="278">
        <v>-36099.870000000003</v>
      </c>
      <c r="DP72" s="270">
        <v>3303019</v>
      </c>
      <c r="DS72" s="277">
        <f t="shared" ref="DS72:DS97" si="22">SUM(AA72:AU72)</f>
        <v>2879524.3000000003</v>
      </c>
      <c r="DT72" s="277">
        <f t="shared" ref="DT72:DT97" si="23">SUM(AV72:BZ72)</f>
        <v>2963240.96</v>
      </c>
      <c r="DU72" s="277">
        <f t="shared" ref="DU72:DU97" si="24">DS72-DT72</f>
        <v>-83716.659999999683</v>
      </c>
      <c r="DV72" s="277">
        <f t="shared" ref="DV72:DV96" si="25">SUM(CC72:CE72)</f>
        <v>8646.25</v>
      </c>
      <c r="DW72" s="277">
        <f t="shared" ref="DW72:DW97" si="26">SUM(CG72:CJ72)</f>
        <v>14233</v>
      </c>
      <c r="DX72" s="277">
        <f t="shared" ref="DX72:DX98" si="27">DV72-DW72</f>
        <v>-5586.75</v>
      </c>
      <c r="DZ72" s="277">
        <f t="shared" si="8"/>
        <v>543839.66</v>
      </c>
      <c r="EA72" s="277">
        <f t="shared" si="9"/>
        <v>-83716.659999999683</v>
      </c>
      <c r="EB72" s="277">
        <f t="shared" si="10"/>
        <v>460123.00000000035</v>
      </c>
      <c r="EC72" s="277">
        <v>460123.00000000035</v>
      </c>
      <c r="ED72" s="277">
        <f t="shared" si="20"/>
        <v>0</v>
      </c>
      <c r="EE72" s="277"/>
      <c r="EF72" s="277">
        <f t="shared" si="11"/>
        <v>35874</v>
      </c>
      <c r="EG72" s="277">
        <f t="shared" si="21"/>
        <v>-5586.75</v>
      </c>
      <c r="EH72" s="277">
        <f t="shared" si="12"/>
        <v>30287.25</v>
      </c>
      <c r="EI72" s="279">
        <v>30287.25</v>
      </c>
      <c r="EJ72" s="277">
        <f t="shared" si="13"/>
        <v>0</v>
      </c>
      <c r="EM72" s="277"/>
    </row>
    <row r="73" spans="1:143" s="269" customFormat="1" hidden="1">
      <c r="A73" s="269" t="str">
        <f>_xlfn.XLOOKUP(B73,Adjustment!B:B,Adjustment!H:H,0,0)</f>
        <v>Agree</v>
      </c>
      <c r="B73" s="270">
        <v>3303025</v>
      </c>
      <c r="C73" s="280" t="s">
        <v>847</v>
      </c>
      <c r="D73" s="271" t="s">
        <v>486</v>
      </c>
      <c r="E73" s="283"/>
      <c r="F73" s="281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4"/>
      <c r="S73" s="274"/>
      <c r="T73" s="274"/>
      <c r="U73" s="274"/>
      <c r="V73" s="274"/>
      <c r="W73" s="274"/>
      <c r="X73" s="275">
        <v>93872.46</v>
      </c>
      <c r="Y73" s="275"/>
      <c r="Z73" s="275">
        <v>0</v>
      </c>
      <c r="AA73" s="275">
        <v>2063277.22</v>
      </c>
      <c r="AB73" s="275">
        <v>0</v>
      </c>
      <c r="AC73" s="275">
        <v>149075.95000000001</v>
      </c>
      <c r="AD73" s="275">
        <v>0</v>
      </c>
      <c r="AE73" s="275">
        <v>149016.5</v>
      </c>
      <c r="AF73" s="275">
        <v>856.93</v>
      </c>
      <c r="AG73" s="275">
        <v>0</v>
      </c>
      <c r="AH73" s="275">
        <v>0</v>
      </c>
      <c r="AI73" s="275">
        <v>92875.299999999494</v>
      </c>
      <c r="AJ73" s="275">
        <v>0</v>
      </c>
      <c r="AK73" s="275">
        <v>0</v>
      </c>
      <c r="AL73" s="275">
        <v>0</v>
      </c>
      <c r="AM73" s="275">
        <v>19679</v>
      </c>
      <c r="AN73" s="275">
        <v>0</v>
      </c>
      <c r="AO73" s="275">
        <v>0</v>
      </c>
      <c r="AP73" s="275">
        <v>0</v>
      </c>
      <c r="AQ73" s="275">
        <v>0</v>
      </c>
      <c r="AR73" s="275">
        <v>0</v>
      </c>
      <c r="AS73" s="275">
        <v>0</v>
      </c>
      <c r="AT73" s="275">
        <v>9543.3799999999992</v>
      </c>
      <c r="AU73" s="275">
        <v>82040</v>
      </c>
      <c r="AV73" s="275">
        <v>1236612.4699999997</v>
      </c>
      <c r="AW73" s="275">
        <v>0</v>
      </c>
      <c r="AX73" s="275">
        <v>301209.53999999998</v>
      </c>
      <c r="AY73" s="275">
        <v>37972.76</v>
      </c>
      <c r="AZ73" s="275">
        <v>189282.31</v>
      </c>
      <c r="BA73" s="275">
        <v>58405.77</v>
      </c>
      <c r="BB73" s="275">
        <v>59104.92</v>
      </c>
      <c r="BC73" s="275">
        <v>483.14</v>
      </c>
      <c r="BD73" s="275">
        <v>3868.5</v>
      </c>
      <c r="BE73" s="275">
        <v>0</v>
      </c>
      <c r="BF73" s="275">
        <v>0</v>
      </c>
      <c r="BG73" s="275">
        <v>34102.82</v>
      </c>
      <c r="BH73" s="275">
        <v>4469.2700000000004</v>
      </c>
      <c r="BI73" s="275">
        <v>3991.67</v>
      </c>
      <c r="BJ73" s="275">
        <v>13552.5</v>
      </c>
      <c r="BK73" s="275">
        <v>37163.910000000003</v>
      </c>
      <c r="BL73" s="275">
        <v>0</v>
      </c>
      <c r="BM73" s="275">
        <v>9599.3799999999992</v>
      </c>
      <c r="BN73" s="275">
        <v>109236.76</v>
      </c>
      <c r="BO73" s="275">
        <v>572.41999999999996</v>
      </c>
      <c r="BP73" s="275">
        <v>22977.41</v>
      </c>
      <c r="BQ73" s="275">
        <v>42655.02</v>
      </c>
      <c r="BR73" s="275">
        <v>4895</v>
      </c>
      <c r="BS73" s="275">
        <v>3250</v>
      </c>
      <c r="BT73" s="275">
        <v>52649.279999999999</v>
      </c>
      <c r="BU73" s="275">
        <v>257988.7</v>
      </c>
      <c r="BV73" s="275">
        <v>2250</v>
      </c>
      <c r="BW73" s="275">
        <v>87287.73</v>
      </c>
      <c r="BX73" s="275">
        <v>0</v>
      </c>
      <c r="BY73" s="275">
        <v>0</v>
      </c>
      <c r="BZ73" s="275"/>
      <c r="CA73" s="275">
        <v>0</v>
      </c>
      <c r="CB73" s="275">
        <v>0</v>
      </c>
      <c r="CC73" s="275">
        <v>9374.4</v>
      </c>
      <c r="CD73" s="275">
        <v>0</v>
      </c>
      <c r="CE73" s="275">
        <v>0</v>
      </c>
      <c r="CF73" s="275">
        <v>0</v>
      </c>
      <c r="CG73" s="275">
        <v>0</v>
      </c>
      <c r="CH73" s="275">
        <v>9374.4</v>
      </c>
      <c r="CI73" s="275">
        <v>0</v>
      </c>
      <c r="CJ73" s="275"/>
      <c r="CK73" s="275">
        <v>86655.459999999963</v>
      </c>
      <c r="CL73" s="275"/>
      <c r="CM73" s="275">
        <v>0</v>
      </c>
      <c r="CN73" s="275">
        <v>0</v>
      </c>
      <c r="CO73" s="275">
        <v>0</v>
      </c>
      <c r="CP73" s="275">
        <v>0</v>
      </c>
      <c r="CQ73" s="282"/>
      <c r="CR73" s="277">
        <v>46867.969999999783</v>
      </c>
      <c r="CS73" s="277">
        <v>0</v>
      </c>
      <c r="CT73" s="278">
        <v>48261.01</v>
      </c>
      <c r="CU73" s="278">
        <v>-1393.04</v>
      </c>
      <c r="CV73" s="278">
        <v>-1393.0400000002192</v>
      </c>
      <c r="CW73" s="277">
        <v>-1393.04</v>
      </c>
      <c r="CX73" s="277">
        <v>46867.97</v>
      </c>
      <c r="CY73" s="279">
        <v>0</v>
      </c>
      <c r="CZ73" s="277">
        <v>0</v>
      </c>
      <c r="DA73" s="277">
        <v>42313.720000000489</v>
      </c>
      <c r="DB73" s="277">
        <v>0</v>
      </c>
      <c r="DC73" s="278">
        <v>-1393.04</v>
      </c>
      <c r="DE73" s="277">
        <v>-2.1918822312727571E-10</v>
      </c>
      <c r="DH73" s="277">
        <v>46867.969999999783</v>
      </c>
      <c r="DI73" s="277">
        <v>0</v>
      </c>
      <c r="DJ73" s="278">
        <v>48261.01</v>
      </c>
      <c r="DK73" s="278">
        <v>-1393.04</v>
      </c>
      <c r="DP73" s="270">
        <v>3303025</v>
      </c>
      <c r="DS73" s="277">
        <f t="shared" si="22"/>
        <v>2566364.2799999993</v>
      </c>
      <c r="DT73" s="277">
        <f t="shared" si="23"/>
        <v>2573581.2799999993</v>
      </c>
      <c r="DU73" s="277">
        <f t="shared" si="24"/>
        <v>-7217</v>
      </c>
      <c r="DV73" s="277">
        <f t="shared" si="25"/>
        <v>9374.4</v>
      </c>
      <c r="DW73" s="277">
        <f t="shared" si="26"/>
        <v>9374.4</v>
      </c>
      <c r="DX73" s="277">
        <f t="shared" si="27"/>
        <v>0</v>
      </c>
      <c r="DZ73" s="277">
        <f t="shared" si="8"/>
        <v>93872.46</v>
      </c>
      <c r="EA73" s="277">
        <f t="shared" si="9"/>
        <v>-7217</v>
      </c>
      <c r="EB73" s="277">
        <f t="shared" si="10"/>
        <v>86655.46</v>
      </c>
      <c r="EC73" s="277">
        <v>86655.46</v>
      </c>
      <c r="ED73" s="277">
        <f t="shared" ref="ED73:ED103" si="28">EB73-EC73</f>
        <v>0</v>
      </c>
      <c r="EE73" s="277"/>
      <c r="EF73" s="277">
        <f t="shared" si="11"/>
        <v>0</v>
      </c>
      <c r="EG73" s="277">
        <f t="shared" ref="EG73:EG102" si="29">SUM(CC73:CE73)-SUM(CH73:CJ73)</f>
        <v>0</v>
      </c>
      <c r="EH73" s="277">
        <f t="shared" si="12"/>
        <v>0</v>
      </c>
      <c r="EI73" s="279">
        <v>0</v>
      </c>
      <c r="EJ73" s="277">
        <f t="shared" si="13"/>
        <v>0</v>
      </c>
      <c r="EM73" s="277"/>
    </row>
    <row r="74" spans="1:143" s="269" customFormat="1" hidden="1">
      <c r="A74" s="269" t="str">
        <f>_xlfn.XLOOKUP(B74,Adjustment!B:B,Adjustment!H:H,0,0)</f>
        <v>Agree</v>
      </c>
      <c r="B74" s="270">
        <v>3303320</v>
      </c>
      <c r="C74" s="280" t="s">
        <v>856</v>
      </c>
      <c r="D74" s="271" t="s">
        <v>276</v>
      </c>
      <c r="E74" s="283"/>
      <c r="F74" s="281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4"/>
      <c r="S74" s="274"/>
      <c r="T74" s="274"/>
      <c r="U74" s="274"/>
      <c r="V74" s="274"/>
      <c r="W74" s="274"/>
      <c r="X74" s="275">
        <v>715041.28000000003</v>
      </c>
      <c r="Y74" s="275"/>
      <c r="Z74" s="275">
        <v>0</v>
      </c>
      <c r="AA74" s="275">
        <v>2206173.62</v>
      </c>
      <c r="AB74" s="275">
        <v>0</v>
      </c>
      <c r="AC74" s="275">
        <v>72848.75</v>
      </c>
      <c r="AD74" s="275">
        <v>0</v>
      </c>
      <c r="AE74" s="275">
        <v>322945</v>
      </c>
      <c r="AF74" s="275">
        <v>3256.93</v>
      </c>
      <c r="AG74" s="275">
        <v>1200</v>
      </c>
      <c r="AH74" s="275">
        <v>0</v>
      </c>
      <c r="AI74" s="275">
        <v>82368.58</v>
      </c>
      <c r="AJ74" s="275">
        <v>0</v>
      </c>
      <c r="AK74" s="275">
        <v>0</v>
      </c>
      <c r="AL74" s="275">
        <v>0</v>
      </c>
      <c r="AM74" s="275">
        <v>32912.720000000001</v>
      </c>
      <c r="AN74" s="275">
        <v>0</v>
      </c>
      <c r="AO74" s="275">
        <v>0</v>
      </c>
      <c r="AP74" s="275">
        <v>0</v>
      </c>
      <c r="AQ74" s="275">
        <v>0</v>
      </c>
      <c r="AR74" s="275">
        <v>0</v>
      </c>
      <c r="AS74" s="275">
        <v>0</v>
      </c>
      <c r="AT74" s="275">
        <v>53312.51</v>
      </c>
      <c r="AU74" s="275">
        <v>60880</v>
      </c>
      <c r="AV74" s="275">
        <v>1139516.1399999999</v>
      </c>
      <c r="AW74" s="275">
        <v>0</v>
      </c>
      <c r="AX74" s="275">
        <v>468265.4</v>
      </c>
      <c r="AY74" s="275">
        <v>0</v>
      </c>
      <c r="AZ74" s="275">
        <v>171626.2</v>
      </c>
      <c r="BA74" s="275">
        <v>0</v>
      </c>
      <c r="BB74" s="275">
        <v>117154.3</v>
      </c>
      <c r="BC74" s="275">
        <v>2120</v>
      </c>
      <c r="BD74" s="275">
        <v>6359</v>
      </c>
      <c r="BE74" s="275">
        <v>0</v>
      </c>
      <c r="BF74" s="275">
        <v>0</v>
      </c>
      <c r="BG74" s="275">
        <v>68518.91</v>
      </c>
      <c r="BH74" s="275">
        <v>2155.75</v>
      </c>
      <c r="BI74" s="275">
        <v>35018.06</v>
      </c>
      <c r="BJ74" s="275">
        <v>2137.9</v>
      </c>
      <c r="BK74" s="275">
        <v>48605.4</v>
      </c>
      <c r="BL74" s="275">
        <v>0</v>
      </c>
      <c r="BM74" s="275">
        <v>8959.9599999999991</v>
      </c>
      <c r="BN74" s="275">
        <v>109035.7000000001</v>
      </c>
      <c r="BO74" s="275">
        <v>5304.41</v>
      </c>
      <c r="BP74" s="275">
        <v>84.14</v>
      </c>
      <c r="BQ74" s="275">
        <v>101801.26</v>
      </c>
      <c r="BR74" s="275">
        <v>8549.41</v>
      </c>
      <c r="BS74" s="275">
        <v>6486</v>
      </c>
      <c r="BT74" s="275">
        <v>129378.94</v>
      </c>
      <c r="BU74" s="275">
        <v>30470</v>
      </c>
      <c r="BV74" s="275">
        <v>13207.93</v>
      </c>
      <c r="BW74" s="275">
        <v>114190.35</v>
      </c>
      <c r="BX74" s="275">
        <v>0</v>
      </c>
      <c r="BY74" s="275">
        <v>0</v>
      </c>
      <c r="BZ74" s="275"/>
      <c r="CA74" s="275">
        <v>0</v>
      </c>
      <c r="CB74" s="275">
        <v>0</v>
      </c>
      <c r="CC74" s="275">
        <v>9216.4500000000007</v>
      </c>
      <c r="CD74" s="275">
        <v>0</v>
      </c>
      <c r="CE74" s="275">
        <v>0</v>
      </c>
      <c r="CF74" s="275">
        <v>0</v>
      </c>
      <c r="CG74" s="275">
        <v>0</v>
      </c>
      <c r="CH74" s="275">
        <v>9216.4500000000007</v>
      </c>
      <c r="CI74" s="275">
        <v>14.19</v>
      </c>
      <c r="CJ74" s="275"/>
      <c r="CK74" s="275">
        <v>961994.23000000045</v>
      </c>
      <c r="CL74" s="275"/>
      <c r="CM74" s="275">
        <v>-14.190000000000509</v>
      </c>
      <c r="CN74" s="275">
        <v>0</v>
      </c>
      <c r="CO74" s="275">
        <v>0</v>
      </c>
      <c r="CP74" s="275">
        <v>0</v>
      </c>
      <c r="CQ74" s="282"/>
      <c r="CR74" s="277">
        <v>961994.23000000021</v>
      </c>
      <c r="CS74" s="277">
        <v>0</v>
      </c>
      <c r="CT74" s="278">
        <v>962008.42</v>
      </c>
      <c r="CU74" s="278">
        <v>-14.19</v>
      </c>
      <c r="CV74" s="278">
        <v>-14.189999999827705</v>
      </c>
      <c r="CW74" s="277">
        <v>-14.19</v>
      </c>
      <c r="CX74" s="277">
        <v>961994.2300000001</v>
      </c>
      <c r="CY74" s="279">
        <v>5.0981441290787188E-13</v>
      </c>
      <c r="CZ74" s="277">
        <v>5.0981441290787188E-13</v>
      </c>
      <c r="DA74" s="277">
        <v>0</v>
      </c>
      <c r="DB74" s="277">
        <v>-1.999999990221113E-2</v>
      </c>
      <c r="DC74" s="278">
        <v>-14.19</v>
      </c>
      <c r="DE74" s="277">
        <v>1.7229417892394849E-10</v>
      </c>
      <c r="DH74" s="277">
        <v>961994.23000000021</v>
      </c>
      <c r="DI74" s="277">
        <v>0</v>
      </c>
      <c r="DJ74" s="278">
        <v>962008.42</v>
      </c>
      <c r="DK74" s="278">
        <v>-14.19</v>
      </c>
      <c r="DP74" s="270">
        <v>3303320</v>
      </c>
      <c r="DS74" s="277">
        <f t="shared" si="22"/>
        <v>2835898.1100000003</v>
      </c>
      <c r="DT74" s="277">
        <f t="shared" si="23"/>
        <v>2588945.16</v>
      </c>
      <c r="DU74" s="277">
        <f t="shared" si="24"/>
        <v>246952.95000000019</v>
      </c>
      <c r="DV74" s="277">
        <f t="shared" si="25"/>
        <v>9216.4500000000007</v>
      </c>
      <c r="DW74" s="277">
        <f t="shared" si="26"/>
        <v>9230.6400000000012</v>
      </c>
      <c r="DX74" s="277">
        <f t="shared" si="27"/>
        <v>-14.190000000000509</v>
      </c>
      <c r="DZ74" s="277">
        <f t="shared" ref="DZ74:DZ103" si="30">SUM(X74:Y74)</f>
        <v>715041.28000000003</v>
      </c>
      <c r="EA74" s="277">
        <f t="shared" ref="EA74:EA103" si="31">SUM(AA74:AU74)-SUM(AV74:BZ74)</f>
        <v>246952.95000000019</v>
      </c>
      <c r="EB74" s="277">
        <f t="shared" ref="EB74:EB103" si="32">DZ74+EA74</f>
        <v>961994.23000000021</v>
      </c>
      <c r="EC74" s="277">
        <v>961994.23000000021</v>
      </c>
      <c r="ED74" s="277">
        <f t="shared" si="28"/>
        <v>0</v>
      </c>
      <c r="EE74" s="277"/>
      <c r="EF74" s="277">
        <f t="shared" ref="EF74:EF103" si="33">Z74</f>
        <v>0</v>
      </c>
      <c r="EG74" s="277">
        <f t="shared" si="29"/>
        <v>-14.190000000000509</v>
      </c>
      <c r="EH74" s="277">
        <f t="shared" ref="EH74:EH103" si="34">EF74+EG74</f>
        <v>-14.190000000000509</v>
      </c>
      <c r="EI74" s="279">
        <v>0</v>
      </c>
      <c r="EJ74" s="277">
        <f t="shared" ref="EJ74:EJ103" si="35">EI74-EH74</f>
        <v>14.190000000000509</v>
      </c>
      <c r="EM74" s="277"/>
    </row>
    <row r="75" spans="1:143" s="269" customFormat="1" hidden="1">
      <c r="A75" s="269" t="str">
        <f>_xlfn.XLOOKUP(B75,Adjustment!B:B,Adjustment!H:H,0,0)</f>
        <v>Agree</v>
      </c>
      <c r="B75" s="270">
        <v>3303321</v>
      </c>
      <c r="C75" s="280" t="s">
        <v>857</v>
      </c>
      <c r="D75" s="271" t="s">
        <v>288</v>
      </c>
      <c r="E75" s="283"/>
      <c r="F75" s="281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4"/>
      <c r="S75" s="274"/>
      <c r="T75" s="274"/>
      <c r="U75" s="274"/>
      <c r="V75" s="274"/>
      <c r="W75" s="274"/>
      <c r="X75" s="275">
        <v>203000.78</v>
      </c>
      <c r="Y75" s="275"/>
      <c r="Z75" s="275">
        <v>0</v>
      </c>
      <c r="AA75" s="275">
        <v>2034337.35</v>
      </c>
      <c r="AB75" s="275">
        <v>0</v>
      </c>
      <c r="AC75" s="275">
        <v>69600</v>
      </c>
      <c r="AD75" s="275">
        <v>0</v>
      </c>
      <c r="AE75" s="275">
        <v>225145.5</v>
      </c>
      <c r="AF75" s="275">
        <v>856.93</v>
      </c>
      <c r="AG75" s="275">
        <v>0</v>
      </c>
      <c r="AH75" s="275">
        <v>0</v>
      </c>
      <c r="AI75" s="275">
        <v>23697.56</v>
      </c>
      <c r="AJ75" s="275">
        <v>0</v>
      </c>
      <c r="AK75" s="275">
        <v>0</v>
      </c>
      <c r="AL75" s="275">
        <v>0</v>
      </c>
      <c r="AM75" s="275">
        <v>2148.84</v>
      </c>
      <c r="AN75" s="275">
        <v>3718.2</v>
      </c>
      <c r="AO75" s="275">
        <v>0</v>
      </c>
      <c r="AP75" s="275">
        <v>0</v>
      </c>
      <c r="AQ75" s="275">
        <v>0</v>
      </c>
      <c r="AR75" s="275">
        <v>0</v>
      </c>
      <c r="AS75" s="275">
        <v>0</v>
      </c>
      <c r="AT75" s="275">
        <v>15533.88</v>
      </c>
      <c r="AU75" s="275">
        <v>54122</v>
      </c>
      <c r="AV75" s="275">
        <v>1021790.24</v>
      </c>
      <c r="AW75" s="275">
        <v>0</v>
      </c>
      <c r="AX75" s="275">
        <v>412335.56</v>
      </c>
      <c r="AY75" s="275">
        <v>57642.82</v>
      </c>
      <c r="AZ75" s="275">
        <v>96992.39</v>
      </c>
      <c r="BA75" s="275">
        <v>0</v>
      </c>
      <c r="BB75" s="275">
        <v>28517.89</v>
      </c>
      <c r="BC75" s="275">
        <v>0</v>
      </c>
      <c r="BD75" s="275">
        <v>17378.95</v>
      </c>
      <c r="BE75" s="275">
        <v>0</v>
      </c>
      <c r="BF75" s="275">
        <v>0</v>
      </c>
      <c r="BG75" s="275">
        <v>43305.43</v>
      </c>
      <c r="BH75" s="275">
        <v>0</v>
      </c>
      <c r="BI75" s="275">
        <v>17156.03</v>
      </c>
      <c r="BJ75" s="275">
        <v>1915.9</v>
      </c>
      <c r="BK75" s="275">
        <v>60955.03</v>
      </c>
      <c r="BL75" s="275">
        <v>0</v>
      </c>
      <c r="BM75" s="275">
        <v>19339.810000000001</v>
      </c>
      <c r="BN75" s="275">
        <v>63473.360000000095</v>
      </c>
      <c r="BO75" s="275">
        <v>9152.93</v>
      </c>
      <c r="BP75" s="275">
        <v>29764.86</v>
      </c>
      <c r="BQ75" s="275">
        <v>56582.25</v>
      </c>
      <c r="BR75" s="275">
        <v>14747.35</v>
      </c>
      <c r="BS75" s="275">
        <v>35364.9</v>
      </c>
      <c r="BT75" s="275">
        <v>172340.56</v>
      </c>
      <c r="BU75" s="275">
        <v>185460.22</v>
      </c>
      <c r="BV75" s="275">
        <v>220</v>
      </c>
      <c r="BW75" s="275">
        <v>49686.89</v>
      </c>
      <c r="BX75" s="275">
        <v>0</v>
      </c>
      <c r="BY75" s="275">
        <v>0</v>
      </c>
      <c r="BZ75" s="275"/>
      <c r="CA75" s="275">
        <v>0</v>
      </c>
      <c r="CB75" s="275">
        <v>0</v>
      </c>
      <c r="CC75" s="275">
        <v>9034.2000000000007</v>
      </c>
      <c r="CD75" s="275">
        <v>0</v>
      </c>
      <c r="CE75" s="275">
        <v>0</v>
      </c>
      <c r="CF75" s="275">
        <v>0</v>
      </c>
      <c r="CG75" s="275">
        <v>0</v>
      </c>
      <c r="CH75" s="275">
        <v>9034.2000000000007</v>
      </c>
      <c r="CI75" s="275">
        <v>0</v>
      </c>
      <c r="CJ75" s="275"/>
      <c r="CK75" s="275">
        <v>238037.66999999993</v>
      </c>
      <c r="CL75" s="275"/>
      <c r="CM75" s="275">
        <v>0</v>
      </c>
      <c r="CN75" s="275">
        <v>0</v>
      </c>
      <c r="CO75" s="275">
        <v>0</v>
      </c>
      <c r="CP75" s="275">
        <v>0</v>
      </c>
      <c r="CQ75" s="282"/>
      <c r="CR75" s="277">
        <v>238037.67000000013</v>
      </c>
      <c r="CS75" s="277">
        <v>0</v>
      </c>
      <c r="CT75" s="278">
        <v>238037.67</v>
      </c>
      <c r="CU75" s="278">
        <v>0</v>
      </c>
      <c r="CV75" s="278">
        <v>0</v>
      </c>
      <c r="CW75" s="277">
        <v>0</v>
      </c>
      <c r="CX75" s="277">
        <v>238037.67</v>
      </c>
      <c r="CY75" s="279">
        <v>0</v>
      </c>
      <c r="CZ75" s="277">
        <v>0</v>
      </c>
      <c r="DA75" s="277">
        <v>0</v>
      </c>
      <c r="DB75" s="277">
        <v>-1.999999990221113E-2</v>
      </c>
      <c r="DC75" s="278"/>
      <c r="DE75" s="277">
        <v>1.1641532182693481E-10</v>
      </c>
      <c r="DH75" s="277">
        <v>238037.67000000013</v>
      </c>
      <c r="DI75" s="277">
        <v>0</v>
      </c>
      <c r="DJ75" s="278">
        <v>238037.67</v>
      </c>
      <c r="DK75" s="278">
        <v>0</v>
      </c>
      <c r="DP75" s="270">
        <v>3303321</v>
      </c>
      <c r="DS75" s="277">
        <f t="shared" si="22"/>
        <v>2429160.2600000002</v>
      </c>
      <c r="DT75" s="277">
        <f t="shared" si="23"/>
        <v>2394123.37</v>
      </c>
      <c r="DU75" s="277">
        <f t="shared" si="24"/>
        <v>35036.89000000013</v>
      </c>
      <c r="DV75" s="277">
        <f t="shared" si="25"/>
        <v>9034.2000000000007</v>
      </c>
      <c r="DW75" s="277">
        <f t="shared" si="26"/>
        <v>9034.2000000000007</v>
      </c>
      <c r="DX75" s="277">
        <f t="shared" si="27"/>
        <v>0</v>
      </c>
      <c r="DZ75" s="277">
        <f t="shared" si="30"/>
        <v>203000.78</v>
      </c>
      <c r="EA75" s="277">
        <f t="shared" si="31"/>
        <v>35036.89000000013</v>
      </c>
      <c r="EB75" s="277">
        <f t="shared" si="32"/>
        <v>238037.67000000013</v>
      </c>
      <c r="EC75" s="277">
        <v>238037.67000000013</v>
      </c>
      <c r="ED75" s="277">
        <f t="shared" si="28"/>
        <v>0</v>
      </c>
      <c r="EE75" s="277"/>
      <c r="EF75" s="277">
        <f t="shared" si="33"/>
        <v>0</v>
      </c>
      <c r="EG75" s="277">
        <f t="shared" si="29"/>
        <v>0</v>
      </c>
      <c r="EH75" s="277">
        <f t="shared" si="34"/>
        <v>0</v>
      </c>
      <c r="EI75" s="279">
        <v>0</v>
      </c>
      <c r="EJ75" s="277">
        <f t="shared" si="35"/>
        <v>0</v>
      </c>
      <c r="EM75" s="277"/>
    </row>
    <row r="76" spans="1:143" s="269" customFormat="1" hidden="1">
      <c r="A76" s="269" t="str">
        <f>_xlfn.XLOOKUP(B76,Adjustment!B:B,Adjustment!H:H,0,0)</f>
        <v>Agree</v>
      </c>
      <c r="B76" s="270">
        <v>3303328</v>
      </c>
      <c r="C76" s="280" t="s">
        <v>862</v>
      </c>
      <c r="D76" s="271" t="s">
        <v>422</v>
      </c>
      <c r="E76" s="283"/>
      <c r="F76" s="281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4"/>
      <c r="S76" s="274"/>
      <c r="T76" s="274"/>
      <c r="U76" s="274"/>
      <c r="V76" s="274"/>
      <c r="W76" s="274"/>
      <c r="X76" s="275">
        <v>302340.18</v>
      </c>
      <c r="Y76" s="275"/>
      <c r="Z76" s="275">
        <v>0</v>
      </c>
      <c r="AA76" s="275">
        <v>1173802.77</v>
      </c>
      <c r="AB76" s="275">
        <v>0</v>
      </c>
      <c r="AC76" s="275">
        <v>34563.85</v>
      </c>
      <c r="AD76" s="275">
        <v>0</v>
      </c>
      <c r="AE76" s="275">
        <v>75280</v>
      </c>
      <c r="AF76" s="275">
        <v>3256.93</v>
      </c>
      <c r="AG76" s="275">
        <v>0</v>
      </c>
      <c r="AH76" s="275">
        <v>0</v>
      </c>
      <c r="AI76" s="275">
        <v>82359.109999999884</v>
      </c>
      <c r="AJ76" s="275">
        <v>0</v>
      </c>
      <c r="AK76" s="275">
        <v>0</v>
      </c>
      <c r="AL76" s="275">
        <v>0</v>
      </c>
      <c r="AM76" s="275">
        <v>31598.02</v>
      </c>
      <c r="AN76" s="275">
        <v>1000</v>
      </c>
      <c r="AO76" s="275">
        <v>0</v>
      </c>
      <c r="AP76" s="275">
        <v>0</v>
      </c>
      <c r="AQ76" s="275">
        <v>0</v>
      </c>
      <c r="AR76" s="275">
        <v>0</v>
      </c>
      <c r="AS76" s="275">
        <v>0</v>
      </c>
      <c r="AT76" s="275">
        <v>12390.76</v>
      </c>
      <c r="AU76" s="275">
        <v>53885</v>
      </c>
      <c r="AV76" s="275">
        <v>722625.94000000029</v>
      </c>
      <c r="AW76" s="275">
        <v>0</v>
      </c>
      <c r="AX76" s="275">
        <v>105191.51</v>
      </c>
      <c r="AY76" s="275">
        <v>7122.49</v>
      </c>
      <c r="AZ76" s="275">
        <v>135750.45000000001</v>
      </c>
      <c r="BA76" s="275">
        <v>0</v>
      </c>
      <c r="BB76" s="275">
        <v>23933.37</v>
      </c>
      <c r="BC76" s="275">
        <v>410.35</v>
      </c>
      <c r="BD76" s="275">
        <v>0</v>
      </c>
      <c r="BE76" s="275">
        <v>0</v>
      </c>
      <c r="BF76" s="275">
        <v>0</v>
      </c>
      <c r="BG76" s="275">
        <v>15151.12</v>
      </c>
      <c r="BH76" s="275">
        <v>9899.0300000000007</v>
      </c>
      <c r="BI76" s="275">
        <v>1291.23</v>
      </c>
      <c r="BJ76" s="275">
        <v>4605.5</v>
      </c>
      <c r="BK76" s="275">
        <v>19444.13</v>
      </c>
      <c r="BL76" s="275">
        <v>0</v>
      </c>
      <c r="BM76" s="275">
        <v>5011.66</v>
      </c>
      <c r="BN76" s="275">
        <v>156234.87</v>
      </c>
      <c r="BO76" s="275">
        <v>0</v>
      </c>
      <c r="BP76" s="275">
        <v>120.2</v>
      </c>
      <c r="BQ76" s="275">
        <v>31657.8</v>
      </c>
      <c r="BR76" s="275">
        <v>8985.9699999999993</v>
      </c>
      <c r="BS76" s="275">
        <v>949.6</v>
      </c>
      <c r="BT76" s="275">
        <v>126749.73</v>
      </c>
      <c r="BU76" s="275">
        <v>1452.39</v>
      </c>
      <c r="BV76" s="275">
        <v>0</v>
      </c>
      <c r="BW76" s="275">
        <v>153638.15</v>
      </c>
      <c r="BX76" s="275">
        <v>0</v>
      </c>
      <c r="BY76" s="275">
        <v>0</v>
      </c>
      <c r="BZ76" s="275"/>
      <c r="CA76" s="275">
        <v>0</v>
      </c>
      <c r="CB76" s="275">
        <v>0</v>
      </c>
      <c r="CC76" s="275">
        <v>7006.37</v>
      </c>
      <c r="CD76" s="275">
        <v>0</v>
      </c>
      <c r="CE76" s="275">
        <v>0</v>
      </c>
      <c r="CF76" s="275">
        <v>0</v>
      </c>
      <c r="CG76" s="275">
        <v>0</v>
      </c>
      <c r="CH76" s="275">
        <v>7006.37</v>
      </c>
      <c r="CI76" s="275">
        <v>0</v>
      </c>
      <c r="CJ76" s="275"/>
      <c r="CK76" s="275">
        <v>240251.12999999966</v>
      </c>
      <c r="CL76" s="275"/>
      <c r="CM76" s="275">
        <v>0</v>
      </c>
      <c r="CN76" s="275">
        <v>0</v>
      </c>
      <c r="CO76" s="275">
        <v>0</v>
      </c>
      <c r="CP76" s="275">
        <v>0</v>
      </c>
      <c r="CQ76" s="282"/>
      <c r="CR76" s="277">
        <v>238108.96000000002</v>
      </c>
      <c r="CS76" s="277">
        <v>2.5579538487363607E-13</v>
      </c>
      <c r="CT76" s="278">
        <v>238218.68</v>
      </c>
      <c r="CU76" s="278">
        <v>-109.72</v>
      </c>
      <c r="CV76" s="278">
        <v>-109.71999999997206</v>
      </c>
      <c r="CW76" s="277">
        <v>-109.72000000000025</v>
      </c>
      <c r="CX76" s="277">
        <v>238108.96</v>
      </c>
      <c r="CY76" s="279">
        <v>0</v>
      </c>
      <c r="CZ76" s="277">
        <v>0</v>
      </c>
      <c r="DA76" s="277">
        <v>9364.3700000001118</v>
      </c>
      <c r="DB76" s="277">
        <v>0</v>
      </c>
      <c r="DC76" s="278">
        <v>-109.72</v>
      </c>
      <c r="DE76" s="277">
        <v>2.7938540370087139E-11</v>
      </c>
      <c r="DH76" s="277">
        <v>238108.96000000002</v>
      </c>
      <c r="DI76" s="277">
        <v>2.5579538487363607E-13</v>
      </c>
      <c r="DJ76" s="278">
        <v>238218.68</v>
      </c>
      <c r="DK76" s="278">
        <v>-109.72</v>
      </c>
      <c r="DP76" s="270">
        <v>3303328</v>
      </c>
      <c r="DS76" s="277">
        <f t="shared" si="22"/>
        <v>1468136.44</v>
      </c>
      <c r="DT76" s="277">
        <f t="shared" si="23"/>
        <v>1530225.4900000002</v>
      </c>
      <c r="DU76" s="277">
        <f t="shared" si="24"/>
        <v>-62089.050000000279</v>
      </c>
      <c r="DV76" s="277">
        <f t="shared" si="25"/>
        <v>7006.37</v>
      </c>
      <c r="DW76" s="277">
        <f t="shared" si="26"/>
        <v>7006.37</v>
      </c>
      <c r="DX76" s="277">
        <f t="shared" si="27"/>
        <v>0</v>
      </c>
      <c r="DZ76" s="277">
        <f t="shared" si="30"/>
        <v>302340.18</v>
      </c>
      <c r="EA76" s="277">
        <f t="shared" si="31"/>
        <v>-62089.050000000279</v>
      </c>
      <c r="EB76" s="277">
        <f t="shared" si="32"/>
        <v>240251.12999999971</v>
      </c>
      <c r="EC76" s="277">
        <v>240251.12999999995</v>
      </c>
      <c r="ED76" s="277">
        <f t="shared" si="28"/>
        <v>-2.3283064365386963E-10</v>
      </c>
      <c r="EE76" s="277"/>
      <c r="EF76" s="277">
        <f t="shared" si="33"/>
        <v>0</v>
      </c>
      <c r="EG76" s="277">
        <f t="shared" si="29"/>
        <v>0</v>
      </c>
      <c r="EH76" s="277">
        <f>EF76+EG76</f>
        <v>0</v>
      </c>
      <c r="EI76" s="279">
        <v>0</v>
      </c>
      <c r="EJ76" s="277">
        <f t="shared" si="35"/>
        <v>0</v>
      </c>
      <c r="EM76" s="277"/>
    </row>
    <row r="77" spans="1:143" s="269" customFormat="1" hidden="1">
      <c r="A77" s="269" t="str">
        <f>_xlfn.XLOOKUP(B77,Adjustment!B:B,Adjustment!H:H,0,0)</f>
        <v>Agree</v>
      </c>
      <c r="B77" s="270">
        <v>3303351</v>
      </c>
      <c r="C77" s="280" t="s">
        <v>875</v>
      </c>
      <c r="D77" s="271" t="s">
        <v>418</v>
      </c>
      <c r="E77" s="283"/>
      <c r="F77" s="281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4"/>
      <c r="S77" s="274"/>
      <c r="T77" s="274"/>
      <c r="U77" s="274"/>
      <c r="V77" s="274"/>
      <c r="W77" s="274"/>
      <c r="X77" s="275">
        <v>175170.15</v>
      </c>
      <c r="Y77" s="275"/>
      <c r="Z77" s="275">
        <v>0</v>
      </c>
      <c r="AA77" s="275">
        <v>1268307.08</v>
      </c>
      <c r="AB77" s="275">
        <v>0</v>
      </c>
      <c r="AC77" s="275">
        <v>38753.75</v>
      </c>
      <c r="AD77" s="275">
        <v>0</v>
      </c>
      <c r="AE77" s="275">
        <v>136391</v>
      </c>
      <c r="AF77" s="275">
        <v>856.93</v>
      </c>
      <c r="AG77" s="275">
        <v>0</v>
      </c>
      <c r="AH77" s="275">
        <v>0</v>
      </c>
      <c r="AI77" s="275">
        <v>7174.0800000001955</v>
      </c>
      <c r="AJ77" s="275">
        <v>0</v>
      </c>
      <c r="AK77" s="275">
        <v>0</v>
      </c>
      <c r="AL77" s="275">
        <v>0</v>
      </c>
      <c r="AM77" s="275">
        <v>22870.14</v>
      </c>
      <c r="AN77" s="275">
        <v>0</v>
      </c>
      <c r="AO77" s="275">
        <v>0</v>
      </c>
      <c r="AP77" s="275">
        <v>0</v>
      </c>
      <c r="AQ77" s="275">
        <v>0</v>
      </c>
      <c r="AR77" s="275">
        <v>0</v>
      </c>
      <c r="AS77" s="275">
        <v>0</v>
      </c>
      <c r="AT77" s="275">
        <v>22113.759999999998</v>
      </c>
      <c r="AU77" s="275">
        <v>43955</v>
      </c>
      <c r="AV77" s="275">
        <v>771213.63000000024</v>
      </c>
      <c r="AW77" s="275">
        <v>0</v>
      </c>
      <c r="AX77" s="275">
        <v>108871.8</v>
      </c>
      <c r="AY77" s="275">
        <v>6213.8</v>
      </c>
      <c r="AZ77" s="275">
        <v>166647.20000000001</v>
      </c>
      <c r="BA77" s="275">
        <v>386.78</v>
      </c>
      <c r="BB77" s="275">
        <v>13826.18</v>
      </c>
      <c r="BC77" s="275">
        <v>499</v>
      </c>
      <c r="BD77" s="275">
        <v>6783.68</v>
      </c>
      <c r="BE77" s="275">
        <v>0</v>
      </c>
      <c r="BF77" s="275">
        <v>0</v>
      </c>
      <c r="BG77" s="275">
        <v>8636.06</v>
      </c>
      <c r="BH77" s="275">
        <v>1271.74</v>
      </c>
      <c r="BI77" s="275">
        <v>0</v>
      </c>
      <c r="BJ77" s="275">
        <v>0</v>
      </c>
      <c r="BK77" s="275">
        <v>30637.84</v>
      </c>
      <c r="BL77" s="275">
        <v>0</v>
      </c>
      <c r="BM77" s="275">
        <v>5919.55</v>
      </c>
      <c r="BN77" s="275">
        <v>64932.680000000008</v>
      </c>
      <c r="BO77" s="275">
        <v>14619.55</v>
      </c>
      <c r="BP77" s="275">
        <v>0</v>
      </c>
      <c r="BQ77" s="275">
        <v>24902.02</v>
      </c>
      <c r="BR77" s="275">
        <v>5703.99</v>
      </c>
      <c r="BS77" s="275">
        <v>8935</v>
      </c>
      <c r="BT77" s="275">
        <v>83711.92</v>
      </c>
      <c r="BU77" s="275">
        <v>0</v>
      </c>
      <c r="BV77" s="275">
        <v>0</v>
      </c>
      <c r="BW77" s="275">
        <v>83551.86</v>
      </c>
      <c r="BX77" s="275">
        <v>0</v>
      </c>
      <c r="BY77" s="275">
        <v>0</v>
      </c>
      <c r="BZ77" s="275"/>
      <c r="CA77" s="275">
        <v>0</v>
      </c>
      <c r="CB77" s="275">
        <v>0</v>
      </c>
      <c r="CC77" s="275">
        <v>7046.46</v>
      </c>
      <c r="CD77" s="275">
        <v>0</v>
      </c>
      <c r="CE77" s="275">
        <v>0</v>
      </c>
      <c r="CF77" s="275">
        <v>0</v>
      </c>
      <c r="CG77" s="275">
        <v>0</v>
      </c>
      <c r="CH77" s="275">
        <v>7046.46</v>
      </c>
      <c r="CI77" s="275">
        <v>0</v>
      </c>
      <c r="CJ77" s="275"/>
      <c r="CK77" s="275">
        <v>308327.60999999964</v>
      </c>
      <c r="CL77" s="275"/>
      <c r="CM77" s="275">
        <v>0</v>
      </c>
      <c r="CN77" s="275">
        <v>0</v>
      </c>
      <c r="CO77" s="275">
        <v>0</v>
      </c>
      <c r="CP77" s="275">
        <v>0</v>
      </c>
      <c r="CQ77" s="282"/>
      <c r="CR77" s="277">
        <v>308327.61</v>
      </c>
      <c r="CS77" s="277">
        <v>0</v>
      </c>
      <c r="CT77" s="278">
        <v>308327.61</v>
      </c>
      <c r="CU77" s="278">
        <v>0</v>
      </c>
      <c r="CV77" s="278">
        <v>0</v>
      </c>
      <c r="CW77" s="277">
        <v>0</v>
      </c>
      <c r="CX77" s="277">
        <v>308327.61</v>
      </c>
      <c r="CY77" s="279">
        <v>0</v>
      </c>
      <c r="CZ77" s="277">
        <v>0</v>
      </c>
      <c r="DA77" s="277">
        <v>3.9999999804422259E-2</v>
      </c>
      <c r="DB77" s="277">
        <v>0</v>
      </c>
      <c r="DC77" s="278"/>
      <c r="DE77" s="277">
        <v>0</v>
      </c>
      <c r="DH77" s="277">
        <v>308327.61</v>
      </c>
      <c r="DI77" s="277">
        <v>0</v>
      </c>
      <c r="DJ77" s="278">
        <v>308327.61</v>
      </c>
      <c r="DK77" s="278">
        <v>0</v>
      </c>
      <c r="DP77" s="270">
        <v>3303351</v>
      </c>
      <c r="DS77" s="277">
        <f t="shared" si="22"/>
        <v>1540421.7400000002</v>
      </c>
      <c r="DT77" s="277">
        <f t="shared" si="23"/>
        <v>1407264.2800000005</v>
      </c>
      <c r="DU77" s="277">
        <f t="shared" si="24"/>
        <v>133157.45999999973</v>
      </c>
      <c r="DV77" s="277">
        <f t="shared" si="25"/>
        <v>7046.46</v>
      </c>
      <c r="DW77" s="277">
        <f t="shared" si="26"/>
        <v>7046.46</v>
      </c>
      <c r="DX77" s="277">
        <f t="shared" si="27"/>
        <v>0</v>
      </c>
      <c r="DZ77" s="277">
        <f t="shared" si="30"/>
        <v>175170.15</v>
      </c>
      <c r="EA77" s="277">
        <f t="shared" si="31"/>
        <v>133157.45999999973</v>
      </c>
      <c r="EB77" s="277">
        <f t="shared" si="32"/>
        <v>308327.60999999975</v>
      </c>
      <c r="EC77" s="277">
        <v>308327.60999999975</v>
      </c>
      <c r="ED77" s="277">
        <f t="shared" si="28"/>
        <v>0</v>
      </c>
      <c r="EE77" s="277"/>
      <c r="EF77" s="277">
        <f t="shared" si="33"/>
        <v>0</v>
      </c>
      <c r="EG77" s="277">
        <f t="shared" si="29"/>
        <v>0</v>
      </c>
      <c r="EH77" s="277">
        <f t="shared" si="34"/>
        <v>0</v>
      </c>
      <c r="EI77" s="279">
        <v>0</v>
      </c>
      <c r="EJ77" s="277">
        <f t="shared" si="35"/>
        <v>0</v>
      </c>
      <c r="EM77" s="277"/>
    </row>
    <row r="78" spans="1:143" s="269" customFormat="1" hidden="1">
      <c r="A78" s="269" t="str">
        <f>_xlfn.XLOOKUP(B78,Adjustment!B:B,Adjustment!H:H,0,0)</f>
        <v>Agree</v>
      </c>
      <c r="B78" s="270">
        <v>3303355</v>
      </c>
      <c r="C78" s="280" t="s">
        <v>880</v>
      </c>
      <c r="D78" s="271" t="s">
        <v>478</v>
      </c>
      <c r="E78" s="283"/>
      <c r="F78" s="281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4"/>
      <c r="S78" s="274"/>
      <c r="T78" s="274"/>
      <c r="U78" s="274"/>
      <c r="V78" s="274"/>
      <c r="W78" s="274"/>
      <c r="X78" s="275">
        <v>165442.53</v>
      </c>
      <c r="Y78" s="275"/>
      <c r="Z78" s="275">
        <v>0</v>
      </c>
      <c r="AA78" s="275">
        <v>1942835.14</v>
      </c>
      <c r="AB78" s="275">
        <v>0</v>
      </c>
      <c r="AC78" s="275">
        <v>65462.400000000001</v>
      </c>
      <c r="AD78" s="275">
        <v>0</v>
      </c>
      <c r="AE78" s="275">
        <v>167261</v>
      </c>
      <c r="AF78" s="275">
        <v>16416.93</v>
      </c>
      <c r="AG78" s="275">
        <v>0</v>
      </c>
      <c r="AH78" s="275">
        <v>0</v>
      </c>
      <c r="AI78" s="275">
        <v>172925.38999999987</v>
      </c>
      <c r="AJ78" s="275">
        <v>0</v>
      </c>
      <c r="AK78" s="275">
        <v>0</v>
      </c>
      <c r="AL78" s="275">
        <v>0</v>
      </c>
      <c r="AM78" s="275">
        <v>25478.47</v>
      </c>
      <c r="AN78" s="275">
        <v>1654.09</v>
      </c>
      <c r="AO78" s="275">
        <v>0</v>
      </c>
      <c r="AP78" s="275">
        <v>0</v>
      </c>
      <c r="AQ78" s="275">
        <v>0</v>
      </c>
      <c r="AR78" s="275">
        <v>0</v>
      </c>
      <c r="AS78" s="275">
        <v>0</v>
      </c>
      <c r="AT78" s="275">
        <v>11548.13</v>
      </c>
      <c r="AU78" s="275">
        <v>73017</v>
      </c>
      <c r="AV78" s="275">
        <v>1041519.5299999996</v>
      </c>
      <c r="AW78" s="275">
        <v>0</v>
      </c>
      <c r="AX78" s="275">
        <v>324421.71000000002</v>
      </c>
      <c r="AY78" s="275">
        <v>54329.33</v>
      </c>
      <c r="AZ78" s="275">
        <v>192941.24</v>
      </c>
      <c r="BA78" s="275">
        <v>0</v>
      </c>
      <c r="BB78" s="275">
        <v>25988.400000000001</v>
      </c>
      <c r="BC78" s="275">
        <v>245</v>
      </c>
      <c r="BD78" s="275">
        <v>2995</v>
      </c>
      <c r="BE78" s="275">
        <v>0</v>
      </c>
      <c r="BF78" s="275">
        <v>0</v>
      </c>
      <c r="BG78" s="275">
        <v>12288.95</v>
      </c>
      <c r="BH78" s="275">
        <v>4542.0600000000004</v>
      </c>
      <c r="BI78" s="275">
        <v>43352.959999999999</v>
      </c>
      <c r="BJ78" s="275">
        <v>6942.16</v>
      </c>
      <c r="BK78" s="275">
        <v>65937.78</v>
      </c>
      <c r="BL78" s="275">
        <v>0</v>
      </c>
      <c r="BM78" s="275">
        <v>8655.7999999999993</v>
      </c>
      <c r="BN78" s="275">
        <v>69994.42</v>
      </c>
      <c r="BO78" s="275">
        <v>104.5</v>
      </c>
      <c r="BP78" s="275">
        <v>492.82</v>
      </c>
      <c r="BQ78" s="275">
        <v>83776.12</v>
      </c>
      <c r="BR78" s="275">
        <v>9020</v>
      </c>
      <c r="BS78" s="275">
        <v>5800</v>
      </c>
      <c r="BT78" s="275">
        <v>160310.85</v>
      </c>
      <c r="BU78" s="275">
        <v>31450.29</v>
      </c>
      <c r="BV78" s="275">
        <v>180</v>
      </c>
      <c r="BW78" s="275">
        <v>215495.77</v>
      </c>
      <c r="BX78" s="275">
        <v>0</v>
      </c>
      <c r="BY78" s="275">
        <v>0</v>
      </c>
      <c r="BZ78" s="275"/>
      <c r="CA78" s="275">
        <v>0</v>
      </c>
      <c r="CB78" s="275">
        <v>0</v>
      </c>
      <c r="CC78" s="275">
        <v>9070.65</v>
      </c>
      <c r="CD78" s="275">
        <v>0</v>
      </c>
      <c r="CE78" s="275">
        <v>0</v>
      </c>
      <c r="CF78" s="275">
        <v>0</v>
      </c>
      <c r="CG78" s="275">
        <v>0</v>
      </c>
      <c r="CH78" s="275">
        <v>9070.65</v>
      </c>
      <c r="CI78" s="275">
        <v>0</v>
      </c>
      <c r="CJ78" s="275"/>
      <c r="CK78" s="275">
        <v>281256.39000000013</v>
      </c>
      <c r="CL78" s="275"/>
      <c r="CM78" s="275">
        <v>0</v>
      </c>
      <c r="CN78" s="275">
        <v>0</v>
      </c>
      <c r="CO78" s="275">
        <v>0</v>
      </c>
      <c r="CP78" s="275">
        <v>0</v>
      </c>
      <c r="CQ78" s="282"/>
      <c r="CR78" s="277">
        <v>281256.3899999999</v>
      </c>
      <c r="CS78" s="277">
        <v>0</v>
      </c>
      <c r="CT78" s="278">
        <v>281256.39</v>
      </c>
      <c r="CU78" s="278">
        <v>0</v>
      </c>
      <c r="CV78" s="278">
        <v>0</v>
      </c>
      <c r="CW78" s="277">
        <v>0</v>
      </c>
      <c r="CX78" s="277">
        <v>281256.39</v>
      </c>
      <c r="CY78" s="279">
        <v>0</v>
      </c>
      <c r="CZ78" s="277">
        <v>0</v>
      </c>
      <c r="DA78" s="277">
        <v>3.0000000144354999E-2</v>
      </c>
      <c r="DB78" s="277">
        <v>0</v>
      </c>
      <c r="DC78" s="278"/>
      <c r="DE78" s="277">
        <v>-1.1641532182693481E-10</v>
      </c>
      <c r="DH78" s="277">
        <v>281256.3899999999</v>
      </c>
      <c r="DI78" s="277">
        <v>0</v>
      </c>
      <c r="DJ78" s="278">
        <v>281256.39</v>
      </c>
      <c r="DK78" s="278">
        <v>0</v>
      </c>
      <c r="DP78" s="270">
        <v>3303355</v>
      </c>
      <c r="DS78" s="277">
        <f t="shared" si="22"/>
        <v>2476598.5499999998</v>
      </c>
      <c r="DT78" s="277">
        <f t="shared" si="23"/>
        <v>2360784.6899999995</v>
      </c>
      <c r="DU78" s="277">
        <f t="shared" si="24"/>
        <v>115813.86000000034</v>
      </c>
      <c r="DV78" s="277">
        <f t="shared" si="25"/>
        <v>9070.65</v>
      </c>
      <c r="DW78" s="277">
        <f t="shared" si="26"/>
        <v>9070.65</v>
      </c>
      <c r="DX78" s="277">
        <f t="shared" si="27"/>
        <v>0</v>
      </c>
      <c r="DZ78" s="277">
        <f t="shared" si="30"/>
        <v>165442.53</v>
      </c>
      <c r="EA78" s="277">
        <f t="shared" si="31"/>
        <v>115813.86000000034</v>
      </c>
      <c r="EB78" s="277">
        <f t="shared" si="32"/>
        <v>281256.39000000036</v>
      </c>
      <c r="EC78" s="277">
        <v>281256.39000000036</v>
      </c>
      <c r="ED78" s="277">
        <f t="shared" si="28"/>
        <v>0</v>
      </c>
      <c r="EE78" s="277"/>
      <c r="EF78" s="277">
        <f t="shared" si="33"/>
        <v>0</v>
      </c>
      <c r="EG78" s="277">
        <f t="shared" si="29"/>
        <v>0</v>
      </c>
      <c r="EH78" s="277">
        <f t="shared" si="34"/>
        <v>0</v>
      </c>
      <c r="EI78" s="279">
        <v>0</v>
      </c>
      <c r="EJ78" s="277">
        <f t="shared" si="35"/>
        <v>0</v>
      </c>
      <c r="EM78" s="277"/>
    </row>
    <row r="79" spans="1:143" s="269" customFormat="1" hidden="1">
      <c r="A79" s="269" t="str">
        <f>_xlfn.XLOOKUP(B79,Adjustment!B:B,Adjustment!H:H,0,0)</f>
        <v>Agree</v>
      </c>
      <c r="B79" s="270">
        <v>3303371</v>
      </c>
      <c r="C79" s="280" t="s">
        <v>889</v>
      </c>
      <c r="D79" s="271" t="s">
        <v>482</v>
      </c>
      <c r="E79" s="283"/>
      <c r="F79" s="281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4"/>
      <c r="S79" s="274"/>
      <c r="T79" s="274"/>
      <c r="U79" s="274"/>
      <c r="V79" s="274"/>
      <c r="W79" s="274"/>
      <c r="X79" s="275">
        <v>55937.72</v>
      </c>
      <c r="Y79" s="275"/>
      <c r="Z79" s="275">
        <v>0</v>
      </c>
      <c r="AA79" s="275">
        <v>1360223.55</v>
      </c>
      <c r="AB79" s="275">
        <v>0</v>
      </c>
      <c r="AC79" s="275">
        <v>44692.5</v>
      </c>
      <c r="AD79" s="275">
        <v>0</v>
      </c>
      <c r="AE79" s="275">
        <v>77000</v>
      </c>
      <c r="AF79" s="275">
        <v>14216.93</v>
      </c>
      <c r="AG79" s="275">
        <v>0</v>
      </c>
      <c r="AH79" s="275">
        <v>0</v>
      </c>
      <c r="AI79" s="275">
        <v>53146.19</v>
      </c>
      <c r="AJ79" s="275">
        <v>0</v>
      </c>
      <c r="AK79" s="275">
        <v>0</v>
      </c>
      <c r="AL79" s="275">
        <v>0</v>
      </c>
      <c r="AM79" s="275">
        <v>8053.38</v>
      </c>
      <c r="AN79" s="275">
        <v>0</v>
      </c>
      <c r="AO79" s="275">
        <v>0</v>
      </c>
      <c r="AP79" s="275">
        <v>0</v>
      </c>
      <c r="AQ79" s="275">
        <v>0</v>
      </c>
      <c r="AR79" s="275">
        <v>0</v>
      </c>
      <c r="AS79" s="275">
        <v>0</v>
      </c>
      <c r="AT79" s="275">
        <v>11657.5</v>
      </c>
      <c r="AU79" s="275">
        <v>99542</v>
      </c>
      <c r="AV79" s="275">
        <v>708267.75</v>
      </c>
      <c r="AW79" s="275">
        <v>0</v>
      </c>
      <c r="AX79" s="275">
        <v>267405.63</v>
      </c>
      <c r="AY79" s="275">
        <v>68015.47</v>
      </c>
      <c r="AZ79" s="275">
        <v>81845.62</v>
      </c>
      <c r="BA79" s="275">
        <v>58153.89</v>
      </c>
      <c r="BB79" s="275">
        <v>54079.53</v>
      </c>
      <c r="BC79" s="275">
        <v>856.9</v>
      </c>
      <c r="BD79" s="275">
        <v>3340</v>
      </c>
      <c r="BE79" s="275">
        <v>0</v>
      </c>
      <c r="BF79" s="275">
        <v>0</v>
      </c>
      <c r="BG79" s="275">
        <v>56737.08</v>
      </c>
      <c r="BH79" s="275">
        <v>950</v>
      </c>
      <c r="BI79" s="275">
        <v>3423.66</v>
      </c>
      <c r="BJ79" s="275">
        <v>4065.64</v>
      </c>
      <c r="BK79" s="275">
        <v>30924.69</v>
      </c>
      <c r="BL79" s="275">
        <v>3050.31</v>
      </c>
      <c r="BM79" s="275">
        <v>6125.74</v>
      </c>
      <c r="BN79" s="275">
        <v>23099.279999999999</v>
      </c>
      <c r="BO79" s="275">
        <v>8074.75</v>
      </c>
      <c r="BP79" s="275">
        <v>0</v>
      </c>
      <c r="BQ79" s="275">
        <v>4844.2700000000004</v>
      </c>
      <c r="BR79" s="275">
        <v>4895</v>
      </c>
      <c r="BS79" s="275">
        <v>0</v>
      </c>
      <c r="BT79" s="275">
        <v>52264.39</v>
      </c>
      <c r="BU79" s="275">
        <v>37990.89</v>
      </c>
      <c r="BV79" s="275">
        <v>62324.36</v>
      </c>
      <c r="BW79" s="275">
        <v>92500.12</v>
      </c>
      <c r="BX79" s="275">
        <v>0</v>
      </c>
      <c r="BY79" s="275">
        <v>0</v>
      </c>
      <c r="BZ79" s="275"/>
      <c r="CA79" s="275">
        <v>0</v>
      </c>
      <c r="CB79" s="275">
        <v>0</v>
      </c>
      <c r="CC79" s="275">
        <v>7612.65</v>
      </c>
      <c r="CD79" s="275">
        <v>0</v>
      </c>
      <c r="CE79" s="275">
        <v>0</v>
      </c>
      <c r="CF79" s="275">
        <v>0</v>
      </c>
      <c r="CG79" s="275">
        <v>0</v>
      </c>
      <c r="CH79" s="275">
        <v>7612.65</v>
      </c>
      <c r="CI79" s="275">
        <v>0</v>
      </c>
      <c r="CJ79" s="275"/>
      <c r="CK79" s="275">
        <v>91234.800000000047</v>
      </c>
      <c r="CL79" s="275"/>
      <c r="CM79" s="275">
        <v>0</v>
      </c>
      <c r="CN79" s="275">
        <v>0</v>
      </c>
      <c r="CO79" s="275">
        <v>0</v>
      </c>
      <c r="CP79" s="275">
        <v>0</v>
      </c>
      <c r="CQ79" s="282"/>
      <c r="CR79" s="277">
        <v>91234.800000000076</v>
      </c>
      <c r="CS79" s="277">
        <v>0</v>
      </c>
      <c r="CT79" s="278">
        <v>91234.8</v>
      </c>
      <c r="CU79" s="278">
        <v>0</v>
      </c>
      <c r="CV79" s="278">
        <v>0</v>
      </c>
      <c r="CW79" s="277">
        <v>0</v>
      </c>
      <c r="CX79" s="277">
        <v>91234.8</v>
      </c>
      <c r="CY79" s="279">
        <v>0</v>
      </c>
      <c r="CZ79" s="277">
        <v>0</v>
      </c>
      <c r="DA79" s="277">
        <v>0</v>
      </c>
      <c r="DB79" s="277">
        <v>0</v>
      </c>
      <c r="DC79" s="278"/>
      <c r="DE79" s="277">
        <v>7.2759576141834259E-11</v>
      </c>
      <c r="DH79" s="277">
        <v>91234.800000000076</v>
      </c>
      <c r="DI79" s="277">
        <v>0</v>
      </c>
      <c r="DJ79" s="278">
        <v>91234.8</v>
      </c>
      <c r="DK79" s="278">
        <v>0</v>
      </c>
      <c r="DP79" s="270">
        <v>3303371</v>
      </c>
      <c r="DS79" s="277">
        <f t="shared" si="22"/>
        <v>1668532.0499999998</v>
      </c>
      <c r="DT79" s="277">
        <f t="shared" si="23"/>
        <v>1633234.9699999997</v>
      </c>
      <c r="DU79" s="277">
        <f t="shared" si="24"/>
        <v>35297.080000000075</v>
      </c>
      <c r="DV79" s="277">
        <f t="shared" si="25"/>
        <v>7612.65</v>
      </c>
      <c r="DW79" s="277">
        <f t="shared" si="26"/>
        <v>7612.65</v>
      </c>
      <c r="DX79" s="277">
        <f t="shared" si="27"/>
        <v>0</v>
      </c>
      <c r="DZ79" s="277">
        <f t="shared" si="30"/>
        <v>55937.72</v>
      </c>
      <c r="EA79" s="277">
        <f t="shared" si="31"/>
        <v>35297.080000000075</v>
      </c>
      <c r="EB79" s="277">
        <f t="shared" si="32"/>
        <v>91234.800000000076</v>
      </c>
      <c r="EC79" s="277">
        <v>91234.800000000076</v>
      </c>
      <c r="ED79" s="277">
        <f t="shared" si="28"/>
        <v>0</v>
      </c>
      <c r="EE79" s="277"/>
      <c r="EF79" s="277">
        <f t="shared" si="33"/>
        <v>0</v>
      </c>
      <c r="EG79" s="277">
        <f t="shared" si="29"/>
        <v>0</v>
      </c>
      <c r="EH79" s="277">
        <f t="shared" si="34"/>
        <v>0</v>
      </c>
      <c r="EI79" s="279">
        <v>0</v>
      </c>
      <c r="EJ79" s="277">
        <f t="shared" si="35"/>
        <v>0</v>
      </c>
      <c r="EM79" s="277"/>
    </row>
    <row r="80" spans="1:143" s="269" customFormat="1" hidden="1">
      <c r="A80" s="269" t="str">
        <f>_xlfn.XLOOKUP(B80,Adjustment!B:B,Adjustment!H:H,0,0)</f>
        <v>Agree</v>
      </c>
      <c r="B80" s="270">
        <v>3303375</v>
      </c>
      <c r="C80" s="280" t="s">
        <v>892</v>
      </c>
      <c r="D80" s="271" t="s">
        <v>470</v>
      </c>
      <c r="E80" s="283"/>
      <c r="F80" s="281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4"/>
      <c r="S80" s="274"/>
      <c r="T80" s="274"/>
      <c r="U80" s="274"/>
      <c r="V80" s="274"/>
      <c r="W80" s="274"/>
      <c r="X80" s="275">
        <v>222986.33</v>
      </c>
      <c r="Y80" s="275"/>
      <c r="Z80" s="275">
        <v>0</v>
      </c>
      <c r="AA80" s="275">
        <v>2089721.93</v>
      </c>
      <c r="AB80" s="275">
        <v>0</v>
      </c>
      <c r="AC80" s="275">
        <v>77411.679999999993</v>
      </c>
      <c r="AD80" s="275">
        <v>0</v>
      </c>
      <c r="AE80" s="275">
        <v>178965.5</v>
      </c>
      <c r="AF80" s="275">
        <v>16016.93</v>
      </c>
      <c r="AG80" s="275">
        <v>0</v>
      </c>
      <c r="AH80" s="275">
        <v>0</v>
      </c>
      <c r="AI80" s="275">
        <v>70229.889999999956</v>
      </c>
      <c r="AJ80" s="275">
        <v>0</v>
      </c>
      <c r="AK80" s="275">
        <v>0</v>
      </c>
      <c r="AL80" s="275">
        <v>0</v>
      </c>
      <c r="AM80" s="275">
        <v>0</v>
      </c>
      <c r="AN80" s="275">
        <v>0</v>
      </c>
      <c r="AO80" s="275">
        <v>0</v>
      </c>
      <c r="AP80" s="275">
        <v>0</v>
      </c>
      <c r="AQ80" s="275">
        <v>0</v>
      </c>
      <c r="AR80" s="275">
        <v>0</v>
      </c>
      <c r="AS80" s="275">
        <v>0</v>
      </c>
      <c r="AT80" s="275">
        <v>29501.26</v>
      </c>
      <c r="AU80" s="275">
        <v>79362</v>
      </c>
      <c r="AV80" s="275">
        <v>998566.31999999983</v>
      </c>
      <c r="AW80" s="275">
        <v>6489.9</v>
      </c>
      <c r="AX80" s="275">
        <v>394680.52</v>
      </c>
      <c r="AY80" s="275">
        <v>56373.95</v>
      </c>
      <c r="AZ80" s="275">
        <v>130624.3</v>
      </c>
      <c r="BA80" s="275">
        <v>0</v>
      </c>
      <c r="BB80" s="275">
        <v>49546.85</v>
      </c>
      <c r="BC80" s="275">
        <v>1781.82</v>
      </c>
      <c r="BD80" s="275">
        <v>6244.6</v>
      </c>
      <c r="BE80" s="275">
        <v>0</v>
      </c>
      <c r="BF80" s="275">
        <v>0</v>
      </c>
      <c r="BG80" s="275">
        <v>76175.08</v>
      </c>
      <c r="BH80" s="275">
        <v>3065.04</v>
      </c>
      <c r="BI80" s="275">
        <v>878.49</v>
      </c>
      <c r="BJ80" s="275">
        <v>6143.7</v>
      </c>
      <c r="BK80" s="275">
        <v>26403.48</v>
      </c>
      <c r="BL80" s="275">
        <v>0</v>
      </c>
      <c r="BM80" s="275">
        <v>3759.26</v>
      </c>
      <c r="BN80" s="275">
        <v>79061.740000000005</v>
      </c>
      <c r="BO80" s="275">
        <v>7.49</v>
      </c>
      <c r="BP80" s="275">
        <v>2273.42</v>
      </c>
      <c r="BQ80" s="275">
        <v>51850.77</v>
      </c>
      <c r="BR80" s="275">
        <v>4895</v>
      </c>
      <c r="BS80" s="275">
        <v>3510</v>
      </c>
      <c r="BT80" s="275">
        <v>178270.51</v>
      </c>
      <c r="BU80" s="275">
        <v>22478.44</v>
      </c>
      <c r="BV80" s="275">
        <v>241090.78</v>
      </c>
      <c r="BW80" s="275">
        <v>83625.259999999995</v>
      </c>
      <c r="BX80" s="275">
        <v>0</v>
      </c>
      <c r="BY80" s="275">
        <v>0</v>
      </c>
      <c r="BZ80" s="275"/>
      <c r="CA80" s="275">
        <v>0</v>
      </c>
      <c r="CB80" s="275">
        <v>0</v>
      </c>
      <c r="CC80" s="275">
        <v>9240.75</v>
      </c>
      <c r="CD80" s="275">
        <v>0</v>
      </c>
      <c r="CE80" s="275">
        <v>0</v>
      </c>
      <c r="CF80" s="275">
        <v>0</v>
      </c>
      <c r="CG80" s="275">
        <v>0</v>
      </c>
      <c r="CH80" s="275">
        <v>9240.75</v>
      </c>
      <c r="CI80" s="275">
        <v>0</v>
      </c>
      <c r="CJ80" s="275"/>
      <c r="CK80" s="275">
        <v>336398.80000000028</v>
      </c>
      <c r="CL80" s="275"/>
      <c r="CM80" s="275">
        <v>0</v>
      </c>
      <c r="CN80" s="275">
        <v>0</v>
      </c>
      <c r="CO80" s="275">
        <v>0</v>
      </c>
      <c r="CP80" s="275">
        <v>0</v>
      </c>
      <c r="CQ80" s="282"/>
      <c r="CR80" s="277">
        <v>113294.6</v>
      </c>
      <c r="CS80" s="277">
        <v>0</v>
      </c>
      <c r="CT80" s="278">
        <v>113294.6</v>
      </c>
      <c r="CU80" s="278">
        <v>0</v>
      </c>
      <c r="CV80" s="278">
        <v>0</v>
      </c>
      <c r="CW80" s="277">
        <v>0</v>
      </c>
      <c r="CX80" s="277">
        <v>113294.6</v>
      </c>
      <c r="CY80" s="279">
        <v>0</v>
      </c>
      <c r="CZ80" s="277">
        <v>0</v>
      </c>
      <c r="DA80" s="277">
        <v>4.0000000037252903E-2</v>
      </c>
      <c r="DB80" s="277">
        <v>0</v>
      </c>
      <c r="DC80" s="278"/>
      <c r="DE80" s="277">
        <v>0</v>
      </c>
      <c r="DH80" s="277">
        <v>113294.6</v>
      </c>
      <c r="DI80" s="277">
        <v>0</v>
      </c>
      <c r="DJ80" s="278">
        <v>113294.6</v>
      </c>
      <c r="DK80" s="278">
        <v>0</v>
      </c>
      <c r="DP80" s="270">
        <v>3303375</v>
      </c>
      <c r="DS80" s="277">
        <f t="shared" si="22"/>
        <v>2541209.19</v>
      </c>
      <c r="DT80" s="277">
        <f t="shared" si="23"/>
        <v>2427796.7199999997</v>
      </c>
      <c r="DU80" s="277">
        <f t="shared" si="24"/>
        <v>113412.4700000002</v>
      </c>
      <c r="DV80" s="277">
        <f t="shared" si="25"/>
        <v>9240.75</v>
      </c>
      <c r="DW80" s="277">
        <f t="shared" si="26"/>
        <v>9240.75</v>
      </c>
      <c r="DX80" s="277">
        <f t="shared" si="27"/>
        <v>0</v>
      </c>
      <c r="DZ80" s="277">
        <f t="shared" si="30"/>
        <v>222986.33</v>
      </c>
      <c r="EA80" s="277">
        <f t="shared" si="31"/>
        <v>113412.4700000002</v>
      </c>
      <c r="EB80" s="277">
        <f t="shared" si="32"/>
        <v>336398.80000000016</v>
      </c>
      <c r="EC80" s="277">
        <v>336398.80000000016</v>
      </c>
      <c r="ED80" s="277">
        <f t="shared" si="28"/>
        <v>0</v>
      </c>
      <c r="EE80" s="277"/>
      <c r="EF80" s="277">
        <f t="shared" si="33"/>
        <v>0</v>
      </c>
      <c r="EG80" s="277">
        <f t="shared" si="29"/>
        <v>0</v>
      </c>
      <c r="EH80" s="277">
        <f t="shared" si="34"/>
        <v>0</v>
      </c>
      <c r="EI80" s="279">
        <v>0</v>
      </c>
      <c r="EJ80" s="277">
        <f t="shared" si="35"/>
        <v>0</v>
      </c>
      <c r="EM80" s="277"/>
    </row>
    <row r="81" spans="1:143" s="269" customFormat="1" hidden="1">
      <c r="A81" s="269" t="str">
        <f>_xlfn.XLOOKUP(B81,Adjustment!B:B,Adjustment!H:H,0,0)</f>
        <v>Agree</v>
      </c>
      <c r="B81" s="270">
        <v>3303386</v>
      </c>
      <c r="C81" s="280" t="s">
        <v>903</v>
      </c>
      <c r="D81" s="271" t="s">
        <v>474</v>
      </c>
      <c r="E81" s="283"/>
      <c r="F81" s="281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4"/>
      <c r="S81" s="274"/>
      <c r="T81" s="274"/>
      <c r="U81" s="274"/>
      <c r="V81" s="274"/>
      <c r="W81" s="274"/>
      <c r="X81" s="275">
        <v>165088.65</v>
      </c>
      <c r="Y81" s="275"/>
      <c r="Z81" s="275">
        <v>0</v>
      </c>
      <c r="AA81" s="275">
        <v>1368675.16</v>
      </c>
      <c r="AB81" s="275">
        <v>0</v>
      </c>
      <c r="AC81" s="275">
        <v>104617.5</v>
      </c>
      <c r="AD81" s="275">
        <v>0</v>
      </c>
      <c r="AE81" s="275">
        <v>130951</v>
      </c>
      <c r="AF81" s="275">
        <v>200</v>
      </c>
      <c r="AG81" s="275">
        <v>0</v>
      </c>
      <c r="AH81" s="275">
        <v>0</v>
      </c>
      <c r="AI81" s="275">
        <v>36728.71</v>
      </c>
      <c r="AJ81" s="275">
        <v>0</v>
      </c>
      <c r="AK81" s="275">
        <v>0</v>
      </c>
      <c r="AL81" s="275">
        <v>0</v>
      </c>
      <c r="AM81" s="275">
        <v>3803.4</v>
      </c>
      <c r="AN81" s="275">
        <v>3740.7</v>
      </c>
      <c r="AO81" s="275">
        <v>0</v>
      </c>
      <c r="AP81" s="275">
        <v>0</v>
      </c>
      <c r="AQ81" s="275">
        <v>0</v>
      </c>
      <c r="AR81" s="275">
        <v>0</v>
      </c>
      <c r="AS81" s="275">
        <v>0</v>
      </c>
      <c r="AT81" s="275">
        <v>21183.759999999998</v>
      </c>
      <c r="AU81" s="275">
        <v>42864</v>
      </c>
      <c r="AV81" s="275">
        <v>661753.74000000022</v>
      </c>
      <c r="AW81" s="275">
        <v>0</v>
      </c>
      <c r="AX81" s="275">
        <v>381953.74</v>
      </c>
      <c r="AY81" s="275">
        <v>42967.99</v>
      </c>
      <c r="AZ81" s="275">
        <v>41964.9</v>
      </c>
      <c r="BA81" s="275">
        <v>0</v>
      </c>
      <c r="BB81" s="275">
        <v>58024.57</v>
      </c>
      <c r="BC81" s="275">
        <v>3240</v>
      </c>
      <c r="BD81" s="275">
        <v>0</v>
      </c>
      <c r="BE81" s="275">
        <v>0</v>
      </c>
      <c r="BF81" s="275">
        <v>0</v>
      </c>
      <c r="BG81" s="275">
        <v>41793.06</v>
      </c>
      <c r="BH81" s="275">
        <v>2169.04</v>
      </c>
      <c r="BI81" s="275">
        <v>3922.91</v>
      </c>
      <c r="BJ81" s="275">
        <v>2263.44</v>
      </c>
      <c r="BK81" s="275">
        <v>35259.68</v>
      </c>
      <c r="BL81" s="275">
        <v>0</v>
      </c>
      <c r="BM81" s="275">
        <v>4835.97</v>
      </c>
      <c r="BN81" s="275">
        <v>23275.749999999749</v>
      </c>
      <c r="BO81" s="275">
        <v>0</v>
      </c>
      <c r="BP81" s="275">
        <v>2734.94</v>
      </c>
      <c r="BQ81" s="275">
        <v>119264.78</v>
      </c>
      <c r="BR81" s="275">
        <v>4895</v>
      </c>
      <c r="BS81" s="275">
        <v>440</v>
      </c>
      <c r="BT81" s="275">
        <v>102951.55</v>
      </c>
      <c r="BU81" s="275">
        <v>8282.58</v>
      </c>
      <c r="BV81" s="275">
        <v>1620</v>
      </c>
      <c r="BW81" s="275">
        <v>75946.31</v>
      </c>
      <c r="BX81" s="275">
        <v>0</v>
      </c>
      <c r="BY81" s="275">
        <v>0</v>
      </c>
      <c r="BZ81" s="275"/>
      <c r="CA81" s="275">
        <v>0</v>
      </c>
      <c r="CB81" s="275">
        <v>0</v>
      </c>
      <c r="CC81" s="275">
        <v>7109.64</v>
      </c>
      <c r="CD81" s="275">
        <v>0</v>
      </c>
      <c r="CE81" s="275">
        <v>0</v>
      </c>
      <c r="CF81" s="275">
        <v>0</v>
      </c>
      <c r="CG81" s="275">
        <v>0</v>
      </c>
      <c r="CH81" s="275">
        <v>7109.64</v>
      </c>
      <c r="CI81" s="275">
        <v>0</v>
      </c>
      <c r="CJ81" s="275"/>
      <c r="CK81" s="275">
        <v>258292.9299999997</v>
      </c>
      <c r="CL81" s="275"/>
      <c r="CM81" s="275">
        <v>0</v>
      </c>
      <c r="CN81" s="275">
        <v>0</v>
      </c>
      <c r="CO81" s="275">
        <v>0</v>
      </c>
      <c r="CP81" s="275">
        <v>0</v>
      </c>
      <c r="CQ81" s="282"/>
      <c r="CR81" s="277">
        <v>258292.93000000002</v>
      </c>
      <c r="CS81" s="277">
        <v>0</v>
      </c>
      <c r="CT81" s="278">
        <v>258292.93</v>
      </c>
      <c r="CU81" s="278">
        <v>0</v>
      </c>
      <c r="CV81" s="278">
        <v>0</v>
      </c>
      <c r="CW81" s="277">
        <v>0</v>
      </c>
      <c r="CX81" s="277">
        <v>258292.93</v>
      </c>
      <c r="CY81" s="279">
        <v>0</v>
      </c>
      <c r="CZ81" s="277">
        <v>0</v>
      </c>
      <c r="DA81" s="277">
        <v>0</v>
      </c>
      <c r="DB81" s="277">
        <v>-5.0000000250292942E-2</v>
      </c>
      <c r="DC81" s="278"/>
      <c r="DE81" s="277">
        <v>2.9103830456733704E-11</v>
      </c>
      <c r="DH81" s="277">
        <v>258292.93000000002</v>
      </c>
      <c r="DI81" s="277">
        <v>0</v>
      </c>
      <c r="DJ81" s="278">
        <v>258292.93</v>
      </c>
      <c r="DK81" s="278">
        <v>0</v>
      </c>
      <c r="DP81" s="270">
        <v>3303386</v>
      </c>
      <c r="DS81" s="277">
        <f t="shared" si="22"/>
        <v>1712764.2299999997</v>
      </c>
      <c r="DT81" s="277">
        <f t="shared" si="23"/>
        <v>1619559.95</v>
      </c>
      <c r="DU81" s="277">
        <f t="shared" si="24"/>
        <v>93204.279999999795</v>
      </c>
      <c r="DV81" s="277">
        <f t="shared" si="25"/>
        <v>7109.64</v>
      </c>
      <c r="DW81" s="277">
        <f t="shared" si="26"/>
        <v>7109.64</v>
      </c>
      <c r="DX81" s="277">
        <f t="shared" si="27"/>
        <v>0</v>
      </c>
      <c r="DZ81" s="277">
        <f t="shared" si="30"/>
        <v>165088.65</v>
      </c>
      <c r="EA81" s="277">
        <f t="shared" si="31"/>
        <v>93204.279999999795</v>
      </c>
      <c r="EB81" s="277">
        <f t="shared" si="32"/>
        <v>258292.92999999979</v>
      </c>
      <c r="EC81" s="277">
        <v>258292.92999999979</v>
      </c>
      <c r="ED81" s="277">
        <f t="shared" si="28"/>
        <v>0</v>
      </c>
      <c r="EE81" s="277"/>
      <c r="EF81" s="277">
        <f t="shared" si="33"/>
        <v>0</v>
      </c>
      <c r="EG81" s="277">
        <f t="shared" si="29"/>
        <v>0</v>
      </c>
      <c r="EH81" s="277">
        <f t="shared" si="34"/>
        <v>0</v>
      </c>
      <c r="EI81" s="279">
        <v>0</v>
      </c>
      <c r="EJ81" s="277">
        <f t="shared" si="35"/>
        <v>0</v>
      </c>
      <c r="EM81" s="277"/>
    </row>
    <row r="82" spans="1:143" s="269" customFormat="1" hidden="1">
      <c r="A82" s="269" t="str">
        <f>_xlfn.XLOOKUP(B82,Adjustment!B:B,Adjustment!H:H,0,0)</f>
        <v>Agree</v>
      </c>
      <c r="B82" s="270">
        <v>3303410</v>
      </c>
      <c r="C82" s="280" t="s">
        <v>906</v>
      </c>
      <c r="D82" s="271" t="s">
        <v>465</v>
      </c>
      <c r="E82" s="283"/>
      <c r="F82" s="281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4"/>
      <c r="S82" s="274"/>
      <c r="T82" s="274"/>
      <c r="U82" s="274"/>
      <c r="V82" s="274"/>
      <c r="W82" s="274"/>
      <c r="X82" s="275">
        <v>167015.38</v>
      </c>
      <c r="Y82" s="275"/>
      <c r="Z82" s="275">
        <v>0</v>
      </c>
      <c r="AA82" s="275">
        <v>1145487.93</v>
      </c>
      <c r="AB82" s="275">
        <v>0</v>
      </c>
      <c r="AC82" s="275">
        <v>40893.18</v>
      </c>
      <c r="AD82" s="275">
        <v>0</v>
      </c>
      <c r="AE82" s="275">
        <v>77116.5</v>
      </c>
      <c r="AF82" s="275">
        <v>0</v>
      </c>
      <c r="AG82" s="275">
        <v>0</v>
      </c>
      <c r="AH82" s="275">
        <v>0</v>
      </c>
      <c r="AI82" s="275">
        <v>72604.67</v>
      </c>
      <c r="AJ82" s="275">
        <v>0</v>
      </c>
      <c r="AK82" s="275">
        <v>0</v>
      </c>
      <c r="AL82" s="275">
        <v>0</v>
      </c>
      <c r="AM82" s="275">
        <v>9831.24</v>
      </c>
      <c r="AN82" s="275">
        <v>0</v>
      </c>
      <c r="AO82" s="275">
        <v>0</v>
      </c>
      <c r="AP82" s="275">
        <v>0</v>
      </c>
      <c r="AQ82" s="275">
        <v>0</v>
      </c>
      <c r="AR82" s="275">
        <v>0</v>
      </c>
      <c r="AS82" s="275">
        <v>0</v>
      </c>
      <c r="AT82" s="275">
        <v>4779.12</v>
      </c>
      <c r="AU82" s="275">
        <v>51675</v>
      </c>
      <c r="AV82" s="275">
        <v>631884.38999999955</v>
      </c>
      <c r="AW82" s="275">
        <v>0</v>
      </c>
      <c r="AX82" s="275">
        <v>197416.95999999999</v>
      </c>
      <c r="AY82" s="275">
        <v>61677.52</v>
      </c>
      <c r="AZ82" s="275">
        <v>65399.44</v>
      </c>
      <c r="BA82" s="275">
        <v>0</v>
      </c>
      <c r="BB82" s="275">
        <v>54627.34</v>
      </c>
      <c r="BC82" s="275">
        <v>171.58</v>
      </c>
      <c r="BD82" s="275">
        <v>60</v>
      </c>
      <c r="BE82" s="275">
        <v>0</v>
      </c>
      <c r="BF82" s="275">
        <v>0</v>
      </c>
      <c r="BG82" s="275">
        <v>26630.41</v>
      </c>
      <c r="BH82" s="275">
        <v>138.6</v>
      </c>
      <c r="BI82" s="275">
        <v>968.79</v>
      </c>
      <c r="BJ82" s="275">
        <v>2642.31</v>
      </c>
      <c r="BK82" s="275">
        <v>15327.89</v>
      </c>
      <c r="BL82" s="275">
        <v>0</v>
      </c>
      <c r="BM82" s="275">
        <v>6162.06</v>
      </c>
      <c r="BN82" s="275">
        <v>23564.380000000157</v>
      </c>
      <c r="BO82" s="275">
        <v>0</v>
      </c>
      <c r="BP82" s="275">
        <v>10479.76</v>
      </c>
      <c r="BQ82" s="275">
        <v>11250.44</v>
      </c>
      <c r="BR82" s="275">
        <v>8985.9699999999993</v>
      </c>
      <c r="BS82" s="275">
        <v>3335</v>
      </c>
      <c r="BT82" s="275">
        <v>100599.19</v>
      </c>
      <c r="BU82" s="275">
        <v>358.8</v>
      </c>
      <c r="BV82" s="275">
        <v>0</v>
      </c>
      <c r="BW82" s="275">
        <v>147697.62</v>
      </c>
      <c r="BX82" s="275">
        <v>0</v>
      </c>
      <c r="BY82" s="275">
        <v>0</v>
      </c>
      <c r="BZ82" s="275"/>
      <c r="CA82" s="275">
        <v>0</v>
      </c>
      <c r="CB82" s="275">
        <v>0</v>
      </c>
      <c r="CC82" s="275">
        <v>6713.55</v>
      </c>
      <c r="CD82" s="275">
        <v>0</v>
      </c>
      <c r="CE82" s="275">
        <v>0</v>
      </c>
      <c r="CF82" s="275">
        <v>0</v>
      </c>
      <c r="CG82" s="275">
        <v>0</v>
      </c>
      <c r="CH82" s="275">
        <v>6713.55</v>
      </c>
      <c r="CI82" s="275">
        <v>0</v>
      </c>
      <c r="CJ82" s="275"/>
      <c r="CK82" s="275">
        <v>200024.5700000003</v>
      </c>
      <c r="CL82" s="275"/>
      <c r="CM82" s="275">
        <v>0</v>
      </c>
      <c r="CN82" s="275">
        <v>0</v>
      </c>
      <c r="CO82" s="275">
        <v>0</v>
      </c>
      <c r="CP82" s="275">
        <v>0</v>
      </c>
      <c r="CQ82" s="282"/>
      <c r="CR82" s="277">
        <v>200024.56999999972</v>
      </c>
      <c r="CS82" s="277">
        <v>0</v>
      </c>
      <c r="CT82" s="278">
        <v>200024.57</v>
      </c>
      <c r="CU82" s="278">
        <v>0</v>
      </c>
      <c r="CV82" s="278">
        <v>-2.9103830456733704E-10</v>
      </c>
      <c r="CW82" s="277">
        <v>0</v>
      </c>
      <c r="CX82" s="277">
        <v>200024.57</v>
      </c>
      <c r="CY82" s="279">
        <v>0</v>
      </c>
      <c r="CZ82" s="277">
        <v>0</v>
      </c>
      <c r="DA82" s="277">
        <v>0</v>
      </c>
      <c r="DB82" s="277">
        <v>-1.9999999844003469E-2</v>
      </c>
      <c r="DC82" s="278"/>
      <c r="DE82" s="277">
        <v>-2.9103830456733704E-10</v>
      </c>
      <c r="DH82" s="277">
        <v>200024.56999999972</v>
      </c>
      <c r="DI82" s="277">
        <v>0</v>
      </c>
      <c r="DJ82" s="278">
        <v>200024.57</v>
      </c>
      <c r="DK82" s="278">
        <v>0</v>
      </c>
      <c r="DP82" s="270">
        <v>3303410</v>
      </c>
      <c r="DS82" s="277">
        <f t="shared" si="22"/>
        <v>1402387.64</v>
      </c>
      <c r="DT82" s="277">
        <f t="shared" si="23"/>
        <v>1369378.4499999997</v>
      </c>
      <c r="DU82" s="277">
        <f t="shared" si="24"/>
        <v>33009.190000000177</v>
      </c>
      <c r="DV82" s="277">
        <f t="shared" si="25"/>
        <v>6713.55</v>
      </c>
      <c r="DW82" s="277">
        <f t="shared" si="26"/>
        <v>6713.55</v>
      </c>
      <c r="DX82" s="277">
        <f t="shared" si="27"/>
        <v>0</v>
      </c>
      <c r="DZ82" s="277">
        <f t="shared" si="30"/>
        <v>167015.38</v>
      </c>
      <c r="EA82" s="277">
        <f t="shared" si="31"/>
        <v>33009.190000000177</v>
      </c>
      <c r="EB82" s="277">
        <f t="shared" si="32"/>
        <v>200024.57000000018</v>
      </c>
      <c r="EC82" s="277">
        <v>200024.57000000018</v>
      </c>
      <c r="ED82" s="277">
        <f t="shared" si="28"/>
        <v>0</v>
      </c>
      <c r="EE82" s="277"/>
      <c r="EF82" s="277">
        <f t="shared" si="33"/>
        <v>0</v>
      </c>
      <c r="EG82" s="277">
        <f t="shared" si="29"/>
        <v>0</v>
      </c>
      <c r="EH82" s="277">
        <f t="shared" si="34"/>
        <v>0</v>
      </c>
      <c r="EI82" s="279">
        <v>0</v>
      </c>
      <c r="EJ82" s="277">
        <f t="shared" si="35"/>
        <v>0</v>
      </c>
      <c r="EM82" s="277"/>
    </row>
    <row r="83" spans="1:143" s="269" customFormat="1" hidden="1">
      <c r="A83" s="269" t="str">
        <f>_xlfn.XLOOKUP(B83,Adjustment!B:B,Adjustment!H:H,0,0)</f>
        <v>Agree</v>
      </c>
      <c r="B83" s="270">
        <v>3303421</v>
      </c>
      <c r="C83" s="280" t="s">
        <v>909</v>
      </c>
      <c r="D83" s="271" t="s">
        <v>572</v>
      </c>
      <c r="E83" s="283"/>
      <c r="F83" s="281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4"/>
      <c r="S83" s="274"/>
      <c r="T83" s="274"/>
      <c r="U83" s="274"/>
      <c r="V83" s="274"/>
      <c r="W83" s="274"/>
      <c r="X83" s="275">
        <v>583802.37</v>
      </c>
      <c r="Y83" s="275"/>
      <c r="Z83" s="275">
        <v>26792</v>
      </c>
      <c r="AA83" s="275">
        <v>4040139.4</v>
      </c>
      <c r="AB83" s="275">
        <v>0</v>
      </c>
      <c r="AC83" s="275">
        <v>99248.33</v>
      </c>
      <c r="AD83" s="275">
        <v>0</v>
      </c>
      <c r="AE83" s="275">
        <v>389516.5</v>
      </c>
      <c r="AF83" s="275">
        <v>7370.79</v>
      </c>
      <c r="AG83" s="275">
        <v>0</v>
      </c>
      <c r="AH83" s="275">
        <v>0</v>
      </c>
      <c r="AI83" s="275">
        <v>182300.56</v>
      </c>
      <c r="AJ83" s="275">
        <v>0</v>
      </c>
      <c r="AK83" s="275">
        <v>0</v>
      </c>
      <c r="AL83" s="275">
        <v>0</v>
      </c>
      <c r="AM83" s="275">
        <v>150573.70000000001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65856.88</v>
      </c>
      <c r="AU83" s="275">
        <v>109873</v>
      </c>
      <c r="AV83" s="275">
        <v>2656381.7999999998</v>
      </c>
      <c r="AW83" s="275">
        <v>0</v>
      </c>
      <c r="AX83" s="275">
        <v>582280.5</v>
      </c>
      <c r="AY83" s="275">
        <v>92292.37</v>
      </c>
      <c r="AZ83" s="275">
        <v>323322.12</v>
      </c>
      <c r="BA83" s="275">
        <v>0</v>
      </c>
      <c r="BB83" s="275">
        <v>126703.33</v>
      </c>
      <c r="BC83" s="275">
        <v>13688.18</v>
      </c>
      <c r="BD83" s="275">
        <v>15747.41</v>
      </c>
      <c r="BE83" s="275">
        <v>0</v>
      </c>
      <c r="BF83" s="275">
        <v>0</v>
      </c>
      <c r="BG83" s="275">
        <v>43538.33</v>
      </c>
      <c r="BH83" s="275">
        <v>442.94</v>
      </c>
      <c r="BI83" s="275">
        <v>69426.92</v>
      </c>
      <c r="BJ83" s="275">
        <v>14183.47</v>
      </c>
      <c r="BK83" s="275">
        <v>132671.53</v>
      </c>
      <c r="BL83" s="275">
        <v>0</v>
      </c>
      <c r="BM83" s="275">
        <v>7048.61</v>
      </c>
      <c r="BN83" s="275">
        <v>159891.15999999957</v>
      </c>
      <c r="BO83" s="275">
        <v>25435.53</v>
      </c>
      <c r="BP83" s="275">
        <v>33433.26</v>
      </c>
      <c r="BQ83" s="275">
        <v>60971.48</v>
      </c>
      <c r="BR83" s="275">
        <v>23446.26</v>
      </c>
      <c r="BS83" s="275">
        <v>28162.92</v>
      </c>
      <c r="BT83" s="275">
        <v>232405.83</v>
      </c>
      <c r="BU83" s="275">
        <v>262559.96999999997</v>
      </c>
      <c r="BV83" s="275">
        <v>4039.32</v>
      </c>
      <c r="BW83" s="275">
        <v>335967.12</v>
      </c>
      <c r="BX83" s="275">
        <v>0</v>
      </c>
      <c r="BY83" s="275">
        <v>0</v>
      </c>
      <c r="BZ83" s="275"/>
      <c r="CA83" s="275">
        <v>0</v>
      </c>
      <c r="CB83" s="275">
        <v>0</v>
      </c>
      <c r="CC83" s="275">
        <v>13416.25</v>
      </c>
      <c r="CD83" s="275">
        <v>0</v>
      </c>
      <c r="CE83" s="275">
        <v>0</v>
      </c>
      <c r="CF83" s="275">
        <v>0</v>
      </c>
      <c r="CG83" s="275">
        <v>0</v>
      </c>
      <c r="CH83" s="275">
        <v>0</v>
      </c>
      <c r="CI83" s="275">
        <v>38410.120000000003</v>
      </c>
      <c r="CJ83" s="275"/>
      <c r="CK83" s="275">
        <v>384641.16999999993</v>
      </c>
      <c r="CL83" s="275"/>
      <c r="CM83" s="275">
        <v>1798.1299999999974</v>
      </c>
      <c r="CN83" s="275">
        <v>0</v>
      </c>
      <c r="CO83" s="275">
        <v>0</v>
      </c>
      <c r="CP83" s="275">
        <v>0</v>
      </c>
      <c r="CQ83" s="282"/>
      <c r="CR83" s="277">
        <v>384641.16999999981</v>
      </c>
      <c r="CS83" s="277">
        <v>14113.959999999995</v>
      </c>
      <c r="CT83" s="278">
        <v>384641.17</v>
      </c>
      <c r="CU83" s="278">
        <v>14113.96</v>
      </c>
      <c r="CV83" s="278">
        <v>0</v>
      </c>
      <c r="CW83" s="277">
        <v>0</v>
      </c>
      <c r="CX83" s="277">
        <v>398755.13</v>
      </c>
      <c r="CY83" s="279">
        <v>804.10000000000218</v>
      </c>
      <c r="CZ83" s="277">
        <v>804.10000000000218</v>
      </c>
      <c r="DA83" s="277">
        <v>0</v>
      </c>
      <c r="DB83" s="277">
        <v>-3521.5300000004354</v>
      </c>
      <c r="DC83" s="278"/>
      <c r="DE83" s="277">
        <v>-1.5279510989785194E-10</v>
      </c>
      <c r="DH83" s="277">
        <v>384641.16999999981</v>
      </c>
      <c r="DI83" s="277">
        <v>14113.959999999995</v>
      </c>
      <c r="DJ83" s="278">
        <v>384641.17</v>
      </c>
      <c r="DK83" s="278">
        <v>14113.96</v>
      </c>
      <c r="DP83" s="270">
        <v>3303421</v>
      </c>
      <c r="DS83" s="277">
        <f t="shared" si="22"/>
        <v>5044879.16</v>
      </c>
      <c r="DT83" s="277">
        <f t="shared" si="23"/>
        <v>5244040.3600000003</v>
      </c>
      <c r="DU83" s="277">
        <f t="shared" si="24"/>
        <v>-199161.20000000019</v>
      </c>
      <c r="DV83" s="277">
        <f t="shared" si="25"/>
        <v>13416.25</v>
      </c>
      <c r="DW83" s="277">
        <f t="shared" si="26"/>
        <v>38410.120000000003</v>
      </c>
      <c r="DX83" s="277">
        <f t="shared" si="27"/>
        <v>-24993.870000000003</v>
      </c>
      <c r="DZ83" s="277">
        <f t="shared" si="30"/>
        <v>583802.37</v>
      </c>
      <c r="EA83" s="277">
        <f t="shared" si="31"/>
        <v>-199161.20000000019</v>
      </c>
      <c r="EB83" s="277">
        <f t="shared" si="32"/>
        <v>384641.16999999981</v>
      </c>
      <c r="EC83" s="277">
        <v>384641.16999999981</v>
      </c>
      <c r="ED83" s="277">
        <f t="shared" si="28"/>
        <v>0</v>
      </c>
      <c r="EE83" s="277"/>
      <c r="EF83" s="277">
        <f t="shared" si="33"/>
        <v>26792</v>
      </c>
      <c r="EG83" s="277">
        <f t="shared" si="29"/>
        <v>-24993.870000000003</v>
      </c>
      <c r="EH83" s="277">
        <f t="shared" si="34"/>
        <v>1798.1299999999974</v>
      </c>
      <c r="EI83" s="279">
        <v>1798.1299999999974</v>
      </c>
      <c r="EJ83" s="277">
        <f t="shared" si="35"/>
        <v>0</v>
      </c>
      <c r="EM83" s="277"/>
    </row>
    <row r="84" spans="1:143" s="269" customFormat="1" hidden="1">
      <c r="A84" s="269" t="str">
        <f>_xlfn.XLOOKUP(B84,Adjustment!B:B,Adjustment!H:H,0,0)</f>
        <v>Agree</v>
      </c>
      <c r="B84" s="270">
        <v>3303431</v>
      </c>
      <c r="C84" s="280" t="s">
        <v>912</v>
      </c>
      <c r="D84" s="271" t="s">
        <v>406</v>
      </c>
      <c r="E84" s="283"/>
      <c r="F84" s="281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4"/>
      <c r="S84" s="274"/>
      <c r="T84" s="274"/>
      <c r="U84" s="274"/>
      <c r="V84" s="274"/>
      <c r="W84" s="274"/>
      <c r="X84" s="275"/>
      <c r="Y84" s="275">
        <v>-281.64999999999998</v>
      </c>
      <c r="Z84" s="275">
        <v>25373</v>
      </c>
      <c r="AA84" s="275">
        <v>3008514.4</v>
      </c>
      <c r="AB84" s="275">
        <v>0</v>
      </c>
      <c r="AC84" s="275">
        <v>92622.25</v>
      </c>
      <c r="AD84" s="275">
        <v>0</v>
      </c>
      <c r="AE84" s="275">
        <v>167576.5</v>
      </c>
      <c r="AF84" s="275">
        <v>4970.79</v>
      </c>
      <c r="AG84" s="275">
        <v>0</v>
      </c>
      <c r="AH84" s="275">
        <v>0</v>
      </c>
      <c r="AI84" s="275">
        <v>64216.780000001148</v>
      </c>
      <c r="AJ84" s="275">
        <v>0</v>
      </c>
      <c r="AK84" s="275">
        <v>0</v>
      </c>
      <c r="AL84" s="275">
        <v>0</v>
      </c>
      <c r="AM84" s="275">
        <v>241966.76</v>
      </c>
      <c r="AN84" s="275">
        <v>0</v>
      </c>
      <c r="AO84" s="275">
        <v>0</v>
      </c>
      <c r="AP84" s="275">
        <v>0</v>
      </c>
      <c r="AQ84" s="275">
        <v>0</v>
      </c>
      <c r="AR84" s="275">
        <v>0</v>
      </c>
      <c r="AS84" s="275">
        <v>0</v>
      </c>
      <c r="AT84" s="275">
        <v>19186.189999999999</v>
      </c>
      <c r="AU84" s="275">
        <v>120257</v>
      </c>
      <c r="AV84" s="275">
        <v>1890418.9400000018</v>
      </c>
      <c r="AW84" s="275">
        <v>0</v>
      </c>
      <c r="AX84" s="275">
        <v>659235.56999999995</v>
      </c>
      <c r="AY84" s="275">
        <v>4263.5600000000004</v>
      </c>
      <c r="AZ84" s="275">
        <v>331020.48</v>
      </c>
      <c r="BA84" s="275">
        <v>0</v>
      </c>
      <c r="BB84" s="275">
        <v>158707.51999999999</v>
      </c>
      <c r="BC84" s="275">
        <v>282.02999999999997</v>
      </c>
      <c r="BD84" s="275">
        <v>1200</v>
      </c>
      <c r="BE84" s="275">
        <v>0</v>
      </c>
      <c r="BF84" s="275">
        <v>0</v>
      </c>
      <c r="BG84" s="275">
        <v>28824.2</v>
      </c>
      <c r="BH84" s="275">
        <v>9790.35</v>
      </c>
      <c r="BI84" s="275">
        <v>73095.55</v>
      </c>
      <c r="BJ84" s="275">
        <v>8236.2900000000009</v>
      </c>
      <c r="BK84" s="275">
        <v>97663.14</v>
      </c>
      <c r="BL84" s="275">
        <v>0</v>
      </c>
      <c r="BM84" s="275">
        <v>28240.74</v>
      </c>
      <c r="BN84" s="275">
        <v>132469.45000000001</v>
      </c>
      <c r="BO84" s="275">
        <v>0</v>
      </c>
      <c r="BP84" s="275">
        <v>95</v>
      </c>
      <c r="BQ84" s="275">
        <v>24804.44</v>
      </c>
      <c r="BR84" s="275">
        <v>4895</v>
      </c>
      <c r="BS84" s="275">
        <v>9658.08</v>
      </c>
      <c r="BT84" s="275">
        <v>134790.62</v>
      </c>
      <c r="BU84" s="275">
        <v>132375.67999999999</v>
      </c>
      <c r="BV84" s="275">
        <v>1620</v>
      </c>
      <c r="BW84" s="275">
        <v>133328.22</v>
      </c>
      <c r="BX84" s="275">
        <v>0</v>
      </c>
      <c r="BY84" s="275">
        <v>0</v>
      </c>
      <c r="BZ84" s="275"/>
      <c r="CA84" s="275">
        <v>0</v>
      </c>
      <c r="CB84" s="275">
        <v>0</v>
      </c>
      <c r="CC84" s="275">
        <v>11519.5</v>
      </c>
      <c r="CD84" s="275">
        <v>23348</v>
      </c>
      <c r="CE84" s="275">
        <v>0</v>
      </c>
      <c r="CF84" s="275">
        <v>0</v>
      </c>
      <c r="CG84" s="275">
        <v>0</v>
      </c>
      <c r="CH84" s="275">
        <v>6468</v>
      </c>
      <c r="CI84" s="275">
        <v>0</v>
      </c>
      <c r="CJ84" s="275"/>
      <c r="CK84" s="275">
        <v>-145985.84000000125</v>
      </c>
      <c r="CL84" s="275"/>
      <c r="CM84" s="275">
        <v>53772.5</v>
      </c>
      <c r="CN84" s="275">
        <v>0</v>
      </c>
      <c r="CO84" s="275">
        <v>0</v>
      </c>
      <c r="CP84" s="275">
        <v>0</v>
      </c>
      <c r="CQ84" s="282"/>
      <c r="CR84" s="277">
        <v>-176283.3299999997</v>
      </c>
      <c r="CS84" s="277">
        <v>0</v>
      </c>
      <c r="CT84" s="278">
        <v>-145985.84</v>
      </c>
      <c r="CU84" s="278">
        <v>-30297.49</v>
      </c>
      <c r="CV84" s="278">
        <v>-30297.4899999997</v>
      </c>
      <c r="CW84" s="277">
        <v>-30297.49</v>
      </c>
      <c r="CX84" s="277">
        <v>-176283.33</v>
      </c>
      <c r="CY84" s="279">
        <v>0</v>
      </c>
      <c r="CZ84" s="277">
        <v>0</v>
      </c>
      <c r="DA84" s="277">
        <v>3320.6999999988475</v>
      </c>
      <c r="DB84" s="277">
        <v>0</v>
      </c>
      <c r="DC84" s="278">
        <v>-30297.49</v>
      </c>
      <c r="DE84" s="277">
        <v>3.0195224098861217E-10</v>
      </c>
      <c r="DH84" s="277">
        <v>-176283.3299999997</v>
      </c>
      <c r="DI84" s="277">
        <v>0</v>
      </c>
      <c r="DJ84" s="278">
        <v>-145985.84</v>
      </c>
      <c r="DK84" s="278">
        <v>-30297.49</v>
      </c>
      <c r="DP84" s="270">
        <v>3303431</v>
      </c>
      <c r="DS84" s="277">
        <f t="shared" si="22"/>
        <v>3719310.6700000013</v>
      </c>
      <c r="DT84" s="277">
        <f t="shared" si="23"/>
        <v>3865014.8600000027</v>
      </c>
      <c r="DU84" s="277">
        <f t="shared" si="24"/>
        <v>-145704.19000000134</v>
      </c>
      <c r="DV84" s="277">
        <f t="shared" si="25"/>
        <v>34867.5</v>
      </c>
      <c r="DW84" s="277">
        <f t="shared" si="26"/>
        <v>6468</v>
      </c>
      <c r="DX84" s="277">
        <f t="shared" si="27"/>
        <v>28399.5</v>
      </c>
      <c r="DZ84" s="277">
        <f t="shared" si="30"/>
        <v>-281.64999999999998</v>
      </c>
      <c r="EA84" s="277">
        <f t="shared" si="31"/>
        <v>-145704.19000000134</v>
      </c>
      <c r="EB84" s="277">
        <f t="shared" si="32"/>
        <v>-145985.84000000134</v>
      </c>
      <c r="EC84" s="277">
        <v>-145985.84000000134</v>
      </c>
      <c r="ED84" s="277">
        <f t="shared" si="28"/>
        <v>0</v>
      </c>
      <c r="EE84" s="277"/>
      <c r="EF84" s="277">
        <f t="shared" si="33"/>
        <v>25373</v>
      </c>
      <c r="EG84" s="277">
        <f t="shared" si="29"/>
        <v>28399.5</v>
      </c>
      <c r="EH84" s="277">
        <f t="shared" si="34"/>
        <v>53772.5</v>
      </c>
      <c r="EI84" s="279">
        <v>53772.5</v>
      </c>
      <c r="EJ84" s="277">
        <f t="shared" si="35"/>
        <v>0</v>
      </c>
      <c r="EM84" s="277"/>
    </row>
    <row r="85" spans="1:143" s="269" customFormat="1" hidden="1">
      <c r="A85" s="269" t="str">
        <f>_xlfn.XLOOKUP(B85,Adjustment!B:B,Adjustment!H:H,0,0)</f>
        <v>Agree</v>
      </c>
      <c r="B85" s="270">
        <v>3303432</v>
      </c>
      <c r="C85" s="280" t="s">
        <v>913</v>
      </c>
      <c r="D85" s="271" t="s">
        <v>267</v>
      </c>
      <c r="E85" s="283"/>
      <c r="F85" s="281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4"/>
      <c r="S85" s="274"/>
      <c r="T85" s="274"/>
      <c r="U85" s="274"/>
      <c r="V85" s="274"/>
      <c r="W85" s="274"/>
      <c r="X85" s="275">
        <v>336731.75</v>
      </c>
      <c r="Y85" s="275"/>
      <c r="Z85" s="275">
        <v>38071</v>
      </c>
      <c r="AA85" s="275">
        <v>5011067.33</v>
      </c>
      <c r="AB85" s="275">
        <v>0</v>
      </c>
      <c r="AC85" s="275">
        <v>191524.83</v>
      </c>
      <c r="AD85" s="275">
        <v>0</v>
      </c>
      <c r="AE85" s="275">
        <v>579091</v>
      </c>
      <c r="AF85" s="275">
        <v>5827.72</v>
      </c>
      <c r="AG85" s="275">
        <v>0</v>
      </c>
      <c r="AH85" s="275">
        <v>0</v>
      </c>
      <c r="AI85" s="275">
        <v>317318.55999999924</v>
      </c>
      <c r="AJ85" s="275">
        <v>0</v>
      </c>
      <c r="AK85" s="275">
        <v>0</v>
      </c>
      <c r="AL85" s="275">
        <v>0</v>
      </c>
      <c r="AM85" s="275">
        <v>4986.05</v>
      </c>
      <c r="AN85" s="275">
        <v>0</v>
      </c>
      <c r="AO85" s="275">
        <v>0</v>
      </c>
      <c r="AP85" s="275">
        <v>0</v>
      </c>
      <c r="AQ85" s="275">
        <v>0</v>
      </c>
      <c r="AR85" s="275">
        <v>0</v>
      </c>
      <c r="AS85" s="275">
        <v>0</v>
      </c>
      <c r="AT85" s="275">
        <v>36723.120000000003</v>
      </c>
      <c r="AU85" s="275">
        <v>89234</v>
      </c>
      <c r="AV85" s="275">
        <v>2383419.17</v>
      </c>
      <c r="AW85" s="275">
        <v>0</v>
      </c>
      <c r="AX85" s="275">
        <v>869821.99</v>
      </c>
      <c r="AY85" s="275">
        <v>5321.3</v>
      </c>
      <c r="AZ85" s="275">
        <v>477969.03</v>
      </c>
      <c r="BA85" s="275">
        <v>0</v>
      </c>
      <c r="BB85" s="275">
        <v>145093.4</v>
      </c>
      <c r="BC85" s="275">
        <v>4153.83</v>
      </c>
      <c r="BD85" s="275">
        <v>7360</v>
      </c>
      <c r="BE85" s="275">
        <v>0</v>
      </c>
      <c r="BF85" s="275">
        <v>0</v>
      </c>
      <c r="BG85" s="275">
        <v>675699.3</v>
      </c>
      <c r="BH85" s="275">
        <v>5033.1099999999997</v>
      </c>
      <c r="BI85" s="275">
        <v>11726.31</v>
      </c>
      <c r="BJ85" s="275">
        <v>7371.6</v>
      </c>
      <c r="BK85" s="275">
        <v>123038.85</v>
      </c>
      <c r="BL85" s="275">
        <v>0</v>
      </c>
      <c r="BM85" s="275">
        <v>12099.28</v>
      </c>
      <c r="BN85" s="275">
        <v>295043.15000000002</v>
      </c>
      <c r="BO85" s="275">
        <v>7956.56</v>
      </c>
      <c r="BP85" s="275">
        <v>21280.25</v>
      </c>
      <c r="BQ85" s="275">
        <v>109656.22</v>
      </c>
      <c r="BR85" s="275">
        <v>23155</v>
      </c>
      <c r="BS85" s="275">
        <v>16210</v>
      </c>
      <c r="BT85" s="275">
        <v>122175.01</v>
      </c>
      <c r="BU85" s="275">
        <v>164921.89000000001</v>
      </c>
      <c r="BV85" s="275">
        <v>2710</v>
      </c>
      <c r="BW85" s="275">
        <v>320481.59999999998</v>
      </c>
      <c r="BX85" s="275">
        <v>0</v>
      </c>
      <c r="BY85" s="275">
        <v>0</v>
      </c>
      <c r="BZ85" s="275"/>
      <c r="CA85" s="275">
        <v>0</v>
      </c>
      <c r="CB85" s="275">
        <v>0</v>
      </c>
      <c r="CC85" s="275">
        <v>13551.25</v>
      </c>
      <c r="CD85" s="275">
        <v>0</v>
      </c>
      <c r="CE85" s="275">
        <v>0</v>
      </c>
      <c r="CF85" s="275">
        <v>0</v>
      </c>
      <c r="CG85" s="275">
        <v>0</v>
      </c>
      <c r="CH85" s="275">
        <v>0</v>
      </c>
      <c r="CI85" s="275">
        <v>46291</v>
      </c>
      <c r="CJ85" s="275"/>
      <c r="CK85" s="275">
        <v>760807.51000000071</v>
      </c>
      <c r="CL85" s="275"/>
      <c r="CM85" s="275">
        <v>5331.25</v>
      </c>
      <c r="CN85" s="275">
        <v>0</v>
      </c>
      <c r="CO85" s="275">
        <v>0</v>
      </c>
      <c r="CP85" s="275">
        <v>0</v>
      </c>
      <c r="CQ85" s="282"/>
      <c r="CR85" s="277">
        <v>731495.08000000101</v>
      </c>
      <c r="CS85" s="277">
        <v>0</v>
      </c>
      <c r="CT85" s="278">
        <v>760807.51</v>
      </c>
      <c r="CU85" s="278">
        <v>-29312.43</v>
      </c>
      <c r="CV85" s="278">
        <v>-29312.429999999003</v>
      </c>
      <c r="CW85" s="277">
        <v>-29312.43</v>
      </c>
      <c r="CX85" s="277">
        <v>731495.08</v>
      </c>
      <c r="CY85" s="279">
        <v>26886.510000000002</v>
      </c>
      <c r="CZ85" s="277">
        <v>26886.510000000002</v>
      </c>
      <c r="DA85" s="277">
        <v>4.0000000735744834E-2</v>
      </c>
      <c r="DB85" s="277">
        <v>0</v>
      </c>
      <c r="DC85" s="278">
        <v>-29312.43</v>
      </c>
      <c r="DE85" s="277">
        <v>9.9680619314312935E-10</v>
      </c>
      <c r="DH85" s="277">
        <v>731495.08000000101</v>
      </c>
      <c r="DI85" s="277">
        <v>0</v>
      </c>
      <c r="DJ85" s="278">
        <v>760807.51</v>
      </c>
      <c r="DK85" s="278">
        <v>-29312.43</v>
      </c>
      <c r="DP85" s="270">
        <v>3303432</v>
      </c>
      <c r="DS85" s="277">
        <f t="shared" si="22"/>
        <v>6235772.6099999994</v>
      </c>
      <c r="DT85" s="277">
        <f t="shared" si="23"/>
        <v>5811696.8499999987</v>
      </c>
      <c r="DU85" s="277">
        <f t="shared" si="24"/>
        <v>424075.76000000071</v>
      </c>
      <c r="DV85" s="277">
        <f t="shared" si="25"/>
        <v>13551.25</v>
      </c>
      <c r="DW85" s="277">
        <f t="shared" si="26"/>
        <v>46291</v>
      </c>
      <c r="DX85" s="277">
        <f t="shared" si="27"/>
        <v>-32739.75</v>
      </c>
      <c r="DZ85" s="277">
        <f t="shared" si="30"/>
        <v>336731.75</v>
      </c>
      <c r="EA85" s="277">
        <f t="shared" si="31"/>
        <v>424075.76000000071</v>
      </c>
      <c r="EB85" s="277">
        <f t="shared" si="32"/>
        <v>760807.51000000071</v>
      </c>
      <c r="EC85" s="277">
        <v>760807.51000000071</v>
      </c>
      <c r="ED85" s="277">
        <f t="shared" si="28"/>
        <v>0</v>
      </c>
      <c r="EE85" s="277"/>
      <c r="EF85" s="277">
        <f t="shared" si="33"/>
        <v>38071</v>
      </c>
      <c r="EG85" s="277">
        <f t="shared" si="29"/>
        <v>-32739.75</v>
      </c>
      <c r="EH85" s="277">
        <f t="shared" si="34"/>
        <v>5331.25</v>
      </c>
      <c r="EI85" s="279">
        <v>5331.25</v>
      </c>
      <c r="EJ85" s="277">
        <f t="shared" si="35"/>
        <v>0</v>
      </c>
      <c r="EM85" s="277"/>
    </row>
    <row r="86" spans="1:143" s="269" customFormat="1" hidden="1">
      <c r="A86" s="269" t="str">
        <f>_xlfn.XLOOKUP(B86,Adjustment!B:B,Adjustment!H:H,0,0)</f>
        <v>Agree</v>
      </c>
      <c r="B86" s="270">
        <v>3303435</v>
      </c>
      <c r="C86" s="280" t="s">
        <v>914</v>
      </c>
      <c r="D86" s="271" t="s">
        <v>304</v>
      </c>
      <c r="E86" s="283"/>
      <c r="F86" s="281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4"/>
      <c r="S86" s="274"/>
      <c r="T86" s="274"/>
      <c r="U86" s="274"/>
      <c r="V86" s="274"/>
      <c r="W86" s="274"/>
      <c r="X86" s="275">
        <v>175704.49</v>
      </c>
      <c r="Y86" s="275"/>
      <c r="Z86" s="275">
        <v>21010</v>
      </c>
      <c r="AA86" s="275">
        <v>1919398.86</v>
      </c>
      <c r="AB86" s="275">
        <v>0</v>
      </c>
      <c r="AC86" s="275">
        <v>84462.5</v>
      </c>
      <c r="AD86" s="275">
        <v>0</v>
      </c>
      <c r="AE86" s="275">
        <v>53725.5</v>
      </c>
      <c r="AF86" s="275">
        <v>400</v>
      </c>
      <c r="AG86" s="275">
        <v>0</v>
      </c>
      <c r="AH86" s="275">
        <v>0</v>
      </c>
      <c r="AI86" s="275">
        <v>356458.37</v>
      </c>
      <c r="AJ86" s="275">
        <v>0</v>
      </c>
      <c r="AK86" s="275">
        <v>0</v>
      </c>
      <c r="AL86" s="275">
        <v>0</v>
      </c>
      <c r="AM86" s="275">
        <v>25806.400000000001</v>
      </c>
      <c r="AN86" s="275">
        <v>160</v>
      </c>
      <c r="AO86" s="275">
        <v>0</v>
      </c>
      <c r="AP86" s="275">
        <v>0</v>
      </c>
      <c r="AQ86" s="275">
        <v>0</v>
      </c>
      <c r="AR86" s="275">
        <v>0</v>
      </c>
      <c r="AS86" s="275">
        <v>0</v>
      </c>
      <c r="AT86" s="275">
        <v>3493.5</v>
      </c>
      <c r="AU86" s="275">
        <v>101943</v>
      </c>
      <c r="AV86" s="275">
        <v>1178763.3699999999</v>
      </c>
      <c r="AW86" s="275">
        <v>0</v>
      </c>
      <c r="AX86" s="275">
        <v>329316.40999999997</v>
      </c>
      <c r="AY86" s="275">
        <v>94097.94</v>
      </c>
      <c r="AZ86" s="275">
        <v>219647.28</v>
      </c>
      <c r="BA86" s="275">
        <v>0</v>
      </c>
      <c r="BB86" s="275">
        <v>68704.59</v>
      </c>
      <c r="BC86" s="275">
        <v>2476</v>
      </c>
      <c r="BD86" s="275">
        <v>569.9</v>
      </c>
      <c r="BE86" s="275">
        <v>0</v>
      </c>
      <c r="BF86" s="275">
        <v>0</v>
      </c>
      <c r="BG86" s="275">
        <v>34545.07</v>
      </c>
      <c r="BH86" s="275">
        <v>4148.17</v>
      </c>
      <c r="BI86" s="275">
        <v>1505.04</v>
      </c>
      <c r="BJ86" s="275">
        <v>10385.69</v>
      </c>
      <c r="BK86" s="275">
        <v>71084.179999999993</v>
      </c>
      <c r="BL86" s="275">
        <v>0</v>
      </c>
      <c r="BM86" s="275">
        <v>6658.44</v>
      </c>
      <c r="BN86" s="275">
        <v>58032.979999999872</v>
      </c>
      <c r="BO86" s="275">
        <v>42823.06</v>
      </c>
      <c r="BP86" s="275">
        <v>1513.2</v>
      </c>
      <c r="BQ86" s="275">
        <v>25289.1</v>
      </c>
      <c r="BR86" s="275">
        <v>9020</v>
      </c>
      <c r="BS86" s="275">
        <v>1644</v>
      </c>
      <c r="BT86" s="275">
        <v>240165.95</v>
      </c>
      <c r="BU86" s="275">
        <v>71794.77</v>
      </c>
      <c r="BV86" s="275">
        <v>120</v>
      </c>
      <c r="BW86" s="275">
        <v>75687.360000000001</v>
      </c>
      <c r="BX86" s="275">
        <v>0</v>
      </c>
      <c r="BY86" s="275">
        <v>0</v>
      </c>
      <c r="BZ86" s="275"/>
      <c r="CA86" s="275">
        <v>0</v>
      </c>
      <c r="CB86" s="275">
        <v>0</v>
      </c>
      <c r="CC86" s="275">
        <v>8725</v>
      </c>
      <c r="CD86" s="275">
        <v>18445.259999999998</v>
      </c>
      <c r="CE86" s="275">
        <v>0</v>
      </c>
      <c r="CF86" s="275">
        <v>0</v>
      </c>
      <c r="CG86" s="275">
        <v>0</v>
      </c>
      <c r="CH86" s="275">
        <v>0</v>
      </c>
      <c r="CI86" s="275">
        <v>37082</v>
      </c>
      <c r="CJ86" s="275"/>
      <c r="CK86" s="275">
        <v>173560.12000000011</v>
      </c>
      <c r="CL86" s="275"/>
      <c r="CM86" s="275">
        <v>11098.259999999995</v>
      </c>
      <c r="CN86" s="275">
        <v>0</v>
      </c>
      <c r="CO86" s="275">
        <v>0</v>
      </c>
      <c r="CP86" s="275">
        <v>0</v>
      </c>
      <c r="CQ86" s="282"/>
      <c r="CR86" s="277">
        <v>150235.92999999947</v>
      </c>
      <c r="CS86" s="277">
        <v>0</v>
      </c>
      <c r="CT86" s="278">
        <v>184105.88</v>
      </c>
      <c r="CU86" s="278">
        <v>-33869.949999999997</v>
      </c>
      <c r="CV86" s="278">
        <v>-33869.950000000536</v>
      </c>
      <c r="CW86" s="277">
        <v>-33869.949999999997</v>
      </c>
      <c r="CX86" s="277">
        <v>150235.93</v>
      </c>
      <c r="CY86" s="279">
        <v>18445.259999999995</v>
      </c>
      <c r="CZ86" s="277">
        <v>18445.259999999995</v>
      </c>
      <c r="DA86" s="277">
        <v>0</v>
      </c>
      <c r="DB86" s="277">
        <v>-1.0000000125728548E-2</v>
      </c>
      <c r="DC86" s="278">
        <v>-33869.949999999997</v>
      </c>
      <c r="DE86" s="277">
        <v>-5.3842086344957352E-10</v>
      </c>
      <c r="DH86" s="277">
        <v>150235.92999999947</v>
      </c>
      <c r="DI86" s="277">
        <v>0</v>
      </c>
      <c r="DJ86" s="278">
        <v>184105.88</v>
      </c>
      <c r="DK86" s="278">
        <v>-33869.949999999997</v>
      </c>
      <c r="DP86" s="270">
        <v>3303435</v>
      </c>
      <c r="DS86" s="277">
        <f t="shared" si="22"/>
        <v>2545848.13</v>
      </c>
      <c r="DT86" s="277">
        <f t="shared" si="23"/>
        <v>2547992.5</v>
      </c>
      <c r="DU86" s="277">
        <f t="shared" si="24"/>
        <v>-2144.3700000001118</v>
      </c>
      <c r="DV86" s="277">
        <f t="shared" si="25"/>
        <v>27170.26</v>
      </c>
      <c r="DW86" s="277">
        <f t="shared" si="26"/>
        <v>37082</v>
      </c>
      <c r="DX86" s="277">
        <f t="shared" si="27"/>
        <v>-9911.7400000000016</v>
      </c>
      <c r="DZ86" s="277">
        <f t="shared" si="30"/>
        <v>175704.49</v>
      </c>
      <c r="EA86" s="277">
        <f t="shared" si="31"/>
        <v>-2144.3700000001118</v>
      </c>
      <c r="EB86" s="277">
        <f t="shared" si="32"/>
        <v>173560.11999999988</v>
      </c>
      <c r="EC86" s="277">
        <v>173560.11999999988</v>
      </c>
      <c r="ED86" s="277">
        <f t="shared" si="28"/>
        <v>0</v>
      </c>
      <c r="EE86" s="277"/>
      <c r="EF86" s="277">
        <f t="shared" si="33"/>
        <v>21010</v>
      </c>
      <c r="EG86" s="277">
        <f t="shared" si="29"/>
        <v>-9911.7400000000016</v>
      </c>
      <c r="EH86" s="277">
        <f t="shared" si="34"/>
        <v>11098.259999999998</v>
      </c>
      <c r="EI86" s="279">
        <v>11098.259999999998</v>
      </c>
      <c r="EJ86" s="277">
        <f t="shared" si="35"/>
        <v>0</v>
      </c>
      <c r="EM86" s="277"/>
    </row>
    <row r="87" spans="1:143" s="269" customFormat="1" hidden="1">
      <c r="A87" s="269" t="str">
        <f>_xlfn.XLOOKUP(B87,Adjustment!B:B,Adjustment!H:H,0,0)</f>
        <v>Agree</v>
      </c>
      <c r="B87" s="270">
        <v>3304015</v>
      </c>
      <c r="C87" s="280" t="s">
        <v>917</v>
      </c>
      <c r="D87" s="271" t="s">
        <v>345</v>
      </c>
      <c r="E87" s="283"/>
      <c r="F87" s="281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4"/>
      <c r="S87" s="274"/>
      <c r="T87" s="274"/>
      <c r="U87" s="274"/>
      <c r="V87" s="274"/>
      <c r="W87" s="274"/>
      <c r="X87" s="275">
        <v>1312935.72</v>
      </c>
      <c r="Y87" s="275"/>
      <c r="Z87" s="275">
        <v>10872.4</v>
      </c>
      <c r="AA87" s="275">
        <v>5225736.03</v>
      </c>
      <c r="AB87" s="275">
        <v>0</v>
      </c>
      <c r="AC87" s="275">
        <v>62580</v>
      </c>
      <c r="AD87" s="275">
        <v>0</v>
      </c>
      <c r="AE87" s="275">
        <v>330166.5</v>
      </c>
      <c r="AF87" s="275">
        <v>8913.86</v>
      </c>
      <c r="AG87" s="275">
        <v>0</v>
      </c>
      <c r="AH87" s="275">
        <v>0</v>
      </c>
      <c r="AI87" s="275">
        <v>95277.59</v>
      </c>
      <c r="AJ87" s="275">
        <v>0</v>
      </c>
      <c r="AK87" s="275">
        <v>0</v>
      </c>
      <c r="AL87" s="275">
        <v>0</v>
      </c>
      <c r="AM87" s="275">
        <v>3397.25</v>
      </c>
      <c r="AN87" s="275">
        <v>0</v>
      </c>
      <c r="AO87" s="275">
        <v>0</v>
      </c>
      <c r="AP87" s="275">
        <v>0</v>
      </c>
      <c r="AQ87" s="275">
        <v>0</v>
      </c>
      <c r="AR87" s="275">
        <v>0</v>
      </c>
      <c r="AS87" s="275">
        <v>0</v>
      </c>
      <c r="AT87" s="275">
        <v>98158.67</v>
      </c>
      <c r="AU87" s="275">
        <v>0</v>
      </c>
      <c r="AV87" s="275">
        <v>2834244.649999999</v>
      </c>
      <c r="AW87" s="275">
        <v>0</v>
      </c>
      <c r="AX87" s="275">
        <v>659030.92000000004</v>
      </c>
      <c r="AY87" s="275">
        <v>69804.850000000006</v>
      </c>
      <c r="AZ87" s="275">
        <v>384591.5</v>
      </c>
      <c r="BA87" s="275">
        <v>0</v>
      </c>
      <c r="BB87" s="275">
        <v>39441.11</v>
      </c>
      <c r="BC87" s="275">
        <v>2567.5300000000002</v>
      </c>
      <c r="BD87" s="275">
        <v>16547</v>
      </c>
      <c r="BE87" s="275">
        <v>0</v>
      </c>
      <c r="BF87" s="275">
        <v>0</v>
      </c>
      <c r="BG87" s="275">
        <v>337313.03</v>
      </c>
      <c r="BH87" s="275">
        <v>25646.98</v>
      </c>
      <c r="BI87" s="275">
        <v>108863.92</v>
      </c>
      <c r="BJ87" s="275">
        <v>0</v>
      </c>
      <c r="BK87" s="275">
        <v>215391.9</v>
      </c>
      <c r="BL87" s="275">
        <v>67225.919999999998</v>
      </c>
      <c r="BM87" s="275">
        <v>45340.81</v>
      </c>
      <c r="BN87" s="275">
        <v>298255.81000000046</v>
      </c>
      <c r="BO87" s="275">
        <v>123794.55</v>
      </c>
      <c r="BP87" s="275">
        <v>73324.31</v>
      </c>
      <c r="BQ87" s="275">
        <v>65691.83</v>
      </c>
      <c r="BR87" s="275">
        <v>4895</v>
      </c>
      <c r="BS87" s="275">
        <v>0</v>
      </c>
      <c r="BT87" s="275">
        <v>101375.83</v>
      </c>
      <c r="BU87" s="275">
        <v>243227.48</v>
      </c>
      <c r="BV87" s="275">
        <v>1790</v>
      </c>
      <c r="BW87" s="275">
        <v>156798.29</v>
      </c>
      <c r="BX87" s="275">
        <v>0</v>
      </c>
      <c r="BY87" s="275">
        <v>0</v>
      </c>
      <c r="BZ87" s="275"/>
      <c r="CA87" s="275">
        <v>0</v>
      </c>
      <c r="CB87" s="275">
        <v>0</v>
      </c>
      <c r="CC87" s="275">
        <v>16571.88</v>
      </c>
      <c r="CD87" s="275">
        <v>0</v>
      </c>
      <c r="CE87" s="275">
        <v>0</v>
      </c>
      <c r="CF87" s="275">
        <v>0</v>
      </c>
      <c r="CG87" s="275">
        <v>0</v>
      </c>
      <c r="CH87" s="275">
        <v>0</v>
      </c>
      <c r="CI87" s="275">
        <v>0</v>
      </c>
      <c r="CJ87" s="275"/>
      <c r="CK87" s="275">
        <v>1262002.4000000004</v>
      </c>
      <c r="CL87" s="275"/>
      <c r="CM87" s="275">
        <v>27444.28</v>
      </c>
      <c r="CN87" s="275">
        <v>0</v>
      </c>
      <c r="CO87" s="275">
        <v>0</v>
      </c>
      <c r="CP87" s="275">
        <v>0</v>
      </c>
      <c r="CQ87" s="282"/>
      <c r="CR87" s="277">
        <v>1262002.3999999997</v>
      </c>
      <c r="CS87" s="277">
        <v>176684.83</v>
      </c>
      <c r="CT87" s="278">
        <v>1262002.3999999999</v>
      </c>
      <c r="CU87" s="278">
        <v>176684.83</v>
      </c>
      <c r="CV87" s="278">
        <v>0</v>
      </c>
      <c r="CW87" s="277">
        <v>0</v>
      </c>
      <c r="CX87" s="277">
        <v>1438687.23</v>
      </c>
      <c r="CY87" s="279">
        <v>-148107.29</v>
      </c>
      <c r="CZ87" s="277">
        <v>-148107.29</v>
      </c>
      <c r="DA87" s="277">
        <v>0</v>
      </c>
      <c r="DB87" s="277">
        <v>-0.27999999956227839</v>
      </c>
      <c r="DC87" s="278"/>
      <c r="DE87" s="277">
        <v>0</v>
      </c>
      <c r="DH87" s="277">
        <v>1262002.3999999997</v>
      </c>
      <c r="DI87" s="277">
        <v>176684.83</v>
      </c>
      <c r="DJ87" s="278">
        <v>1262002.3999999999</v>
      </c>
      <c r="DK87" s="278">
        <v>176684.83</v>
      </c>
      <c r="DP87" s="270">
        <v>3304015</v>
      </c>
      <c r="DS87" s="277">
        <f t="shared" si="22"/>
        <v>5824229.9000000004</v>
      </c>
      <c r="DT87" s="277">
        <f t="shared" si="23"/>
        <v>5875163.2199999997</v>
      </c>
      <c r="DU87" s="277">
        <f t="shared" si="24"/>
        <v>-50933.319999999367</v>
      </c>
      <c r="DV87" s="277">
        <f t="shared" si="25"/>
        <v>16571.88</v>
      </c>
      <c r="DW87" s="277">
        <f t="shared" si="26"/>
        <v>0</v>
      </c>
      <c r="DX87" s="277">
        <f t="shared" si="27"/>
        <v>16571.88</v>
      </c>
      <c r="DZ87" s="277">
        <f t="shared" si="30"/>
        <v>1312935.72</v>
      </c>
      <c r="EA87" s="277">
        <f t="shared" si="31"/>
        <v>-50933.319999999367</v>
      </c>
      <c r="EB87" s="277">
        <f t="shared" si="32"/>
        <v>1262002.4000000006</v>
      </c>
      <c r="EC87" s="277">
        <v>1262002.4000000006</v>
      </c>
      <c r="ED87" s="277">
        <f t="shared" si="28"/>
        <v>0</v>
      </c>
      <c r="EE87" s="277"/>
      <c r="EF87" s="277">
        <f t="shared" si="33"/>
        <v>10872.4</v>
      </c>
      <c r="EG87" s="277">
        <f t="shared" si="29"/>
        <v>16571.88</v>
      </c>
      <c r="EH87" s="277">
        <f t="shared" si="34"/>
        <v>27444.28</v>
      </c>
      <c r="EI87" s="279">
        <v>27444.28</v>
      </c>
      <c r="EJ87" s="277">
        <f t="shared" si="35"/>
        <v>0</v>
      </c>
      <c r="EM87" s="277"/>
    </row>
    <row r="88" spans="1:143" s="269" customFormat="1" hidden="1">
      <c r="A88" s="269" t="str">
        <f>_xlfn.XLOOKUP(B88,Adjustment!B:B,Adjustment!H:H,0,0)</f>
        <v>Agree</v>
      </c>
      <c r="B88" s="270">
        <v>3304063</v>
      </c>
      <c r="C88" s="280" t="s">
        <v>918</v>
      </c>
      <c r="D88" s="271" t="s">
        <v>353</v>
      </c>
      <c r="E88" s="283"/>
      <c r="F88" s="281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4"/>
      <c r="S88" s="274"/>
      <c r="T88" s="274"/>
      <c r="U88" s="274"/>
      <c r="V88" s="274"/>
      <c r="W88" s="274"/>
      <c r="X88" s="275">
        <v>474578.67</v>
      </c>
      <c r="Y88" s="275"/>
      <c r="Z88" s="275">
        <v>17548</v>
      </c>
      <c r="AA88" s="275">
        <v>5799249.2000000002</v>
      </c>
      <c r="AB88" s="275">
        <v>0</v>
      </c>
      <c r="AC88" s="275">
        <v>59271.199999999997</v>
      </c>
      <c r="AD88" s="275">
        <v>0</v>
      </c>
      <c r="AE88" s="275">
        <v>348795.5</v>
      </c>
      <c r="AF88" s="275">
        <v>10627.72</v>
      </c>
      <c r="AG88" s="275">
        <v>0</v>
      </c>
      <c r="AH88" s="275">
        <v>0</v>
      </c>
      <c r="AI88" s="275">
        <v>77561.83</v>
      </c>
      <c r="AJ88" s="275">
        <v>0</v>
      </c>
      <c r="AK88" s="275">
        <v>0</v>
      </c>
      <c r="AL88" s="275">
        <v>0</v>
      </c>
      <c r="AM88" s="275">
        <v>0</v>
      </c>
      <c r="AN88" s="275">
        <v>0</v>
      </c>
      <c r="AO88" s="275">
        <v>0</v>
      </c>
      <c r="AP88" s="275">
        <v>0</v>
      </c>
      <c r="AQ88" s="275">
        <v>0</v>
      </c>
      <c r="AR88" s="275">
        <v>0</v>
      </c>
      <c r="AS88" s="275">
        <v>0</v>
      </c>
      <c r="AT88" s="275">
        <v>88500.61</v>
      </c>
      <c r="AU88" s="275">
        <v>0</v>
      </c>
      <c r="AV88" s="275">
        <v>3048312.959999999</v>
      </c>
      <c r="AW88" s="275">
        <v>4880</v>
      </c>
      <c r="AX88" s="275">
        <v>471109.3</v>
      </c>
      <c r="AY88" s="275">
        <v>162271.82999999999</v>
      </c>
      <c r="AZ88" s="275">
        <v>967655.77</v>
      </c>
      <c r="BA88" s="275">
        <v>103372.02</v>
      </c>
      <c r="BB88" s="275">
        <v>23513.95</v>
      </c>
      <c r="BC88" s="275">
        <v>1345.5</v>
      </c>
      <c r="BD88" s="275">
        <v>11602.79</v>
      </c>
      <c r="BE88" s="275">
        <v>0</v>
      </c>
      <c r="BF88" s="275">
        <v>0</v>
      </c>
      <c r="BG88" s="275">
        <v>39918.97</v>
      </c>
      <c r="BH88" s="275">
        <v>17650.580000000002</v>
      </c>
      <c r="BI88" s="275">
        <v>7881.94</v>
      </c>
      <c r="BJ88" s="275">
        <v>4171.6000000000004</v>
      </c>
      <c r="BK88" s="275">
        <v>242815.31</v>
      </c>
      <c r="BL88" s="275">
        <v>0</v>
      </c>
      <c r="BM88" s="275">
        <v>9559.56</v>
      </c>
      <c r="BN88" s="275">
        <v>213796.61000000086</v>
      </c>
      <c r="BO88" s="275">
        <v>9135.75</v>
      </c>
      <c r="BP88" s="275">
        <v>91761.85</v>
      </c>
      <c r="BQ88" s="275">
        <v>64404.63</v>
      </c>
      <c r="BR88" s="275">
        <v>4895</v>
      </c>
      <c r="BS88" s="275">
        <v>548.1</v>
      </c>
      <c r="BT88" s="275">
        <v>159149.82</v>
      </c>
      <c r="BU88" s="275">
        <v>129376.86</v>
      </c>
      <c r="BV88" s="275">
        <v>0</v>
      </c>
      <c r="BW88" s="275">
        <v>506761.03</v>
      </c>
      <c r="BX88" s="275">
        <v>0</v>
      </c>
      <c r="BY88" s="275">
        <v>0</v>
      </c>
      <c r="BZ88" s="275"/>
      <c r="CA88" s="275">
        <v>0</v>
      </c>
      <c r="CB88" s="275">
        <v>0</v>
      </c>
      <c r="CC88" s="275">
        <v>15100.94</v>
      </c>
      <c r="CD88" s="275">
        <v>29694</v>
      </c>
      <c r="CE88" s="275">
        <v>0</v>
      </c>
      <c r="CF88" s="275">
        <v>0</v>
      </c>
      <c r="CG88" s="275">
        <v>0</v>
      </c>
      <c r="CH88" s="275">
        <v>38955</v>
      </c>
      <c r="CI88" s="275">
        <v>0</v>
      </c>
      <c r="CJ88" s="275"/>
      <c r="CK88" s="275">
        <v>562693.00000000093</v>
      </c>
      <c r="CL88" s="275"/>
      <c r="CM88" s="275">
        <v>23387.940000000002</v>
      </c>
      <c r="CN88" s="275">
        <v>0</v>
      </c>
      <c r="CO88" s="275">
        <v>0</v>
      </c>
      <c r="CP88" s="275">
        <v>0</v>
      </c>
      <c r="CQ88" s="282"/>
      <c r="CR88" s="277">
        <v>414868.54999999987</v>
      </c>
      <c r="CS88" s="277">
        <v>0</v>
      </c>
      <c r="CT88" s="278">
        <v>432416.22</v>
      </c>
      <c r="CU88" s="278">
        <v>-17547.669999999998</v>
      </c>
      <c r="CV88" s="278">
        <v>-17547.6700000001</v>
      </c>
      <c r="CW88" s="277">
        <v>-17547.669999999998</v>
      </c>
      <c r="CX88" s="277">
        <v>414868.55</v>
      </c>
      <c r="CY88" s="279">
        <v>0</v>
      </c>
      <c r="CZ88" s="277">
        <v>0</v>
      </c>
      <c r="DA88" s="277">
        <v>0</v>
      </c>
      <c r="DB88" s="277">
        <v>-136089.12999999913</v>
      </c>
      <c r="DC88" s="278">
        <v>-17547.669999999998</v>
      </c>
      <c r="DE88" s="277">
        <v>-1.0186340659856796E-10</v>
      </c>
      <c r="DH88" s="277">
        <v>414868.54999999987</v>
      </c>
      <c r="DI88" s="277">
        <v>0</v>
      </c>
      <c r="DJ88" s="278">
        <v>432416.22</v>
      </c>
      <c r="DK88" s="278">
        <v>-17547.669999999998</v>
      </c>
      <c r="DP88" s="270">
        <v>3304063</v>
      </c>
      <c r="DS88" s="277">
        <f t="shared" si="22"/>
        <v>6384006.0600000005</v>
      </c>
      <c r="DT88" s="277">
        <f t="shared" si="23"/>
        <v>6295891.7299999995</v>
      </c>
      <c r="DU88" s="277">
        <f t="shared" si="24"/>
        <v>88114.330000001006</v>
      </c>
      <c r="DV88" s="277">
        <f t="shared" si="25"/>
        <v>44794.94</v>
      </c>
      <c r="DW88" s="277">
        <f t="shared" si="26"/>
        <v>38955</v>
      </c>
      <c r="DX88" s="277">
        <f t="shared" si="27"/>
        <v>5839.9400000000023</v>
      </c>
      <c r="DZ88" s="277">
        <f t="shared" si="30"/>
        <v>474578.67</v>
      </c>
      <c r="EA88" s="277">
        <f t="shared" si="31"/>
        <v>88114.330000001006</v>
      </c>
      <c r="EB88" s="277">
        <f t="shared" si="32"/>
        <v>562693.00000000093</v>
      </c>
      <c r="EC88" s="277">
        <v>562693.00000000093</v>
      </c>
      <c r="ED88" s="277">
        <f t="shared" si="28"/>
        <v>0</v>
      </c>
      <c r="EE88" s="277"/>
      <c r="EF88" s="277">
        <f t="shared" si="33"/>
        <v>17548</v>
      </c>
      <c r="EG88" s="277">
        <f t="shared" si="29"/>
        <v>5839.9400000000023</v>
      </c>
      <c r="EH88" s="277">
        <f t="shared" si="34"/>
        <v>23387.940000000002</v>
      </c>
      <c r="EI88" s="279">
        <v>23387.940000000002</v>
      </c>
      <c r="EJ88" s="277">
        <f t="shared" si="35"/>
        <v>0</v>
      </c>
      <c r="EM88" s="277"/>
    </row>
    <row r="89" spans="1:143" s="269" customFormat="1" hidden="1">
      <c r="A89" s="269" t="str">
        <f>_xlfn.XLOOKUP(B89,Adjustment!B:B,Adjustment!H:H,0,0)</f>
        <v>Agree</v>
      </c>
      <c r="B89" s="270">
        <v>3304115</v>
      </c>
      <c r="C89" s="280" t="s">
        <v>919</v>
      </c>
      <c r="D89" s="271" t="s">
        <v>242</v>
      </c>
      <c r="E89" s="283"/>
      <c r="F89" s="281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4"/>
      <c r="S89" s="274"/>
      <c r="T89" s="274"/>
      <c r="U89" s="274"/>
      <c r="V89" s="274"/>
      <c r="W89" s="274"/>
      <c r="X89" s="275">
        <v>2158178.6800000002</v>
      </c>
      <c r="Y89" s="275"/>
      <c r="Z89" s="275">
        <v>23176</v>
      </c>
      <c r="AA89" s="275">
        <v>4971951.78</v>
      </c>
      <c r="AB89" s="275">
        <v>2210334.33</v>
      </c>
      <c r="AC89" s="275">
        <v>306725.58</v>
      </c>
      <c r="AD89" s="275">
        <v>0</v>
      </c>
      <c r="AE89" s="275">
        <v>314641.5</v>
      </c>
      <c r="AF89" s="275">
        <v>9770.7900000000009</v>
      </c>
      <c r="AG89" s="275">
        <v>0</v>
      </c>
      <c r="AH89" s="275">
        <v>0</v>
      </c>
      <c r="AI89" s="275">
        <v>458786.19</v>
      </c>
      <c r="AJ89" s="275">
        <v>90528.8</v>
      </c>
      <c r="AK89" s="275">
        <v>0</v>
      </c>
      <c r="AL89" s="275">
        <v>0</v>
      </c>
      <c r="AM89" s="275">
        <v>23305.46</v>
      </c>
      <c r="AN89" s="275">
        <v>0</v>
      </c>
      <c r="AO89" s="275">
        <v>0</v>
      </c>
      <c r="AP89" s="275">
        <v>0</v>
      </c>
      <c r="AQ89" s="275">
        <v>0</v>
      </c>
      <c r="AR89" s="275">
        <v>0</v>
      </c>
      <c r="AS89" s="275">
        <v>0</v>
      </c>
      <c r="AT89" s="275">
        <v>86553.08</v>
      </c>
      <c r="AU89" s="275">
        <v>0</v>
      </c>
      <c r="AV89" s="275">
        <v>3932393.5000000019</v>
      </c>
      <c r="AW89" s="275">
        <v>0</v>
      </c>
      <c r="AX89" s="275">
        <v>834874.25</v>
      </c>
      <c r="AY89" s="275">
        <v>107013</v>
      </c>
      <c r="AZ89" s="275">
        <v>711538.86</v>
      </c>
      <c r="BA89" s="275">
        <v>0</v>
      </c>
      <c r="BB89" s="275">
        <v>119615.53</v>
      </c>
      <c r="BC89" s="275">
        <v>66184.600000000006</v>
      </c>
      <c r="BD89" s="275">
        <v>13022.04</v>
      </c>
      <c r="BE89" s="275">
        <v>0</v>
      </c>
      <c r="BF89" s="275">
        <v>0</v>
      </c>
      <c r="BG89" s="275">
        <v>124818.57</v>
      </c>
      <c r="BH89" s="275">
        <v>5370</v>
      </c>
      <c r="BI89" s="275">
        <v>160566.91</v>
      </c>
      <c r="BJ89" s="275">
        <v>9046.2999999999993</v>
      </c>
      <c r="BK89" s="275">
        <v>311088.40000000002</v>
      </c>
      <c r="BL89" s="275">
        <v>110115.84</v>
      </c>
      <c r="BM89" s="275">
        <v>26556.89</v>
      </c>
      <c r="BN89" s="275">
        <v>408577.18999999878</v>
      </c>
      <c r="BO89" s="275">
        <v>58556.98</v>
      </c>
      <c r="BP89" s="275">
        <v>135186.69</v>
      </c>
      <c r="BQ89" s="275">
        <v>84991.59</v>
      </c>
      <c r="BR89" s="275">
        <v>4895</v>
      </c>
      <c r="BS89" s="275">
        <v>33598</v>
      </c>
      <c r="BT89" s="275">
        <v>279002.65999999997</v>
      </c>
      <c r="BU89" s="275">
        <v>267429.82</v>
      </c>
      <c r="BV89" s="275">
        <v>22370</v>
      </c>
      <c r="BW89" s="275">
        <v>264979.71000000002</v>
      </c>
      <c r="BX89" s="275">
        <v>0</v>
      </c>
      <c r="BY89" s="275">
        <v>0</v>
      </c>
      <c r="BZ89" s="275"/>
      <c r="CA89" s="275">
        <v>0</v>
      </c>
      <c r="CB89" s="275">
        <v>0</v>
      </c>
      <c r="CC89" s="275">
        <v>22573.75</v>
      </c>
      <c r="CD89" s="275">
        <v>44192.270000000004</v>
      </c>
      <c r="CE89" s="275">
        <v>0</v>
      </c>
      <c r="CF89" s="275">
        <v>0</v>
      </c>
      <c r="CG89" s="275">
        <v>0</v>
      </c>
      <c r="CH89" s="275">
        <v>0</v>
      </c>
      <c r="CI89" s="275">
        <v>23176</v>
      </c>
      <c r="CJ89" s="275"/>
      <c r="CK89" s="275">
        <v>2538983.8599999975</v>
      </c>
      <c r="CL89" s="275"/>
      <c r="CM89" s="275">
        <v>66766.02</v>
      </c>
      <c r="CN89" s="275">
        <v>0</v>
      </c>
      <c r="CO89" s="275">
        <v>0</v>
      </c>
      <c r="CP89" s="275">
        <v>0</v>
      </c>
      <c r="CQ89" s="282"/>
      <c r="CR89" s="277">
        <v>2538983.86</v>
      </c>
      <c r="CS89" s="277">
        <v>89541.94</v>
      </c>
      <c r="CT89" s="278">
        <v>2538983.86</v>
      </c>
      <c r="CU89" s="278">
        <v>89541.94</v>
      </c>
      <c r="CV89" s="278">
        <v>0</v>
      </c>
      <c r="CW89" s="277">
        <v>0</v>
      </c>
      <c r="CX89" s="277">
        <v>2628525.7999999998</v>
      </c>
      <c r="CY89" s="279">
        <v>44192.270000000004</v>
      </c>
      <c r="CZ89" s="277">
        <v>44192.270000000004</v>
      </c>
      <c r="DA89" s="277">
        <v>0</v>
      </c>
      <c r="DB89" s="277">
        <v>-0.3200000012293458</v>
      </c>
      <c r="DC89" s="278"/>
      <c r="DE89" s="277">
        <v>0</v>
      </c>
      <c r="DH89" s="277">
        <v>2538983.86</v>
      </c>
      <c r="DI89" s="277">
        <v>89541.94</v>
      </c>
      <c r="DJ89" s="278">
        <v>2538983.86</v>
      </c>
      <c r="DK89" s="278">
        <v>89541.94</v>
      </c>
      <c r="DP89" s="270">
        <v>3304115</v>
      </c>
      <c r="DS89" s="277">
        <f t="shared" si="22"/>
        <v>8472597.5099999998</v>
      </c>
      <c r="DT89" s="277">
        <f t="shared" si="23"/>
        <v>8091792.3300000019</v>
      </c>
      <c r="DU89" s="277">
        <f t="shared" si="24"/>
        <v>380805.17999999784</v>
      </c>
      <c r="DV89" s="277">
        <f t="shared" si="25"/>
        <v>66766.02</v>
      </c>
      <c r="DW89" s="277">
        <f t="shared" si="26"/>
        <v>23176</v>
      </c>
      <c r="DX89" s="277">
        <f t="shared" si="27"/>
        <v>43590.020000000004</v>
      </c>
      <c r="DZ89" s="277">
        <f t="shared" si="30"/>
        <v>2158178.6800000002</v>
      </c>
      <c r="EA89" s="277">
        <f t="shared" si="31"/>
        <v>380805.17999999784</v>
      </c>
      <c r="EB89" s="277">
        <f t="shared" si="32"/>
        <v>2538983.859999998</v>
      </c>
      <c r="EC89" s="277">
        <v>2538983.859999998</v>
      </c>
      <c r="ED89" s="277">
        <f t="shared" si="28"/>
        <v>0</v>
      </c>
      <c r="EE89" s="277"/>
      <c r="EF89" s="277">
        <f t="shared" si="33"/>
        <v>23176</v>
      </c>
      <c r="EG89" s="277">
        <f t="shared" si="29"/>
        <v>43590.020000000004</v>
      </c>
      <c r="EH89" s="277">
        <f t="shared" si="34"/>
        <v>66766.02</v>
      </c>
      <c r="EI89" s="279">
        <v>66766.01999999999</v>
      </c>
      <c r="EJ89" s="277">
        <f t="shared" si="35"/>
        <v>0</v>
      </c>
      <c r="EM89" s="277"/>
    </row>
    <row r="90" spans="1:143" s="269" customFormat="1" hidden="1">
      <c r="A90" s="269" t="str">
        <f>_xlfn.XLOOKUP(B90,Adjustment!B:B,Adjustment!H:H,0,0)</f>
        <v>Agree</v>
      </c>
      <c r="B90" s="270">
        <v>3304173</v>
      </c>
      <c r="C90" s="280" t="s">
        <v>920</v>
      </c>
      <c r="D90" s="271" t="s">
        <v>435</v>
      </c>
      <c r="E90" s="283"/>
      <c r="F90" s="281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4"/>
      <c r="S90" s="274"/>
      <c r="T90" s="274"/>
      <c r="U90" s="274"/>
      <c r="V90" s="274"/>
      <c r="W90" s="274"/>
      <c r="X90" s="275">
        <v>1093514.77</v>
      </c>
      <c r="Y90" s="275"/>
      <c r="Z90" s="275">
        <v>18808</v>
      </c>
      <c r="AA90" s="275">
        <v>6376410.7400000002</v>
      </c>
      <c r="AB90" s="275">
        <v>0</v>
      </c>
      <c r="AC90" s="275">
        <v>125462.59</v>
      </c>
      <c r="AD90" s="275">
        <v>0</v>
      </c>
      <c r="AE90" s="275">
        <v>312456</v>
      </c>
      <c r="AF90" s="275">
        <v>7370.79</v>
      </c>
      <c r="AG90" s="275">
        <v>0</v>
      </c>
      <c r="AH90" s="275">
        <v>0</v>
      </c>
      <c r="AI90" s="275">
        <v>0</v>
      </c>
      <c r="AJ90" s="275">
        <v>0</v>
      </c>
      <c r="AK90" s="275">
        <v>0</v>
      </c>
      <c r="AL90" s="275">
        <v>0</v>
      </c>
      <c r="AM90" s="275">
        <v>0</v>
      </c>
      <c r="AN90" s="275">
        <v>0</v>
      </c>
      <c r="AO90" s="275">
        <v>0</v>
      </c>
      <c r="AP90" s="275">
        <v>0</v>
      </c>
      <c r="AQ90" s="275">
        <v>0</v>
      </c>
      <c r="AR90" s="275">
        <v>0</v>
      </c>
      <c r="AS90" s="275">
        <v>0</v>
      </c>
      <c r="AT90" s="275">
        <v>64701.3</v>
      </c>
      <c r="AU90" s="275">
        <v>0</v>
      </c>
      <c r="AV90" s="275">
        <v>6886402.4199999999</v>
      </c>
      <c r="AW90" s="275">
        <v>0</v>
      </c>
      <c r="AX90" s="275">
        <v>90111.06</v>
      </c>
      <c r="AY90" s="275">
        <v>0</v>
      </c>
      <c r="AZ90" s="275">
        <v>0</v>
      </c>
      <c r="BA90" s="275">
        <v>0</v>
      </c>
      <c r="BB90" s="275">
        <v>0</v>
      </c>
      <c r="BC90" s="275">
        <v>0</v>
      </c>
      <c r="BD90" s="275">
        <v>0</v>
      </c>
      <c r="BE90" s="275">
        <v>0</v>
      </c>
      <c r="BF90" s="275">
        <v>0</v>
      </c>
      <c r="BG90" s="275">
        <v>0</v>
      </c>
      <c r="BH90" s="275">
        <v>0</v>
      </c>
      <c r="BI90" s="275">
        <v>0</v>
      </c>
      <c r="BJ90" s="275">
        <v>0</v>
      </c>
      <c r="BK90" s="275">
        <v>0</v>
      </c>
      <c r="BL90" s="275">
        <v>0</v>
      </c>
      <c r="BM90" s="275">
        <v>0</v>
      </c>
      <c r="BN90" s="275">
        <v>0</v>
      </c>
      <c r="BO90" s="275">
        <v>0</v>
      </c>
      <c r="BP90" s="275">
        <v>0</v>
      </c>
      <c r="BQ90" s="275">
        <v>0</v>
      </c>
      <c r="BR90" s="275">
        <v>4895</v>
      </c>
      <c r="BS90" s="275">
        <v>0</v>
      </c>
      <c r="BT90" s="275">
        <v>0</v>
      </c>
      <c r="BU90" s="275">
        <v>0</v>
      </c>
      <c r="BV90" s="275">
        <v>0</v>
      </c>
      <c r="BW90" s="275">
        <v>0</v>
      </c>
      <c r="BX90" s="275">
        <v>0</v>
      </c>
      <c r="BY90" s="275">
        <v>0</v>
      </c>
      <c r="BZ90" s="275"/>
      <c r="CA90" s="275">
        <v>0</v>
      </c>
      <c r="CB90" s="275">
        <v>0</v>
      </c>
      <c r="CC90" s="275">
        <v>18951.25</v>
      </c>
      <c r="CD90" s="275">
        <v>36403.98000000001</v>
      </c>
      <c r="CE90" s="275">
        <v>0</v>
      </c>
      <c r="CF90" s="275">
        <v>0</v>
      </c>
      <c r="CG90" s="275">
        <v>0</v>
      </c>
      <c r="CH90" s="275">
        <v>0</v>
      </c>
      <c r="CI90" s="275">
        <v>0</v>
      </c>
      <c r="CJ90" s="275"/>
      <c r="CK90" s="275">
        <v>998507.71</v>
      </c>
      <c r="CL90" s="275"/>
      <c r="CM90" s="275">
        <v>74163.23000000001</v>
      </c>
      <c r="CN90" s="275">
        <v>0</v>
      </c>
      <c r="CO90" s="275">
        <v>0</v>
      </c>
      <c r="CP90" s="275">
        <v>0</v>
      </c>
      <c r="CQ90" s="282"/>
      <c r="CR90" s="277">
        <v>998507.71000000043</v>
      </c>
      <c r="CS90" s="277">
        <v>149321.89000000001</v>
      </c>
      <c r="CT90" s="278">
        <v>998507.71</v>
      </c>
      <c r="CU90" s="278">
        <v>149321.89000000001</v>
      </c>
      <c r="CV90" s="278">
        <v>0</v>
      </c>
      <c r="CW90" s="277">
        <v>0</v>
      </c>
      <c r="CX90" s="277">
        <v>1147829.6000000001</v>
      </c>
      <c r="CY90" s="279">
        <v>-54716.979999999981</v>
      </c>
      <c r="CZ90" s="277">
        <v>-54716.979999999981</v>
      </c>
      <c r="DA90" s="277">
        <v>0</v>
      </c>
      <c r="DB90" s="277">
        <v>-0.22999999998137355</v>
      </c>
      <c r="DC90" s="278"/>
      <c r="DE90" s="277">
        <v>5.8207660913467407E-10</v>
      </c>
      <c r="DH90" s="277">
        <v>998507.71000000043</v>
      </c>
      <c r="DI90" s="277">
        <v>149321.89000000001</v>
      </c>
      <c r="DJ90" s="278">
        <v>998507.71</v>
      </c>
      <c r="DK90" s="278">
        <v>149321.89000000001</v>
      </c>
      <c r="DP90" s="270">
        <v>3304173</v>
      </c>
      <c r="DS90" s="277">
        <f t="shared" si="22"/>
        <v>6886401.4199999999</v>
      </c>
      <c r="DT90" s="277">
        <f t="shared" si="23"/>
        <v>6981408.4799999995</v>
      </c>
      <c r="DU90" s="277">
        <f t="shared" si="24"/>
        <v>-95007.05999999959</v>
      </c>
      <c r="DV90" s="277">
        <f t="shared" si="25"/>
        <v>55355.23000000001</v>
      </c>
      <c r="DW90" s="277">
        <f t="shared" si="26"/>
        <v>0</v>
      </c>
      <c r="DX90" s="277">
        <f t="shared" si="27"/>
        <v>55355.23000000001</v>
      </c>
      <c r="DZ90" s="277">
        <f t="shared" si="30"/>
        <v>1093514.77</v>
      </c>
      <c r="EA90" s="277">
        <f t="shared" si="31"/>
        <v>-95007.05999999959</v>
      </c>
      <c r="EB90" s="277">
        <f t="shared" si="32"/>
        <v>998507.71000000043</v>
      </c>
      <c r="EC90" s="277">
        <v>998507.71000000043</v>
      </c>
      <c r="ED90" s="277">
        <f t="shared" si="28"/>
        <v>0</v>
      </c>
      <c r="EE90" s="277"/>
      <c r="EF90" s="277">
        <f t="shared" si="33"/>
        <v>18808</v>
      </c>
      <c r="EG90" s="277">
        <f t="shared" si="29"/>
        <v>55355.23000000001</v>
      </c>
      <c r="EH90" s="277">
        <f t="shared" si="34"/>
        <v>74163.23000000001</v>
      </c>
      <c r="EI90" s="279">
        <v>74163.23000000001</v>
      </c>
      <c r="EJ90" s="277">
        <f t="shared" si="35"/>
        <v>0</v>
      </c>
      <c r="EM90" s="277"/>
    </row>
    <row r="91" spans="1:143" s="191" customFormat="1" hidden="1">
      <c r="A91" s="191" t="str">
        <f>_xlfn.XLOOKUP(B91,Adjustment!B:B,Adjustment!H:H,0,0)</f>
        <v>Agree</v>
      </c>
      <c r="B91" s="180">
        <v>3304201</v>
      </c>
      <c r="C91" s="181" t="s">
        <v>925</v>
      </c>
      <c r="D91" s="182" t="s">
        <v>341</v>
      </c>
      <c r="E91" s="183"/>
      <c r="F91" s="184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5"/>
      <c r="S91" s="185"/>
      <c r="T91" s="185"/>
      <c r="U91" s="185"/>
      <c r="V91" s="185"/>
      <c r="W91" s="185"/>
      <c r="X91" s="186">
        <v>1693049.36</v>
      </c>
      <c r="Y91" s="186"/>
      <c r="Z91" s="186">
        <v>24491.99</v>
      </c>
      <c r="AA91" s="186">
        <v>8774031.4299999997</v>
      </c>
      <c r="AB91" s="186">
        <v>0</v>
      </c>
      <c r="AC91" s="186">
        <v>46882.5</v>
      </c>
      <c r="AD91" s="186">
        <v>0</v>
      </c>
      <c r="AE91" s="186">
        <v>575460.5</v>
      </c>
      <c r="AF91" s="186">
        <v>29653.95</v>
      </c>
      <c r="AG91" s="186">
        <v>0</v>
      </c>
      <c r="AH91" s="186">
        <v>0</v>
      </c>
      <c r="AI91" s="186">
        <v>387842.89999999874</v>
      </c>
      <c r="AJ91" s="186">
        <v>190365.14</v>
      </c>
      <c r="AK91" s="186">
        <v>0</v>
      </c>
      <c r="AL91" s="186">
        <v>0</v>
      </c>
      <c r="AM91" s="186">
        <v>2993</v>
      </c>
      <c r="AN91" s="186">
        <v>0</v>
      </c>
      <c r="AO91" s="186">
        <v>0</v>
      </c>
      <c r="AP91" s="186">
        <v>0</v>
      </c>
      <c r="AQ91" s="186">
        <v>0</v>
      </c>
      <c r="AR91" s="186">
        <v>0</v>
      </c>
      <c r="AS91" s="186">
        <v>0</v>
      </c>
      <c r="AT91" s="186">
        <v>156700.48000000001</v>
      </c>
      <c r="AU91" s="186">
        <v>0</v>
      </c>
      <c r="AV91" s="186">
        <v>5063857.8699999982</v>
      </c>
      <c r="AW91" s="186">
        <v>0</v>
      </c>
      <c r="AX91" s="186">
        <v>1031725.02</v>
      </c>
      <c r="AY91" s="186">
        <v>226252.41</v>
      </c>
      <c r="AZ91" s="186">
        <v>516183.28</v>
      </c>
      <c r="BA91" s="186">
        <v>0</v>
      </c>
      <c r="BB91" s="186">
        <v>27516.560000000001</v>
      </c>
      <c r="BC91" s="186">
        <v>16237.35</v>
      </c>
      <c r="BD91" s="186">
        <v>25966.27</v>
      </c>
      <c r="BE91" s="186">
        <v>0</v>
      </c>
      <c r="BF91" s="186">
        <v>0</v>
      </c>
      <c r="BG91" s="186">
        <v>310830.87</v>
      </c>
      <c r="BH91" s="186">
        <v>12631.17</v>
      </c>
      <c r="BI91" s="186">
        <v>203806.05</v>
      </c>
      <c r="BJ91" s="186">
        <v>15051.72</v>
      </c>
      <c r="BK91" s="186">
        <v>277318.38</v>
      </c>
      <c r="BL91" s="186">
        <v>114746.88</v>
      </c>
      <c r="BM91" s="186">
        <v>52267.66</v>
      </c>
      <c r="BN91" s="186">
        <v>182946.45</v>
      </c>
      <c r="BO91" s="186">
        <v>9345.67</v>
      </c>
      <c r="BP91" s="186">
        <v>123136.94</v>
      </c>
      <c r="BQ91" s="186">
        <v>260369.49</v>
      </c>
      <c r="BR91" s="186">
        <v>4895</v>
      </c>
      <c r="BS91" s="186">
        <v>0</v>
      </c>
      <c r="BT91" s="186">
        <v>328066.34999999998</v>
      </c>
      <c r="BU91" s="186">
        <v>191837.39</v>
      </c>
      <c r="BV91" s="186">
        <v>67832.320000000007</v>
      </c>
      <c r="BW91" s="186">
        <v>382608.78</v>
      </c>
      <c r="BX91" s="186">
        <v>0</v>
      </c>
      <c r="BY91" s="186">
        <v>0</v>
      </c>
      <c r="BZ91" s="186">
        <v>183304</v>
      </c>
      <c r="CA91" s="186">
        <v>0</v>
      </c>
      <c r="CB91" s="186">
        <v>0</v>
      </c>
      <c r="CC91" s="186">
        <v>70306.87999999999</v>
      </c>
      <c r="CD91" s="186">
        <v>0</v>
      </c>
      <c r="CE91" s="186">
        <v>183304</v>
      </c>
      <c r="CF91" s="186">
        <v>0</v>
      </c>
      <c r="CG91" s="186">
        <v>0</v>
      </c>
      <c r="CH91" s="186">
        <v>0</v>
      </c>
      <c r="CI91" s="186">
        <v>253611</v>
      </c>
      <c r="CJ91" s="186"/>
      <c r="CK91" s="186">
        <v>2228245.3800000008</v>
      </c>
      <c r="CL91" s="186"/>
      <c r="CM91" s="275">
        <v>24491.869999999995</v>
      </c>
      <c r="CN91" s="186">
        <v>0</v>
      </c>
      <c r="CO91" s="186">
        <v>0</v>
      </c>
      <c r="CP91" s="186">
        <v>0</v>
      </c>
      <c r="CQ91" s="187"/>
      <c r="CR91" s="189">
        <v>2128681.88</v>
      </c>
      <c r="CS91" s="189">
        <v>0</v>
      </c>
      <c r="CT91" s="188">
        <v>2228245.38</v>
      </c>
      <c r="CU91" s="188">
        <v>-99563.5</v>
      </c>
      <c r="CV91" s="188">
        <v>-99563.5</v>
      </c>
      <c r="CW91" s="189">
        <v>-99563.5</v>
      </c>
      <c r="CX91" s="189">
        <v>2128681.88</v>
      </c>
      <c r="CY91" s="190">
        <v>-45897</v>
      </c>
      <c r="CZ91" s="189">
        <v>-45897</v>
      </c>
      <c r="DA91" s="189">
        <v>0.3600000012665987</v>
      </c>
      <c r="DB91" s="189">
        <v>0</v>
      </c>
      <c r="DC91" s="188">
        <v>-99563.5</v>
      </c>
      <c r="DE91" s="189">
        <v>0</v>
      </c>
      <c r="DH91" s="189">
        <v>2128681.88</v>
      </c>
      <c r="DI91" s="189">
        <v>0</v>
      </c>
      <c r="DJ91" s="188">
        <v>2228245.38</v>
      </c>
      <c r="DK91" s="188">
        <v>-99563.5</v>
      </c>
      <c r="DP91" s="180">
        <v>3304201</v>
      </c>
      <c r="DS91" s="189">
        <f t="shared" si="22"/>
        <v>10163929.899999999</v>
      </c>
      <c r="DT91" s="189">
        <f t="shared" si="23"/>
        <v>9628733.8799999971</v>
      </c>
      <c r="DU91" s="189">
        <f t="shared" si="24"/>
        <v>535196.02000000142</v>
      </c>
      <c r="DV91" s="189">
        <f t="shared" si="25"/>
        <v>253610.88</v>
      </c>
      <c r="DW91" s="189">
        <f t="shared" si="26"/>
        <v>253611</v>
      </c>
      <c r="DX91" s="189">
        <f t="shared" si="27"/>
        <v>-0.11999999999534339</v>
      </c>
      <c r="DZ91" s="189">
        <f t="shared" si="30"/>
        <v>1693049.36</v>
      </c>
      <c r="EA91" s="189">
        <f t="shared" si="31"/>
        <v>535196.02000000142</v>
      </c>
      <c r="EB91" s="189">
        <f t="shared" si="32"/>
        <v>2228245.3800000018</v>
      </c>
      <c r="EC91" s="189">
        <v>2228245.3800000018</v>
      </c>
      <c r="ED91" s="189">
        <f t="shared" si="28"/>
        <v>0</v>
      </c>
      <c r="EE91" s="189"/>
      <c r="EF91" s="189">
        <f t="shared" si="33"/>
        <v>24491.99</v>
      </c>
      <c r="EG91" s="189">
        <f t="shared" si="29"/>
        <v>-0.11999999999534339</v>
      </c>
      <c r="EH91" s="189">
        <f t="shared" si="34"/>
        <v>24491.870000000006</v>
      </c>
      <c r="EI91" s="190">
        <v>24492.000000000011</v>
      </c>
      <c r="EJ91" s="189">
        <f t="shared" si="35"/>
        <v>0.13000000000465661</v>
      </c>
      <c r="EM91" s="277"/>
    </row>
    <row r="92" spans="1:143" s="269" customFormat="1" hidden="1">
      <c r="A92" s="269" t="str">
        <f>_xlfn.XLOOKUP(B92,Adjustment!B:B,Adjustment!H:H,0,0)</f>
        <v>Agree</v>
      </c>
      <c r="B92" s="270">
        <v>3304237</v>
      </c>
      <c r="C92" s="280" t="s">
        <v>928</v>
      </c>
      <c r="D92" s="271" t="s">
        <v>511</v>
      </c>
      <c r="E92" s="283"/>
      <c r="F92" s="281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4"/>
      <c r="S92" s="274"/>
      <c r="T92" s="274"/>
      <c r="U92" s="274"/>
      <c r="V92" s="274"/>
      <c r="W92" s="274"/>
      <c r="X92" s="275">
        <v>3561458</v>
      </c>
      <c r="Y92" s="275"/>
      <c r="Z92" s="275">
        <v>176578</v>
      </c>
      <c r="AA92" s="275">
        <v>10862049.310000001</v>
      </c>
      <c r="AB92" s="275">
        <v>1726669.33</v>
      </c>
      <c r="AC92" s="275">
        <v>100216.23</v>
      </c>
      <c r="AD92" s="275">
        <v>0</v>
      </c>
      <c r="AE92" s="275">
        <v>642036</v>
      </c>
      <c r="AF92" s="275">
        <v>33267.370000000003</v>
      </c>
      <c r="AG92" s="275">
        <v>0</v>
      </c>
      <c r="AH92" s="275">
        <v>0</v>
      </c>
      <c r="AI92" s="275">
        <v>1969702.38</v>
      </c>
      <c r="AJ92" s="275">
        <v>228231.86</v>
      </c>
      <c r="AK92" s="275">
        <v>0</v>
      </c>
      <c r="AL92" s="275">
        <v>0</v>
      </c>
      <c r="AM92" s="275">
        <v>72734.94</v>
      </c>
      <c r="AN92" s="275">
        <v>0</v>
      </c>
      <c r="AO92" s="275">
        <v>0</v>
      </c>
      <c r="AP92" s="275">
        <v>0</v>
      </c>
      <c r="AQ92" s="275">
        <v>0</v>
      </c>
      <c r="AR92" s="275">
        <v>0</v>
      </c>
      <c r="AS92" s="275">
        <v>0</v>
      </c>
      <c r="AT92" s="275">
        <v>242986.5</v>
      </c>
      <c r="AU92" s="275">
        <v>0</v>
      </c>
      <c r="AV92" s="275">
        <v>7737107.8799999999</v>
      </c>
      <c r="AW92" s="275">
        <v>0</v>
      </c>
      <c r="AX92" s="275">
        <v>1061539.22</v>
      </c>
      <c r="AY92" s="275">
        <v>314944.67</v>
      </c>
      <c r="AZ92" s="275">
        <v>827782.57</v>
      </c>
      <c r="BA92" s="275">
        <v>298585.31</v>
      </c>
      <c r="BB92" s="275">
        <v>60587.39</v>
      </c>
      <c r="BC92" s="275">
        <v>36536.25</v>
      </c>
      <c r="BD92" s="275">
        <v>18877.09</v>
      </c>
      <c r="BE92" s="275">
        <v>0</v>
      </c>
      <c r="BF92" s="275">
        <v>3394.5</v>
      </c>
      <c r="BG92" s="275">
        <v>1431015.5</v>
      </c>
      <c r="BH92" s="275">
        <v>11481.63</v>
      </c>
      <c r="BI92" s="275">
        <v>3099.85</v>
      </c>
      <c r="BJ92" s="275">
        <v>9091.64</v>
      </c>
      <c r="BK92" s="275">
        <v>401748.71</v>
      </c>
      <c r="BL92" s="275">
        <v>169804.79999999999</v>
      </c>
      <c r="BM92" s="275">
        <v>21923.67</v>
      </c>
      <c r="BN92" s="275">
        <v>440291.88</v>
      </c>
      <c r="BO92" s="275">
        <v>141725.99</v>
      </c>
      <c r="BP92" s="275">
        <v>218319.11</v>
      </c>
      <c r="BQ92" s="275">
        <v>127617.19</v>
      </c>
      <c r="BR92" s="275">
        <v>4895</v>
      </c>
      <c r="BS92" s="275">
        <v>15563.2</v>
      </c>
      <c r="BT92" s="275">
        <v>278306.11</v>
      </c>
      <c r="BU92" s="275">
        <v>143305.49</v>
      </c>
      <c r="BV92" s="275">
        <v>274026.43</v>
      </c>
      <c r="BW92" s="275">
        <v>174038.72</v>
      </c>
      <c r="BX92" s="275">
        <v>0</v>
      </c>
      <c r="BY92" s="275">
        <v>0</v>
      </c>
      <c r="BZ92" s="275"/>
      <c r="CA92" s="275">
        <v>0</v>
      </c>
      <c r="CB92" s="275">
        <v>0</v>
      </c>
      <c r="CC92" s="275">
        <v>36411.25</v>
      </c>
      <c r="CD92" s="275">
        <v>0</v>
      </c>
      <c r="CE92" s="275">
        <v>0</v>
      </c>
      <c r="CF92" s="275">
        <v>0</v>
      </c>
      <c r="CG92" s="275">
        <v>0</v>
      </c>
      <c r="CH92" s="275">
        <v>0</v>
      </c>
      <c r="CI92" s="275">
        <v>0</v>
      </c>
      <c r="CJ92" s="275"/>
      <c r="CK92" s="275">
        <v>5213742.1199999992</v>
      </c>
      <c r="CL92" s="275"/>
      <c r="CM92" s="275">
        <v>212989.25</v>
      </c>
      <c r="CN92" s="275">
        <v>0</v>
      </c>
      <c r="CO92" s="275">
        <v>0</v>
      </c>
      <c r="CP92" s="275">
        <v>0</v>
      </c>
      <c r="CQ92" s="282"/>
      <c r="CR92" s="277">
        <v>5213742.1199999973</v>
      </c>
      <c r="CS92" s="277">
        <v>722513.41999999993</v>
      </c>
      <c r="CT92" s="278">
        <v>5213742.12</v>
      </c>
      <c r="CU92" s="278">
        <v>722513.42</v>
      </c>
      <c r="CV92" s="278">
        <v>0</v>
      </c>
      <c r="CW92" s="277">
        <v>0</v>
      </c>
      <c r="CX92" s="277">
        <v>5936255.54</v>
      </c>
      <c r="CY92" s="279">
        <v>-618414.57999999996</v>
      </c>
      <c r="CZ92" s="277">
        <v>-618414.57999999996</v>
      </c>
      <c r="DA92" s="277">
        <v>0</v>
      </c>
      <c r="DB92" s="277">
        <v>0</v>
      </c>
      <c r="DC92" s="278"/>
      <c r="DE92" s="277">
        <v>-2.9103830456733704E-9</v>
      </c>
      <c r="DH92" s="277">
        <v>5213742.1199999973</v>
      </c>
      <c r="DI92" s="277">
        <v>722513.41999999993</v>
      </c>
      <c r="DJ92" s="278">
        <v>5213742.12</v>
      </c>
      <c r="DK92" s="278">
        <v>722513.42</v>
      </c>
      <c r="DP92" s="270">
        <v>3304237</v>
      </c>
      <c r="DS92" s="277">
        <f t="shared" si="22"/>
        <v>15877893.92</v>
      </c>
      <c r="DT92" s="277">
        <f t="shared" si="23"/>
        <v>14225609.800000003</v>
      </c>
      <c r="DU92" s="277">
        <f t="shared" si="24"/>
        <v>1652284.1199999973</v>
      </c>
      <c r="DV92" s="277">
        <f t="shared" si="25"/>
        <v>36411.25</v>
      </c>
      <c r="DW92" s="277">
        <f t="shared" si="26"/>
        <v>0</v>
      </c>
      <c r="DX92" s="277">
        <f t="shared" si="27"/>
        <v>36411.25</v>
      </c>
      <c r="DZ92" s="277">
        <f t="shared" si="30"/>
        <v>3561458</v>
      </c>
      <c r="EA92" s="277">
        <f t="shared" si="31"/>
        <v>1652284.1199999973</v>
      </c>
      <c r="EB92" s="277">
        <f t="shared" si="32"/>
        <v>5213742.1199999973</v>
      </c>
      <c r="EC92" s="277">
        <v>5213742.1199999973</v>
      </c>
      <c r="ED92" s="277">
        <f t="shared" si="28"/>
        <v>0</v>
      </c>
      <c r="EE92" s="277"/>
      <c r="EF92" s="277">
        <f t="shared" si="33"/>
        <v>176578</v>
      </c>
      <c r="EG92" s="277">
        <f t="shared" si="29"/>
        <v>36411.25</v>
      </c>
      <c r="EH92" s="277">
        <f t="shared" si="34"/>
        <v>212989.25</v>
      </c>
      <c r="EI92" s="279">
        <v>212989.25</v>
      </c>
      <c r="EJ92" s="277">
        <f t="shared" si="35"/>
        <v>0</v>
      </c>
      <c r="EM92" s="277"/>
    </row>
    <row r="93" spans="1:143" s="269" customFormat="1" hidden="1">
      <c r="A93" s="269" t="str">
        <f>_xlfn.XLOOKUP(B93,Adjustment!B:B,Adjustment!H:H,0,0)</f>
        <v>Agree</v>
      </c>
      <c r="B93" s="270">
        <v>3304606</v>
      </c>
      <c r="C93" s="280" t="s">
        <v>931</v>
      </c>
      <c r="D93" s="271" t="s">
        <v>491</v>
      </c>
      <c r="E93" s="283"/>
      <c r="F93" s="281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4"/>
      <c r="S93" s="274"/>
      <c r="T93" s="274"/>
      <c r="U93" s="274"/>
      <c r="V93" s="274"/>
      <c r="W93" s="274"/>
      <c r="X93" s="275">
        <v>372856.87</v>
      </c>
      <c r="Y93" s="275"/>
      <c r="Z93" s="275">
        <v>0</v>
      </c>
      <c r="AA93" s="275">
        <v>5511896.5899999999</v>
      </c>
      <c r="AB93" s="275">
        <v>1105236</v>
      </c>
      <c r="AC93" s="275">
        <v>46505.64</v>
      </c>
      <c r="AD93" s="275">
        <v>0</v>
      </c>
      <c r="AE93" s="275">
        <v>267356</v>
      </c>
      <c r="AF93" s="275">
        <v>11061.23</v>
      </c>
      <c r="AG93" s="275">
        <v>0</v>
      </c>
      <c r="AH93" s="275">
        <v>0</v>
      </c>
      <c r="AI93" s="275">
        <v>139632.32000000001</v>
      </c>
      <c r="AJ93" s="275">
        <v>0</v>
      </c>
      <c r="AK93" s="275">
        <v>0</v>
      </c>
      <c r="AL93" s="275">
        <v>0</v>
      </c>
      <c r="AM93" s="275">
        <v>249564.18</v>
      </c>
      <c r="AN93" s="275">
        <v>0</v>
      </c>
      <c r="AO93" s="275">
        <v>0</v>
      </c>
      <c r="AP93" s="275">
        <v>0</v>
      </c>
      <c r="AQ93" s="275">
        <v>0</v>
      </c>
      <c r="AR93" s="275">
        <v>0</v>
      </c>
      <c r="AS93" s="275">
        <v>0</v>
      </c>
      <c r="AT93" s="275">
        <v>95939.25</v>
      </c>
      <c r="AU93" s="275">
        <v>0</v>
      </c>
      <c r="AV93" s="275">
        <v>4630899.7699999996</v>
      </c>
      <c r="AW93" s="275">
        <v>0</v>
      </c>
      <c r="AX93" s="275">
        <v>541197.19999999995</v>
      </c>
      <c r="AY93" s="275">
        <v>71282.12</v>
      </c>
      <c r="AZ93" s="275">
        <v>446339.92</v>
      </c>
      <c r="BA93" s="275">
        <v>0</v>
      </c>
      <c r="BB93" s="275">
        <v>35968.559999999998</v>
      </c>
      <c r="BC93" s="275">
        <v>53549.53</v>
      </c>
      <c r="BD93" s="275">
        <v>8007.82</v>
      </c>
      <c r="BE93" s="275">
        <v>0</v>
      </c>
      <c r="BF93" s="275">
        <v>0</v>
      </c>
      <c r="BG93" s="275">
        <v>51621.599999999999</v>
      </c>
      <c r="BH93" s="275">
        <v>10163.459999999999</v>
      </c>
      <c r="BI93" s="275">
        <v>142108.96</v>
      </c>
      <c r="BJ93" s="275">
        <v>8437.39</v>
      </c>
      <c r="BK93" s="275">
        <v>183427.63</v>
      </c>
      <c r="BL93" s="275">
        <v>22228.99</v>
      </c>
      <c r="BM93" s="275">
        <v>21963.07</v>
      </c>
      <c r="BN93" s="275">
        <v>278243.28000000061</v>
      </c>
      <c r="BO93" s="275">
        <v>168987.35</v>
      </c>
      <c r="BP93" s="275">
        <v>115067.12</v>
      </c>
      <c r="BQ93" s="275">
        <v>173348.44</v>
      </c>
      <c r="BR93" s="275">
        <v>4895</v>
      </c>
      <c r="BS93" s="275">
        <v>0</v>
      </c>
      <c r="BT93" s="275">
        <v>77491.199999999997</v>
      </c>
      <c r="BU93" s="275">
        <v>71385.2</v>
      </c>
      <c r="BV93" s="275">
        <v>121798.8</v>
      </c>
      <c r="BW93" s="275">
        <v>143310.34</v>
      </c>
      <c r="BX93" s="275">
        <v>0</v>
      </c>
      <c r="BY93" s="275">
        <v>0</v>
      </c>
      <c r="BZ93" s="275"/>
      <c r="CA93" s="275">
        <v>0</v>
      </c>
      <c r="CB93" s="275">
        <v>0</v>
      </c>
      <c r="CC93" s="275">
        <v>23662.799999999999</v>
      </c>
      <c r="CD93" s="275">
        <v>0</v>
      </c>
      <c r="CE93" s="275">
        <v>0</v>
      </c>
      <c r="CF93" s="275">
        <v>0</v>
      </c>
      <c r="CG93" s="275">
        <v>0</v>
      </c>
      <c r="CH93" s="275">
        <v>23662.799999999999</v>
      </c>
      <c r="CI93" s="275">
        <v>0</v>
      </c>
      <c r="CJ93" s="275"/>
      <c r="CK93" s="275">
        <v>418325.33000000007</v>
      </c>
      <c r="CL93" s="275"/>
      <c r="CM93" s="275">
        <v>0</v>
      </c>
      <c r="CN93" s="275">
        <v>0</v>
      </c>
      <c r="CO93" s="275">
        <v>0</v>
      </c>
      <c r="CP93" s="275">
        <v>0</v>
      </c>
      <c r="CQ93" s="282"/>
      <c r="CR93" s="277">
        <v>418325.32999999996</v>
      </c>
      <c r="CS93" s="277">
        <v>0</v>
      </c>
      <c r="CT93" s="278">
        <v>418325.33</v>
      </c>
      <c r="CU93" s="278">
        <v>0</v>
      </c>
      <c r="CV93" s="278">
        <v>0</v>
      </c>
      <c r="CW93" s="277">
        <v>0</v>
      </c>
      <c r="CX93" s="277">
        <v>418325.33</v>
      </c>
      <c r="CY93" s="279">
        <v>0</v>
      </c>
      <c r="CZ93" s="277">
        <v>0</v>
      </c>
      <c r="DA93" s="277">
        <v>0</v>
      </c>
      <c r="DB93" s="277">
        <v>-2.9999999387655407E-2</v>
      </c>
      <c r="DC93" s="278"/>
      <c r="DE93" s="277">
        <v>-5.8207660913467407E-11</v>
      </c>
      <c r="DH93" s="277">
        <v>418325.32999999996</v>
      </c>
      <c r="DI93" s="277">
        <v>0</v>
      </c>
      <c r="DJ93" s="278">
        <v>418325.33</v>
      </c>
      <c r="DK93" s="278">
        <v>0</v>
      </c>
      <c r="DP93" s="270">
        <v>3304606</v>
      </c>
      <c r="DS93" s="277">
        <f t="shared" si="22"/>
        <v>7427191.21</v>
      </c>
      <c r="DT93" s="277">
        <f t="shared" si="23"/>
        <v>7381722.75</v>
      </c>
      <c r="DU93" s="277">
        <f t="shared" si="24"/>
        <v>45468.459999999963</v>
      </c>
      <c r="DV93" s="277">
        <f t="shared" si="25"/>
        <v>23662.799999999999</v>
      </c>
      <c r="DW93" s="277">
        <f t="shared" si="26"/>
        <v>23662.799999999999</v>
      </c>
      <c r="DX93" s="277">
        <f t="shared" si="27"/>
        <v>0</v>
      </c>
      <c r="DZ93" s="277">
        <f t="shared" si="30"/>
        <v>372856.87</v>
      </c>
      <c r="EA93" s="277">
        <f t="shared" si="31"/>
        <v>45468.459999999963</v>
      </c>
      <c r="EB93" s="277">
        <f t="shared" si="32"/>
        <v>418325.32999999996</v>
      </c>
      <c r="EC93" s="277">
        <v>418325.32999999996</v>
      </c>
      <c r="ED93" s="277">
        <f t="shared" si="28"/>
        <v>0</v>
      </c>
      <c r="EE93" s="277"/>
      <c r="EF93" s="277">
        <f t="shared" si="33"/>
        <v>0</v>
      </c>
      <c r="EG93" s="277">
        <f t="shared" si="29"/>
        <v>0</v>
      </c>
      <c r="EH93" s="277">
        <f t="shared" si="34"/>
        <v>0</v>
      </c>
      <c r="EI93" s="279">
        <v>0</v>
      </c>
      <c r="EJ93" s="277">
        <f t="shared" si="35"/>
        <v>0</v>
      </c>
      <c r="EM93" s="277"/>
    </row>
    <row r="94" spans="1:143" s="269" customFormat="1" hidden="1">
      <c r="A94" s="269" t="str">
        <f>_xlfn.XLOOKUP(B94,Adjustment!B:B,Adjustment!H:H,0,0)</f>
        <v>Agree</v>
      </c>
      <c r="B94" s="270">
        <v>3305202</v>
      </c>
      <c r="C94" s="280" t="s">
        <v>936</v>
      </c>
      <c r="D94" s="271" t="s">
        <v>537</v>
      </c>
      <c r="E94" s="283"/>
      <c r="F94" s="281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4"/>
      <c r="S94" s="274"/>
      <c r="T94" s="274"/>
      <c r="U94" s="274"/>
      <c r="V94" s="274"/>
      <c r="W94" s="274"/>
      <c r="X94" s="275">
        <v>203908.44</v>
      </c>
      <c r="Y94" s="275"/>
      <c r="Z94" s="275">
        <v>40204.620000000003</v>
      </c>
      <c r="AA94" s="275">
        <v>1644453.6</v>
      </c>
      <c r="AB94" s="275">
        <v>0</v>
      </c>
      <c r="AC94" s="275">
        <v>92687.13</v>
      </c>
      <c r="AD94" s="275">
        <v>0</v>
      </c>
      <c r="AE94" s="275">
        <v>67245.5</v>
      </c>
      <c r="AF94" s="275">
        <v>1400</v>
      </c>
      <c r="AG94" s="275">
        <v>0</v>
      </c>
      <c r="AH94" s="275">
        <v>0</v>
      </c>
      <c r="AI94" s="275">
        <v>136045.90999999989</v>
      </c>
      <c r="AJ94" s="275">
        <v>94758.47</v>
      </c>
      <c r="AK94" s="275">
        <v>0</v>
      </c>
      <c r="AL94" s="275">
        <v>0</v>
      </c>
      <c r="AM94" s="275">
        <v>77547.570000000007</v>
      </c>
      <c r="AN94" s="275">
        <v>0</v>
      </c>
      <c r="AO94" s="275">
        <v>0</v>
      </c>
      <c r="AP94" s="275">
        <v>0</v>
      </c>
      <c r="AQ94" s="275">
        <v>0</v>
      </c>
      <c r="AR94" s="275">
        <v>0</v>
      </c>
      <c r="AS94" s="275">
        <v>0</v>
      </c>
      <c r="AT94" s="275">
        <v>4560.88</v>
      </c>
      <c r="AU94" s="275">
        <v>19600</v>
      </c>
      <c r="AV94" s="275">
        <v>1093247.04</v>
      </c>
      <c r="AW94" s="275">
        <v>759.21</v>
      </c>
      <c r="AX94" s="275">
        <v>281173.5</v>
      </c>
      <c r="AY94" s="275">
        <v>40528.93</v>
      </c>
      <c r="AZ94" s="275">
        <v>126147.12</v>
      </c>
      <c r="BA94" s="275">
        <v>82406.55</v>
      </c>
      <c r="BB94" s="275">
        <v>38537.68</v>
      </c>
      <c r="BC94" s="275">
        <v>225</v>
      </c>
      <c r="BD94" s="275">
        <v>6496.08</v>
      </c>
      <c r="BE94" s="275">
        <v>0</v>
      </c>
      <c r="BF94" s="275">
        <v>0</v>
      </c>
      <c r="BG94" s="275">
        <v>53252.11</v>
      </c>
      <c r="BH94" s="275">
        <v>8413.94</v>
      </c>
      <c r="BI94" s="275">
        <v>40005.31</v>
      </c>
      <c r="BJ94" s="275">
        <v>6438.56</v>
      </c>
      <c r="BK94" s="275">
        <v>44001.42</v>
      </c>
      <c r="BL94" s="275">
        <v>6483.46</v>
      </c>
      <c r="BM94" s="275">
        <v>4583.3</v>
      </c>
      <c r="BN94" s="275">
        <v>101230.32</v>
      </c>
      <c r="BO94" s="275">
        <v>4472.8900000000003</v>
      </c>
      <c r="BP94" s="275">
        <v>0</v>
      </c>
      <c r="BQ94" s="275">
        <v>57277.96</v>
      </c>
      <c r="BR94" s="275">
        <v>4895</v>
      </c>
      <c r="BS94" s="275">
        <v>3663.4</v>
      </c>
      <c r="BT94" s="275">
        <v>41453.199999999997</v>
      </c>
      <c r="BU94" s="275">
        <v>58473.5</v>
      </c>
      <c r="BV94" s="275">
        <v>0</v>
      </c>
      <c r="BW94" s="275">
        <v>40553.75</v>
      </c>
      <c r="BX94" s="275">
        <v>0</v>
      </c>
      <c r="BY94" s="275">
        <v>0</v>
      </c>
      <c r="BZ94" s="275"/>
      <c r="CA94" s="275">
        <v>0</v>
      </c>
      <c r="CB94" s="275">
        <v>0</v>
      </c>
      <c r="CC94" s="275">
        <v>8044.38</v>
      </c>
      <c r="CD94" s="275">
        <v>0</v>
      </c>
      <c r="CE94" s="275">
        <v>0</v>
      </c>
      <c r="CF94" s="275">
        <v>0</v>
      </c>
      <c r="CG94" s="275">
        <v>0</v>
      </c>
      <c r="CH94" s="275">
        <v>0</v>
      </c>
      <c r="CI94" s="275">
        <v>22153</v>
      </c>
      <c r="CJ94" s="275"/>
      <c r="CK94" s="275">
        <v>197488.27000000002</v>
      </c>
      <c r="CL94" s="275"/>
      <c r="CM94" s="275">
        <v>26096</v>
      </c>
      <c r="CN94" s="275">
        <v>0</v>
      </c>
      <c r="CO94" s="275">
        <v>0</v>
      </c>
      <c r="CP94" s="275">
        <v>0</v>
      </c>
      <c r="CQ94" s="282"/>
      <c r="CR94" s="277">
        <v>197488.27000000008</v>
      </c>
      <c r="CS94" s="277">
        <v>26095.970000000005</v>
      </c>
      <c r="CT94" s="278">
        <v>197488.27</v>
      </c>
      <c r="CU94" s="278">
        <v>26095.97</v>
      </c>
      <c r="CV94" s="278">
        <v>0</v>
      </c>
      <c r="CW94" s="277">
        <v>0</v>
      </c>
      <c r="CX94" s="277">
        <v>223584.24</v>
      </c>
      <c r="CY94" s="279">
        <v>0</v>
      </c>
      <c r="CZ94" s="277">
        <v>0</v>
      </c>
      <c r="DA94" s="277">
        <v>4.0000000124564394E-2</v>
      </c>
      <c r="DB94" s="277">
        <v>0</v>
      </c>
      <c r="DC94" s="278"/>
      <c r="DE94" s="277">
        <v>8.7311491370201111E-11</v>
      </c>
      <c r="DH94" s="277">
        <v>197488.27000000008</v>
      </c>
      <c r="DI94" s="277">
        <v>26095.970000000005</v>
      </c>
      <c r="DJ94" s="278">
        <v>197488.27</v>
      </c>
      <c r="DK94" s="278">
        <v>26095.97</v>
      </c>
      <c r="DP94" s="270">
        <v>3305202</v>
      </c>
      <c r="DS94" s="277">
        <f t="shared" si="22"/>
        <v>2138299.0599999996</v>
      </c>
      <c r="DT94" s="277">
        <f t="shared" si="23"/>
        <v>2144719.2299999995</v>
      </c>
      <c r="DU94" s="277">
        <f t="shared" si="24"/>
        <v>-6420.1699999999255</v>
      </c>
      <c r="DV94" s="277">
        <f t="shared" si="25"/>
        <v>8044.38</v>
      </c>
      <c r="DW94" s="277">
        <f t="shared" si="26"/>
        <v>22153</v>
      </c>
      <c r="DX94" s="277">
        <f t="shared" si="27"/>
        <v>-14108.619999999999</v>
      </c>
      <c r="DZ94" s="277">
        <f t="shared" si="30"/>
        <v>203908.44</v>
      </c>
      <c r="EA94" s="277">
        <f t="shared" si="31"/>
        <v>-6420.1699999999255</v>
      </c>
      <c r="EB94" s="277">
        <f t="shared" si="32"/>
        <v>197488.27000000008</v>
      </c>
      <c r="EC94" s="277">
        <v>197488.27000000008</v>
      </c>
      <c r="ED94" s="277">
        <f t="shared" si="28"/>
        <v>0</v>
      </c>
      <c r="EE94" s="277"/>
      <c r="EF94" s="277">
        <f t="shared" si="33"/>
        <v>40204.620000000003</v>
      </c>
      <c r="EG94" s="277">
        <f t="shared" si="29"/>
        <v>-14108.619999999999</v>
      </c>
      <c r="EH94" s="277">
        <f t="shared" si="34"/>
        <v>26096.000000000004</v>
      </c>
      <c r="EI94" s="279">
        <v>26096</v>
      </c>
      <c r="EJ94" s="277">
        <f t="shared" si="35"/>
        <v>0</v>
      </c>
      <c r="EM94" s="277"/>
    </row>
    <row r="95" spans="1:143" s="191" customFormat="1" hidden="1">
      <c r="A95" s="191" t="str">
        <f>_xlfn.XLOOKUP(B95,Adjustment!B:B,Adjustment!H:H,0,0)</f>
        <v>Agree</v>
      </c>
      <c r="B95" s="180">
        <v>3305203</v>
      </c>
      <c r="C95" s="181" t="s">
        <v>937</v>
      </c>
      <c r="D95" s="182" t="s">
        <v>533</v>
      </c>
      <c r="E95" s="183"/>
      <c r="F95" s="184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5"/>
      <c r="S95" s="185"/>
      <c r="T95" s="185"/>
      <c r="U95" s="185"/>
      <c r="V95" s="185"/>
      <c r="W95" s="185"/>
      <c r="X95" s="186">
        <v>100182.03</v>
      </c>
      <c r="Y95" s="186"/>
      <c r="Z95" s="186">
        <v>0</v>
      </c>
      <c r="AA95" s="186">
        <v>1514135.14</v>
      </c>
      <c r="AB95" s="186">
        <v>0</v>
      </c>
      <c r="AC95" s="186">
        <v>39296.25</v>
      </c>
      <c r="AD95" s="186">
        <v>0</v>
      </c>
      <c r="AE95" s="186">
        <v>32011</v>
      </c>
      <c r="AF95" s="186">
        <v>4313.8599999999997</v>
      </c>
      <c r="AG95" s="186">
        <v>0</v>
      </c>
      <c r="AH95" s="186">
        <v>0</v>
      </c>
      <c r="AI95" s="186">
        <v>81688.009999999806</v>
      </c>
      <c r="AJ95" s="186">
        <v>17169</v>
      </c>
      <c r="AK95" s="186">
        <v>0</v>
      </c>
      <c r="AL95" s="186">
        <v>0</v>
      </c>
      <c r="AM95" s="186">
        <v>118685.31</v>
      </c>
      <c r="AN95" s="186">
        <v>0</v>
      </c>
      <c r="AO95" s="186">
        <v>0</v>
      </c>
      <c r="AP95" s="186">
        <v>0</v>
      </c>
      <c r="AQ95" s="186">
        <v>0</v>
      </c>
      <c r="AR95" s="186">
        <v>0</v>
      </c>
      <c r="AS95" s="186">
        <v>0</v>
      </c>
      <c r="AT95" s="186">
        <v>2237.12</v>
      </c>
      <c r="AU95" s="186">
        <v>124355</v>
      </c>
      <c r="AV95" s="186">
        <v>807053.62999999977</v>
      </c>
      <c r="AW95" s="186">
        <v>0</v>
      </c>
      <c r="AX95" s="186">
        <v>395508.87</v>
      </c>
      <c r="AY95" s="186">
        <v>20244.91</v>
      </c>
      <c r="AZ95" s="186">
        <v>96863.92</v>
      </c>
      <c r="BA95" s="186">
        <v>88145.02</v>
      </c>
      <c r="BB95" s="186">
        <v>82567.360000000001</v>
      </c>
      <c r="BC95" s="186">
        <v>0</v>
      </c>
      <c r="BD95" s="186">
        <v>3431.99</v>
      </c>
      <c r="BE95" s="186">
        <v>0</v>
      </c>
      <c r="BF95" s="186">
        <v>0</v>
      </c>
      <c r="BG95" s="186">
        <v>36004.230000000003</v>
      </c>
      <c r="BH95" s="186">
        <v>5218.09</v>
      </c>
      <c r="BI95" s="186">
        <v>41267.18</v>
      </c>
      <c r="BJ95" s="186">
        <v>3847.99</v>
      </c>
      <c r="BK95" s="186">
        <v>52764.53</v>
      </c>
      <c r="BL95" s="186">
        <v>4090.75</v>
      </c>
      <c r="BM95" s="186">
        <v>10188.049999999999</v>
      </c>
      <c r="BN95" s="186">
        <v>16237.13</v>
      </c>
      <c r="BO95" s="186">
        <v>20598.599999999999</v>
      </c>
      <c r="BP95" s="186">
        <v>0</v>
      </c>
      <c r="BQ95" s="186">
        <v>37223.230000000003</v>
      </c>
      <c r="BR95" s="186">
        <v>4895</v>
      </c>
      <c r="BS95" s="186">
        <v>0</v>
      </c>
      <c r="BT95" s="186">
        <v>55460.75</v>
      </c>
      <c r="BU95" s="186">
        <v>70517.070000000007</v>
      </c>
      <c r="BV95" s="186">
        <v>18236.47</v>
      </c>
      <c r="BW95" s="186">
        <v>88377.5</v>
      </c>
      <c r="BX95" s="186">
        <v>0</v>
      </c>
      <c r="BY95" s="186">
        <v>0</v>
      </c>
      <c r="BZ95" s="186">
        <v>2016</v>
      </c>
      <c r="CA95" s="186">
        <v>0</v>
      </c>
      <c r="CB95" s="186">
        <v>0</v>
      </c>
      <c r="CC95" s="186">
        <v>7699</v>
      </c>
      <c r="CD95" s="186">
        <v>0</v>
      </c>
      <c r="CE95" s="186">
        <v>2016</v>
      </c>
      <c r="CF95" s="186">
        <v>0</v>
      </c>
      <c r="CG95" s="186">
        <v>0</v>
      </c>
      <c r="CH95" s="186">
        <v>0</v>
      </c>
      <c r="CI95" s="186">
        <v>9715</v>
      </c>
      <c r="CJ95" s="186"/>
      <c r="CK95" s="186">
        <v>73314.450000000186</v>
      </c>
      <c r="CL95" s="186"/>
      <c r="CM95" s="275">
        <v>0</v>
      </c>
      <c r="CN95" s="186">
        <v>0</v>
      </c>
      <c r="CO95" s="186">
        <v>0</v>
      </c>
      <c r="CP95" s="186">
        <v>0</v>
      </c>
      <c r="CQ95" s="187"/>
      <c r="CR95" s="189">
        <v>31460.51999999999</v>
      </c>
      <c r="CS95" s="189">
        <v>0</v>
      </c>
      <c r="CT95" s="188">
        <v>73314.45</v>
      </c>
      <c r="CU95" s="188">
        <v>-41853.93</v>
      </c>
      <c r="CV95" s="188">
        <v>-41853.930000000008</v>
      </c>
      <c r="CW95" s="189">
        <v>-41853.93</v>
      </c>
      <c r="CX95" s="189">
        <v>31460.519999999997</v>
      </c>
      <c r="CY95" s="190">
        <v>-17880</v>
      </c>
      <c r="CZ95" s="189">
        <v>-17880</v>
      </c>
      <c r="DA95" s="189">
        <v>3.0000000188010745E-2</v>
      </c>
      <c r="DB95" s="189">
        <v>0</v>
      </c>
      <c r="DC95" s="188">
        <v>-41853.93</v>
      </c>
      <c r="DE95" s="189">
        <v>0</v>
      </c>
      <c r="DH95" s="189">
        <v>31460.51999999999</v>
      </c>
      <c r="DI95" s="189">
        <v>0</v>
      </c>
      <c r="DJ95" s="188">
        <v>73314.45</v>
      </c>
      <c r="DK95" s="188">
        <v>-41853.93</v>
      </c>
      <c r="DP95" s="180">
        <v>3305203</v>
      </c>
      <c r="DS95" s="189">
        <f t="shared" si="22"/>
        <v>1933890.69</v>
      </c>
      <c r="DT95" s="189">
        <f t="shared" si="23"/>
        <v>1960758.2699999998</v>
      </c>
      <c r="DU95" s="189">
        <f t="shared" si="24"/>
        <v>-26867.579999999842</v>
      </c>
      <c r="DV95" s="189">
        <f t="shared" si="25"/>
        <v>9715</v>
      </c>
      <c r="DW95" s="189">
        <f t="shared" si="26"/>
        <v>9715</v>
      </c>
      <c r="DX95" s="189">
        <f t="shared" si="27"/>
        <v>0</v>
      </c>
      <c r="DZ95" s="189">
        <f t="shared" si="30"/>
        <v>100182.03</v>
      </c>
      <c r="EA95" s="189">
        <f t="shared" si="31"/>
        <v>-26867.579999999842</v>
      </c>
      <c r="EB95" s="189">
        <f t="shared" si="32"/>
        <v>73314.450000000157</v>
      </c>
      <c r="EC95" s="189">
        <v>73314.450000000157</v>
      </c>
      <c r="ED95" s="189">
        <f t="shared" si="28"/>
        <v>0</v>
      </c>
      <c r="EE95" s="189"/>
      <c r="EF95" s="189">
        <f t="shared" si="33"/>
        <v>0</v>
      </c>
      <c r="EG95" s="189">
        <f t="shared" si="29"/>
        <v>0</v>
      </c>
      <c r="EH95" s="189">
        <f t="shared" si="34"/>
        <v>0</v>
      </c>
      <c r="EI95" s="190">
        <v>0</v>
      </c>
      <c r="EJ95" s="189">
        <f t="shared" si="35"/>
        <v>0</v>
      </c>
      <c r="EM95" s="277"/>
    </row>
    <row r="96" spans="1:143" s="269" customFormat="1" hidden="1">
      <c r="A96" s="269" t="str">
        <f>_xlfn.XLOOKUP(B96,Adjustment!B:B,Adjustment!H:H,0,0)</f>
        <v>Agree</v>
      </c>
      <c r="B96" s="270">
        <v>3305413</v>
      </c>
      <c r="C96" s="280" t="s">
        <v>938</v>
      </c>
      <c r="D96" s="271" t="s">
        <v>222</v>
      </c>
      <c r="E96" s="283"/>
      <c r="F96" s="281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4"/>
      <c r="S96" s="274"/>
      <c r="T96" s="274"/>
      <c r="U96" s="274"/>
      <c r="V96" s="274"/>
      <c r="W96" s="274"/>
      <c r="X96" s="275">
        <v>351126.83</v>
      </c>
      <c r="Y96" s="275"/>
      <c r="Z96" s="275">
        <v>0</v>
      </c>
      <c r="AA96" s="275">
        <v>6610539.04</v>
      </c>
      <c r="AB96" s="275">
        <v>1350227</v>
      </c>
      <c r="AC96" s="275">
        <v>71739.399999999994</v>
      </c>
      <c r="AD96" s="275">
        <v>0</v>
      </c>
      <c r="AE96" s="275">
        <v>368000</v>
      </c>
      <c r="AF96" s="275">
        <v>35310.879999999997</v>
      </c>
      <c r="AG96" s="275">
        <v>0</v>
      </c>
      <c r="AH96" s="275">
        <v>0</v>
      </c>
      <c r="AI96" s="275">
        <v>3518575.0500000003</v>
      </c>
      <c r="AJ96" s="275">
        <v>266253.15000000002</v>
      </c>
      <c r="AK96" s="275">
        <v>0</v>
      </c>
      <c r="AL96" s="275">
        <v>0</v>
      </c>
      <c r="AM96" s="275">
        <v>353613.98</v>
      </c>
      <c r="AN96" s="275">
        <v>0</v>
      </c>
      <c r="AO96" s="275">
        <v>0</v>
      </c>
      <c r="AP96" s="275">
        <v>0</v>
      </c>
      <c r="AQ96" s="275">
        <v>0</v>
      </c>
      <c r="AR96" s="275">
        <v>0</v>
      </c>
      <c r="AS96" s="275">
        <v>0</v>
      </c>
      <c r="AT96" s="275">
        <v>131849.62</v>
      </c>
      <c r="AU96" s="275">
        <v>0</v>
      </c>
      <c r="AV96" s="275">
        <v>5935088.1900000023</v>
      </c>
      <c r="AW96" s="275">
        <v>0</v>
      </c>
      <c r="AX96" s="275">
        <v>1091930.31</v>
      </c>
      <c r="AY96" s="275">
        <v>455530.22</v>
      </c>
      <c r="AZ96" s="275">
        <v>1046436.93</v>
      </c>
      <c r="BA96" s="275">
        <v>253327.42</v>
      </c>
      <c r="BB96" s="275">
        <v>66262.710000000006</v>
      </c>
      <c r="BC96" s="275">
        <v>8262.5</v>
      </c>
      <c r="BD96" s="275">
        <v>7031.24</v>
      </c>
      <c r="BE96" s="275">
        <v>0</v>
      </c>
      <c r="BF96" s="275">
        <v>0</v>
      </c>
      <c r="BG96" s="275">
        <v>28655.93</v>
      </c>
      <c r="BH96" s="275">
        <v>0</v>
      </c>
      <c r="BI96" s="275">
        <v>35188.959999999999</v>
      </c>
      <c r="BJ96" s="275">
        <v>8310.89</v>
      </c>
      <c r="BK96" s="275">
        <v>483514.17</v>
      </c>
      <c r="BL96" s="275">
        <v>23978.5</v>
      </c>
      <c r="BM96" s="275">
        <v>71537.649999999994</v>
      </c>
      <c r="BN96" s="275">
        <v>578680.43999999994</v>
      </c>
      <c r="BO96" s="275">
        <v>85916.58</v>
      </c>
      <c r="BP96" s="275">
        <v>143257.76999999999</v>
      </c>
      <c r="BQ96" s="275">
        <v>205284.61</v>
      </c>
      <c r="BR96" s="275">
        <v>4895</v>
      </c>
      <c r="BS96" s="275">
        <v>0</v>
      </c>
      <c r="BT96" s="275">
        <v>285947.73</v>
      </c>
      <c r="BU96" s="275">
        <v>158719.94</v>
      </c>
      <c r="BV96" s="275">
        <v>1670943.87</v>
      </c>
      <c r="BW96" s="275">
        <v>136338.17000000001</v>
      </c>
      <c r="BX96" s="275">
        <v>0</v>
      </c>
      <c r="BY96" s="275">
        <v>0</v>
      </c>
      <c r="BZ96" s="275"/>
      <c r="CA96" s="275">
        <v>0</v>
      </c>
      <c r="CB96" s="275">
        <v>0</v>
      </c>
      <c r="CC96" s="275">
        <v>28112.74</v>
      </c>
      <c r="CD96" s="275">
        <v>0</v>
      </c>
      <c r="CE96" s="275">
        <v>0</v>
      </c>
      <c r="CF96" s="275">
        <v>0</v>
      </c>
      <c r="CG96" s="275">
        <v>0</v>
      </c>
      <c r="CH96" s="275">
        <v>28112.74</v>
      </c>
      <c r="CI96" s="275">
        <v>0</v>
      </c>
      <c r="CJ96" s="275"/>
      <c r="CK96" s="275">
        <v>272195.22000000067</v>
      </c>
      <c r="CL96" s="275"/>
      <c r="CM96" s="275">
        <v>0</v>
      </c>
      <c r="CN96" s="275">
        <v>0</v>
      </c>
      <c r="CO96" s="275">
        <v>0</v>
      </c>
      <c r="CP96" s="275">
        <v>0</v>
      </c>
      <c r="CQ96" s="282"/>
      <c r="CR96" s="277">
        <v>272195.22000000061</v>
      </c>
      <c r="CS96" s="277">
        <v>0</v>
      </c>
      <c r="CT96" s="278">
        <v>272195.21999999997</v>
      </c>
      <c r="CU96" s="278">
        <v>0</v>
      </c>
      <c r="CV96" s="278">
        <v>6.4028427004814148E-10</v>
      </c>
      <c r="CW96" s="277">
        <v>0</v>
      </c>
      <c r="CX96" s="277">
        <v>272195.21999999997</v>
      </c>
      <c r="CY96" s="279">
        <v>0</v>
      </c>
      <c r="CZ96" s="277">
        <v>0</v>
      </c>
      <c r="DA96" s="277">
        <v>2.9999999969732016E-2</v>
      </c>
      <c r="DB96" s="277">
        <v>0</v>
      </c>
      <c r="DC96" s="278"/>
      <c r="DE96" s="277">
        <v>6.4028427004814148E-10</v>
      </c>
      <c r="DH96" s="277">
        <v>272195.22000000061</v>
      </c>
      <c r="DI96" s="277">
        <v>0</v>
      </c>
      <c r="DJ96" s="278">
        <v>272195.21999999997</v>
      </c>
      <c r="DK96" s="278">
        <v>0</v>
      </c>
      <c r="DP96" s="270">
        <v>3305413</v>
      </c>
      <c r="DS96" s="277">
        <f t="shared" si="22"/>
        <v>12706108.120000003</v>
      </c>
      <c r="DT96" s="277">
        <f t="shared" si="23"/>
        <v>12785039.730000002</v>
      </c>
      <c r="DU96" s="277">
        <f t="shared" si="24"/>
        <v>-78931.609999999404</v>
      </c>
      <c r="DV96" s="277">
        <f t="shared" si="25"/>
        <v>28112.74</v>
      </c>
      <c r="DW96" s="277">
        <f t="shared" si="26"/>
        <v>28112.74</v>
      </c>
      <c r="DX96" s="277">
        <f t="shared" si="27"/>
        <v>0</v>
      </c>
      <c r="DZ96" s="277">
        <f t="shared" si="30"/>
        <v>351126.83</v>
      </c>
      <c r="EA96" s="277">
        <f t="shared" si="31"/>
        <v>-78931.609999999404</v>
      </c>
      <c r="EB96" s="277">
        <f t="shared" si="32"/>
        <v>272195.22000000061</v>
      </c>
      <c r="EC96" s="277">
        <v>272195.21999999875</v>
      </c>
      <c r="ED96" s="277">
        <f t="shared" si="28"/>
        <v>1.862645149230957E-9</v>
      </c>
      <c r="EE96" s="277"/>
      <c r="EF96" s="277">
        <f t="shared" si="33"/>
        <v>0</v>
      </c>
      <c r="EG96" s="277">
        <f t="shared" si="29"/>
        <v>0</v>
      </c>
      <c r="EH96" s="277">
        <f t="shared" si="34"/>
        <v>0</v>
      </c>
      <c r="EI96" s="279">
        <v>0</v>
      </c>
      <c r="EJ96" s="277">
        <f t="shared" si="35"/>
        <v>0</v>
      </c>
      <c r="EM96" s="277"/>
    </row>
    <row r="97" spans="1:143" s="269" customFormat="1" hidden="1">
      <c r="A97" s="269" t="str">
        <f>_xlfn.XLOOKUP(B97,Adjustment!B:B,Adjustment!H:H,0,0)</f>
        <v>Agree</v>
      </c>
      <c r="B97" s="270">
        <v>3307006</v>
      </c>
      <c r="C97" s="280" t="s">
        <v>943</v>
      </c>
      <c r="D97" s="271" t="s">
        <v>333</v>
      </c>
      <c r="E97" s="283"/>
      <c r="F97" s="281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4"/>
      <c r="S97" s="274"/>
      <c r="T97" s="274"/>
      <c r="U97" s="274"/>
      <c r="V97" s="274"/>
      <c r="W97" s="274"/>
      <c r="X97" s="275">
        <v>201651.93</v>
      </c>
      <c r="Y97" s="275"/>
      <c r="Z97" s="275">
        <v>101644.93</v>
      </c>
      <c r="AA97" s="275">
        <v>31349.58</v>
      </c>
      <c r="AB97" s="275">
        <v>0</v>
      </c>
      <c r="AC97" s="275">
        <v>3959484.66</v>
      </c>
      <c r="AD97" s="275">
        <v>0</v>
      </c>
      <c r="AE97" s="275">
        <v>104760</v>
      </c>
      <c r="AF97" s="275">
        <v>5656.93</v>
      </c>
      <c r="AG97" s="275">
        <v>0</v>
      </c>
      <c r="AH97" s="275">
        <v>0</v>
      </c>
      <c r="AI97" s="275">
        <v>402771.95999999985</v>
      </c>
      <c r="AJ97" s="275">
        <v>0</v>
      </c>
      <c r="AK97" s="275">
        <v>0</v>
      </c>
      <c r="AL97" s="275">
        <v>0</v>
      </c>
      <c r="AM97" s="275">
        <v>2426.9899999999998</v>
      </c>
      <c r="AN97" s="275">
        <v>0</v>
      </c>
      <c r="AO97" s="275">
        <v>0</v>
      </c>
      <c r="AP97" s="275">
        <v>0</v>
      </c>
      <c r="AQ97" s="275">
        <v>0</v>
      </c>
      <c r="AR97" s="275">
        <v>0</v>
      </c>
      <c r="AS97" s="275">
        <v>0</v>
      </c>
      <c r="AT97" s="275">
        <v>24870.43</v>
      </c>
      <c r="AU97" s="275">
        <v>28825</v>
      </c>
      <c r="AV97" s="275">
        <v>1075037.5099999991</v>
      </c>
      <c r="AW97" s="275">
        <v>0</v>
      </c>
      <c r="AX97" s="275">
        <v>1667931.69</v>
      </c>
      <c r="AY97" s="275">
        <v>68890.559999999998</v>
      </c>
      <c r="AZ97" s="275">
        <v>290300.32</v>
      </c>
      <c r="BA97" s="275">
        <v>0</v>
      </c>
      <c r="BB97" s="275">
        <v>214431.56</v>
      </c>
      <c r="BC97" s="275">
        <v>3380.7</v>
      </c>
      <c r="BD97" s="275">
        <v>36139.72</v>
      </c>
      <c r="BE97" s="275">
        <v>0</v>
      </c>
      <c r="BF97" s="275">
        <v>0</v>
      </c>
      <c r="BG97" s="275">
        <v>51594.38</v>
      </c>
      <c r="BH97" s="275">
        <v>0</v>
      </c>
      <c r="BI97" s="275">
        <v>47160.05</v>
      </c>
      <c r="BJ97" s="275">
        <v>10899.37</v>
      </c>
      <c r="BK97" s="275">
        <v>44802.29</v>
      </c>
      <c r="BL97" s="275">
        <v>0</v>
      </c>
      <c r="BM97" s="275">
        <v>6145.28</v>
      </c>
      <c r="BN97" s="275">
        <v>136732.70000000001</v>
      </c>
      <c r="BO97" s="275">
        <v>0</v>
      </c>
      <c r="BP97" s="275">
        <v>0</v>
      </c>
      <c r="BQ97" s="275">
        <v>52360.51</v>
      </c>
      <c r="BR97" s="275">
        <v>4531.8</v>
      </c>
      <c r="BS97" s="275">
        <v>0</v>
      </c>
      <c r="BT97" s="275">
        <v>101551.52</v>
      </c>
      <c r="BU97" s="275">
        <v>0</v>
      </c>
      <c r="BV97" s="275">
        <v>1308.1400000000001</v>
      </c>
      <c r="BW97" s="275">
        <v>662550.57999999996</v>
      </c>
      <c r="BX97" s="275">
        <v>0</v>
      </c>
      <c r="BY97" s="275">
        <v>0</v>
      </c>
      <c r="BZ97" s="275"/>
      <c r="CA97" s="275">
        <v>0</v>
      </c>
      <c r="CB97" s="275">
        <v>0</v>
      </c>
      <c r="CC97" s="275">
        <v>10075</v>
      </c>
      <c r="CD97" s="275">
        <v>0</v>
      </c>
      <c r="CE97" s="275">
        <v>0</v>
      </c>
      <c r="CF97" s="275">
        <v>0</v>
      </c>
      <c r="CG97" s="275">
        <v>0</v>
      </c>
      <c r="CH97" s="275">
        <v>9226</v>
      </c>
      <c r="CI97" s="275">
        <v>0</v>
      </c>
      <c r="CJ97" s="275"/>
      <c r="CK97" s="275">
        <v>286048.80000000075</v>
      </c>
      <c r="CL97" s="275"/>
      <c r="CM97" s="275">
        <v>102493.93</v>
      </c>
      <c r="CN97" s="275">
        <v>0</v>
      </c>
      <c r="CO97" s="275">
        <v>0</v>
      </c>
      <c r="CP97" s="275">
        <v>0</v>
      </c>
      <c r="CQ97" s="282"/>
      <c r="CR97" s="277">
        <v>286048.8000000001</v>
      </c>
      <c r="CS97" s="277">
        <v>89005.69</v>
      </c>
      <c r="CT97" s="278">
        <v>286048.8</v>
      </c>
      <c r="CU97" s="278">
        <v>89005.69</v>
      </c>
      <c r="CV97" s="278">
        <v>0</v>
      </c>
      <c r="CW97" s="277">
        <v>0</v>
      </c>
      <c r="CX97" s="277">
        <v>375054.49</v>
      </c>
      <c r="CY97" s="279">
        <v>85801.12000000001</v>
      </c>
      <c r="CZ97" s="277">
        <v>85801.12000000001</v>
      </c>
      <c r="DA97" s="277">
        <v>4.0000000153668225E-2</v>
      </c>
      <c r="DB97" s="277">
        <v>0</v>
      </c>
      <c r="DC97" s="278"/>
      <c r="DE97" s="277">
        <v>1.1641532182693481E-10</v>
      </c>
      <c r="DH97" s="277">
        <v>286048.8000000001</v>
      </c>
      <c r="DI97" s="277">
        <v>89005.69</v>
      </c>
      <c r="DJ97" s="278">
        <v>286048.8</v>
      </c>
      <c r="DK97" s="278">
        <v>89005.69</v>
      </c>
      <c r="DP97" s="270">
        <v>3307006</v>
      </c>
      <c r="DS97" s="277">
        <f t="shared" si="22"/>
        <v>4560145.55</v>
      </c>
      <c r="DT97" s="277">
        <f t="shared" si="23"/>
        <v>4475748.6799999988</v>
      </c>
      <c r="DU97" s="277">
        <f t="shared" si="24"/>
        <v>84396.870000001043</v>
      </c>
      <c r="DV97" s="277">
        <f t="shared" ref="DV97:DV102" si="36">SUM(CC97:CE97)</f>
        <v>10075</v>
      </c>
      <c r="DW97" s="277">
        <f t="shared" si="26"/>
        <v>9226</v>
      </c>
      <c r="DX97" s="277">
        <f t="shared" si="27"/>
        <v>849</v>
      </c>
      <c r="DZ97" s="277">
        <f t="shared" si="30"/>
        <v>201651.93</v>
      </c>
      <c r="EA97" s="277">
        <f t="shared" si="31"/>
        <v>84396.870000001043</v>
      </c>
      <c r="EB97" s="277">
        <f t="shared" si="32"/>
        <v>286048.80000000104</v>
      </c>
      <c r="EC97" s="277">
        <v>286048.80000000104</v>
      </c>
      <c r="ED97" s="277">
        <f t="shared" si="28"/>
        <v>0</v>
      </c>
      <c r="EE97" s="277"/>
      <c r="EF97" s="277">
        <f t="shared" si="33"/>
        <v>101644.93</v>
      </c>
      <c r="EG97" s="277">
        <f t="shared" si="29"/>
        <v>849</v>
      </c>
      <c r="EH97" s="277">
        <f t="shared" si="34"/>
        <v>102493.93</v>
      </c>
      <c r="EI97" s="279">
        <v>102493.93</v>
      </c>
      <c r="EJ97" s="277">
        <f t="shared" si="35"/>
        <v>0</v>
      </c>
      <c r="EM97" s="277"/>
    </row>
    <row r="98" spans="1:143" s="191" customFormat="1" hidden="1">
      <c r="A98" s="191" t="str">
        <f>_xlfn.XLOOKUP(B98,Adjustment!B:B,Adjustment!H:H,0,0)</f>
        <v>Agree</v>
      </c>
      <c r="B98" s="180">
        <v>3307009</v>
      </c>
      <c r="C98" s="181" t="s">
        <v>944</v>
      </c>
      <c r="D98" s="182" t="s">
        <v>528</v>
      </c>
      <c r="E98" s="183"/>
      <c r="F98" s="184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5"/>
      <c r="S98" s="185"/>
      <c r="T98" s="185"/>
      <c r="U98" s="185"/>
      <c r="V98" s="185"/>
      <c r="W98" s="185"/>
      <c r="X98" s="186">
        <v>1047790.42</v>
      </c>
      <c r="Y98" s="186"/>
      <c r="Z98" s="186">
        <v>0</v>
      </c>
      <c r="AA98" s="186">
        <v>80153.440000000002</v>
      </c>
      <c r="AB98" s="186">
        <v>0</v>
      </c>
      <c r="AC98" s="186">
        <v>5723053.1600000001</v>
      </c>
      <c r="AD98" s="186">
        <v>0</v>
      </c>
      <c r="AE98" s="186">
        <v>153520</v>
      </c>
      <c r="AF98" s="186">
        <v>3456.93</v>
      </c>
      <c r="AG98" s="186">
        <v>0</v>
      </c>
      <c r="AH98" s="186">
        <v>0</v>
      </c>
      <c r="AI98" s="186">
        <v>1699652.7000000007</v>
      </c>
      <c r="AJ98" s="186">
        <v>18027.05</v>
      </c>
      <c r="AK98" s="186">
        <v>0</v>
      </c>
      <c r="AL98" s="186">
        <v>0</v>
      </c>
      <c r="AM98" s="186">
        <v>2686.56</v>
      </c>
      <c r="AN98" s="186">
        <v>67521.3</v>
      </c>
      <c r="AO98" s="186">
        <v>0</v>
      </c>
      <c r="AP98" s="186">
        <v>0</v>
      </c>
      <c r="AQ98" s="186">
        <v>0</v>
      </c>
      <c r="AR98" s="186">
        <v>0</v>
      </c>
      <c r="AS98" s="186">
        <v>0</v>
      </c>
      <c r="AT98" s="186">
        <v>55544.75</v>
      </c>
      <c r="AU98" s="186">
        <v>26504</v>
      </c>
      <c r="AV98" s="186">
        <v>2055718.7299999995</v>
      </c>
      <c r="AW98" s="186">
        <v>0</v>
      </c>
      <c r="AX98" s="186">
        <v>2998039.23</v>
      </c>
      <c r="AY98" s="186">
        <v>270714.38</v>
      </c>
      <c r="AZ98" s="186">
        <v>384895.62</v>
      </c>
      <c r="BA98" s="186">
        <v>0</v>
      </c>
      <c r="BB98" s="186">
        <v>141481.78</v>
      </c>
      <c r="BC98" s="186">
        <v>23411.34</v>
      </c>
      <c r="BD98" s="186">
        <v>9968.64</v>
      </c>
      <c r="BE98" s="186">
        <v>0</v>
      </c>
      <c r="BF98" s="186">
        <v>0</v>
      </c>
      <c r="BG98" s="186">
        <v>89478.29</v>
      </c>
      <c r="BH98" s="186">
        <v>4550.03</v>
      </c>
      <c r="BI98" s="186">
        <v>4197.5600000000004</v>
      </c>
      <c r="BJ98" s="186">
        <v>27563.96</v>
      </c>
      <c r="BK98" s="186">
        <v>241841.84</v>
      </c>
      <c r="BL98" s="186">
        <v>0</v>
      </c>
      <c r="BM98" s="186">
        <v>28154.57</v>
      </c>
      <c r="BN98" s="186">
        <v>133420</v>
      </c>
      <c r="BO98" s="186">
        <v>66183.69</v>
      </c>
      <c r="BP98" s="186">
        <v>2741.13</v>
      </c>
      <c r="BQ98" s="186">
        <v>113822.39</v>
      </c>
      <c r="BR98" s="186">
        <v>4895</v>
      </c>
      <c r="BS98" s="186">
        <v>0</v>
      </c>
      <c r="BT98" s="186">
        <v>155475.37</v>
      </c>
      <c r="BU98" s="186">
        <v>378253.24</v>
      </c>
      <c r="BV98" s="186">
        <v>69728</v>
      </c>
      <c r="BW98" s="186">
        <v>89015.91</v>
      </c>
      <c r="BX98" s="186">
        <v>0</v>
      </c>
      <c r="BY98" s="186">
        <v>0</v>
      </c>
      <c r="BZ98" s="186">
        <v>59023</v>
      </c>
      <c r="CA98" s="186">
        <v>0</v>
      </c>
      <c r="CB98" s="186">
        <v>0</v>
      </c>
      <c r="CC98" s="186">
        <v>45567</v>
      </c>
      <c r="CD98" s="186"/>
      <c r="CE98" s="186">
        <v>59023</v>
      </c>
      <c r="CF98" s="186">
        <v>0</v>
      </c>
      <c r="CG98" s="186">
        <v>0</v>
      </c>
      <c r="CH98" s="186">
        <v>0</v>
      </c>
      <c r="CI98" s="186">
        <v>59022.74</v>
      </c>
      <c r="CJ98" s="186"/>
      <c r="CK98" s="186">
        <v>1525336.6100000013</v>
      </c>
      <c r="CL98" s="186"/>
      <c r="CM98" s="275">
        <v>45567.26</v>
      </c>
      <c r="CN98" s="186">
        <v>0</v>
      </c>
      <c r="CO98" s="186">
        <v>0</v>
      </c>
      <c r="CP98" s="186">
        <v>0</v>
      </c>
      <c r="CQ98" s="187"/>
      <c r="CR98" s="189">
        <v>1555340.5599999996</v>
      </c>
      <c r="CS98" s="189">
        <v>33313.490000000005</v>
      </c>
      <c r="CT98" s="188">
        <v>1555340.56</v>
      </c>
      <c r="CU98" s="188">
        <v>33313.49</v>
      </c>
      <c r="CV98" s="188">
        <v>0</v>
      </c>
      <c r="CW98" s="189">
        <v>0</v>
      </c>
      <c r="CX98" s="189">
        <v>1588654.05</v>
      </c>
      <c r="CY98" s="190">
        <v>53901.039999999994</v>
      </c>
      <c r="CZ98" s="189">
        <v>53901.039999999994</v>
      </c>
      <c r="DA98" s="189">
        <v>0.41999999945983291</v>
      </c>
      <c r="DB98" s="189">
        <v>0</v>
      </c>
      <c r="DC98" s="188"/>
      <c r="DE98" s="189">
        <v>-4.7293724492192268E-10</v>
      </c>
      <c r="DH98" s="189">
        <v>1555340.5599999996</v>
      </c>
      <c r="DI98" s="189">
        <v>33313.490000000005</v>
      </c>
      <c r="DJ98" s="188">
        <v>1555340.56</v>
      </c>
      <c r="DK98" s="188">
        <v>33313.49</v>
      </c>
      <c r="DP98" s="180">
        <v>3307009</v>
      </c>
      <c r="DS98" s="189">
        <f t="shared" ref="DS98:DS102" si="37">SUM(AA98:AU98)</f>
        <v>7830119.8899999997</v>
      </c>
      <c r="DT98" s="189">
        <f t="shared" ref="DT98:DT102" si="38">SUM(AV98:BZ98)</f>
        <v>7352573.6999999993</v>
      </c>
      <c r="DU98" s="189">
        <f t="shared" ref="DU98:DU102" si="39">DS98-DT98</f>
        <v>477546.19000000041</v>
      </c>
      <c r="DV98" s="189">
        <f t="shared" si="36"/>
        <v>104590</v>
      </c>
      <c r="DW98" s="189">
        <f t="shared" ref="DW98:DW102" si="40">SUM(CG98:CJ98)</f>
        <v>59022.74</v>
      </c>
      <c r="DX98" s="189">
        <f t="shared" si="27"/>
        <v>45567.26</v>
      </c>
      <c r="DZ98" s="189">
        <f t="shared" si="30"/>
        <v>1047790.42</v>
      </c>
      <c r="EA98" s="189">
        <f t="shared" si="31"/>
        <v>477546.19000000041</v>
      </c>
      <c r="EB98" s="189">
        <f t="shared" si="32"/>
        <v>1525336.6100000003</v>
      </c>
      <c r="EC98" s="189">
        <v>1525336.6100000003</v>
      </c>
      <c r="ED98" s="189">
        <f t="shared" si="28"/>
        <v>0</v>
      </c>
      <c r="EE98" s="189"/>
      <c r="EF98" s="189">
        <f t="shared" si="33"/>
        <v>0</v>
      </c>
      <c r="EG98" s="189">
        <f t="shared" si="29"/>
        <v>45567.26</v>
      </c>
      <c r="EH98" s="189">
        <f t="shared" si="34"/>
        <v>45567.26</v>
      </c>
      <c r="EI98" s="190">
        <v>45567.26</v>
      </c>
      <c r="EJ98" s="189">
        <f t="shared" si="35"/>
        <v>0</v>
      </c>
      <c r="EM98" s="277"/>
    </row>
    <row r="99" spans="1:143" s="269" customFormat="1" hidden="1">
      <c r="A99" s="269" t="str">
        <f>_xlfn.XLOOKUP(B99,Adjustment!B:B,Adjustment!H:H,0,0)</f>
        <v>Agree</v>
      </c>
      <c r="B99" s="270">
        <v>3307035</v>
      </c>
      <c r="C99" s="280" t="s">
        <v>957</v>
      </c>
      <c r="D99" s="271" t="s">
        <v>515</v>
      </c>
      <c r="E99" s="283"/>
      <c r="F99" s="281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4"/>
      <c r="S99" s="274"/>
      <c r="T99" s="274"/>
      <c r="U99" s="274"/>
      <c r="V99" s="274"/>
      <c r="W99" s="274"/>
      <c r="X99" s="275">
        <v>479438.47</v>
      </c>
      <c r="Y99" s="275"/>
      <c r="Z99" s="275">
        <v>58161.5</v>
      </c>
      <c r="AA99" s="275">
        <v>39710.53</v>
      </c>
      <c r="AB99" s="275">
        <v>0</v>
      </c>
      <c r="AC99" s="275">
        <v>2927906.43</v>
      </c>
      <c r="AD99" s="275">
        <v>0</v>
      </c>
      <c r="AE99" s="275">
        <v>113805</v>
      </c>
      <c r="AF99" s="275">
        <v>1056.93</v>
      </c>
      <c r="AG99" s="275">
        <v>0</v>
      </c>
      <c r="AH99" s="275">
        <v>0</v>
      </c>
      <c r="AI99" s="275">
        <v>302305.10000000132</v>
      </c>
      <c r="AJ99" s="275">
        <v>0</v>
      </c>
      <c r="AK99" s="275">
        <v>0</v>
      </c>
      <c r="AL99" s="275">
        <v>0</v>
      </c>
      <c r="AM99" s="275">
        <v>1563.87</v>
      </c>
      <c r="AN99" s="275">
        <v>0</v>
      </c>
      <c r="AO99" s="275">
        <v>0</v>
      </c>
      <c r="AP99" s="275">
        <v>0</v>
      </c>
      <c r="AQ99" s="275">
        <v>0</v>
      </c>
      <c r="AR99" s="275">
        <v>0</v>
      </c>
      <c r="AS99" s="275">
        <v>0</v>
      </c>
      <c r="AT99" s="275">
        <v>64537.57</v>
      </c>
      <c r="AU99" s="275">
        <v>31010</v>
      </c>
      <c r="AV99" s="275">
        <v>1146308.2400000014</v>
      </c>
      <c r="AW99" s="275">
        <v>0</v>
      </c>
      <c r="AX99" s="275">
        <v>1097138.45</v>
      </c>
      <c r="AY99" s="275">
        <v>0</v>
      </c>
      <c r="AZ99" s="275">
        <v>324176.28000000003</v>
      </c>
      <c r="BA99" s="275">
        <v>0</v>
      </c>
      <c r="BB99" s="275">
        <v>28441.83</v>
      </c>
      <c r="BC99" s="275">
        <v>0</v>
      </c>
      <c r="BD99" s="275">
        <v>12606.31</v>
      </c>
      <c r="BE99" s="275">
        <v>0</v>
      </c>
      <c r="BF99" s="275">
        <v>0</v>
      </c>
      <c r="BG99" s="275">
        <v>69647.17</v>
      </c>
      <c r="BH99" s="275">
        <v>127.29</v>
      </c>
      <c r="BI99" s="275">
        <v>34973.18</v>
      </c>
      <c r="BJ99" s="275">
        <v>3468.12</v>
      </c>
      <c r="BK99" s="275">
        <v>41212.019999999997</v>
      </c>
      <c r="BL99" s="275">
        <v>0</v>
      </c>
      <c r="BM99" s="275">
        <v>5264.41</v>
      </c>
      <c r="BN99" s="275">
        <v>71670</v>
      </c>
      <c r="BO99" s="275">
        <v>18046.240000000002</v>
      </c>
      <c r="BP99" s="275">
        <v>170</v>
      </c>
      <c r="BQ99" s="275">
        <v>45060.93</v>
      </c>
      <c r="BR99" s="275">
        <v>4895</v>
      </c>
      <c r="BS99" s="275">
        <v>2739.2</v>
      </c>
      <c r="BT99" s="275">
        <v>92705.45</v>
      </c>
      <c r="BU99" s="275">
        <v>230560.51</v>
      </c>
      <c r="BV99" s="275">
        <v>0</v>
      </c>
      <c r="BW99" s="275">
        <v>183594.75</v>
      </c>
      <c r="BX99" s="275">
        <v>0</v>
      </c>
      <c r="BY99" s="275">
        <v>0</v>
      </c>
      <c r="BZ99" s="275"/>
      <c r="CA99" s="275">
        <v>0</v>
      </c>
      <c r="CB99" s="275">
        <v>0</v>
      </c>
      <c r="CC99" s="275">
        <v>11543.13</v>
      </c>
      <c r="CD99" s="275">
        <v>23540.5</v>
      </c>
      <c r="CE99" s="275">
        <v>0</v>
      </c>
      <c r="CF99" s="275">
        <v>0</v>
      </c>
      <c r="CG99" s="275">
        <v>0</v>
      </c>
      <c r="CH99" s="275">
        <v>0</v>
      </c>
      <c r="CI99" s="275">
        <v>57689</v>
      </c>
      <c r="CJ99" s="275"/>
      <c r="CK99" s="275">
        <v>548528.51999999862</v>
      </c>
      <c r="CL99" s="275"/>
      <c r="CM99" s="275">
        <v>35556.130000000005</v>
      </c>
      <c r="CN99" s="275">
        <v>0</v>
      </c>
      <c r="CO99" s="275">
        <v>0</v>
      </c>
      <c r="CP99" s="275">
        <v>0</v>
      </c>
      <c r="CQ99" s="282"/>
      <c r="CR99" s="277">
        <v>476665.45000000042</v>
      </c>
      <c r="CS99" s="277">
        <v>0</v>
      </c>
      <c r="CT99" s="278">
        <v>547856.62</v>
      </c>
      <c r="CU99" s="278">
        <v>-71191.17</v>
      </c>
      <c r="CV99" s="278">
        <v>-71191.169999999576</v>
      </c>
      <c r="CW99" s="277">
        <v>-71191.17</v>
      </c>
      <c r="CX99" s="277">
        <v>476665.45</v>
      </c>
      <c r="CY99" s="279">
        <v>23540.500000000015</v>
      </c>
      <c r="CZ99" s="277">
        <v>23540.500000000015</v>
      </c>
      <c r="DA99" s="277">
        <v>10345.969999998691</v>
      </c>
      <c r="DB99" s="277">
        <v>0</v>
      </c>
      <c r="DC99" s="278">
        <v>-71191.17</v>
      </c>
      <c r="DE99" s="277">
        <v>4.220055416226387E-10</v>
      </c>
      <c r="DH99" s="277">
        <v>476665.45000000042</v>
      </c>
      <c r="DI99" s="277">
        <v>0</v>
      </c>
      <c r="DJ99" s="278">
        <v>547856.62</v>
      </c>
      <c r="DK99" s="278">
        <v>-71191.17</v>
      </c>
      <c r="DP99" s="270">
        <v>3307035</v>
      </c>
      <c r="DS99" s="277">
        <f t="shared" si="37"/>
        <v>3481895.4300000016</v>
      </c>
      <c r="DT99" s="277">
        <f t="shared" si="38"/>
        <v>3412805.3800000027</v>
      </c>
      <c r="DU99" s="277">
        <f t="shared" si="39"/>
        <v>69090.049999998882</v>
      </c>
      <c r="DV99" s="277">
        <f t="shared" si="36"/>
        <v>35083.629999999997</v>
      </c>
      <c r="DW99" s="277">
        <f t="shared" si="40"/>
        <v>57689</v>
      </c>
      <c r="DX99" s="277">
        <f t="shared" ref="DX99:DX102" si="41">DV99-DW99</f>
        <v>-22605.370000000003</v>
      </c>
      <c r="DZ99" s="277">
        <f t="shared" si="30"/>
        <v>479438.47</v>
      </c>
      <c r="EA99" s="277">
        <f t="shared" si="31"/>
        <v>69090.049999998882</v>
      </c>
      <c r="EB99" s="277">
        <f t="shared" si="32"/>
        <v>548528.51999999885</v>
      </c>
      <c r="EC99" s="277">
        <v>548528.51999999885</v>
      </c>
      <c r="ED99" s="277">
        <f t="shared" si="28"/>
        <v>0</v>
      </c>
      <c r="EE99" s="277"/>
      <c r="EF99" s="277">
        <f t="shared" si="33"/>
        <v>58161.5</v>
      </c>
      <c r="EG99" s="277">
        <f t="shared" si="29"/>
        <v>-22605.370000000003</v>
      </c>
      <c r="EH99" s="277">
        <f t="shared" si="34"/>
        <v>35556.129999999997</v>
      </c>
      <c r="EI99" s="279">
        <v>35556.129999999997</v>
      </c>
      <c r="EJ99" s="277">
        <f t="shared" si="35"/>
        <v>0</v>
      </c>
      <c r="EM99" s="277"/>
    </row>
    <row r="100" spans="1:143" s="191" customFormat="1" hidden="1">
      <c r="A100" s="191" t="str">
        <f>_xlfn.XLOOKUP(B100,Adjustment!B:B,Adjustment!H:H,0,0)</f>
        <v>Agree</v>
      </c>
      <c r="B100" s="180">
        <v>3307051</v>
      </c>
      <c r="C100" s="181" t="s">
        <v>964</v>
      </c>
      <c r="D100" s="182" t="s">
        <v>255</v>
      </c>
      <c r="E100" s="183"/>
      <c r="F100" s="184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5"/>
      <c r="S100" s="185"/>
      <c r="T100" s="185"/>
      <c r="U100" s="185"/>
      <c r="V100" s="185"/>
      <c r="W100" s="185"/>
      <c r="X100" s="186">
        <v>521831.85</v>
      </c>
      <c r="Y100" s="186"/>
      <c r="Z100" s="186">
        <v>0</v>
      </c>
      <c r="AA100" s="186">
        <v>29385.78</v>
      </c>
      <c r="AB100" s="186">
        <v>0</v>
      </c>
      <c r="AC100" s="186">
        <v>2645470.79</v>
      </c>
      <c r="AD100" s="186">
        <v>0</v>
      </c>
      <c r="AE100" s="186">
        <v>98941</v>
      </c>
      <c r="AF100" s="186">
        <v>3456.93</v>
      </c>
      <c r="AG100" s="186">
        <v>0</v>
      </c>
      <c r="AH100" s="186">
        <v>0</v>
      </c>
      <c r="AI100" s="186">
        <v>156411.89000000001</v>
      </c>
      <c r="AJ100" s="186">
        <v>6307.7</v>
      </c>
      <c r="AK100" s="186">
        <v>0</v>
      </c>
      <c r="AL100" s="186">
        <v>0</v>
      </c>
      <c r="AM100" s="186">
        <v>789.31</v>
      </c>
      <c r="AN100" s="186">
        <v>0</v>
      </c>
      <c r="AO100" s="186">
        <v>0</v>
      </c>
      <c r="AP100" s="186">
        <v>0</v>
      </c>
      <c r="AQ100" s="186">
        <v>0</v>
      </c>
      <c r="AR100" s="186">
        <v>0</v>
      </c>
      <c r="AS100" s="186">
        <v>0</v>
      </c>
      <c r="AT100" s="186">
        <v>22688</v>
      </c>
      <c r="AU100" s="186">
        <v>21153</v>
      </c>
      <c r="AV100" s="186">
        <v>685294.42999999947</v>
      </c>
      <c r="AW100" s="186">
        <v>0</v>
      </c>
      <c r="AX100" s="186">
        <v>970175.05</v>
      </c>
      <c r="AY100" s="186">
        <v>125751.33</v>
      </c>
      <c r="AZ100" s="186">
        <v>146459.95000000001</v>
      </c>
      <c r="BA100" s="186">
        <v>0</v>
      </c>
      <c r="BB100" s="186">
        <v>29746.46</v>
      </c>
      <c r="BC100" s="186">
        <v>4770.25</v>
      </c>
      <c r="BD100" s="186">
        <v>10078.049999999999</v>
      </c>
      <c r="BE100" s="186">
        <v>0</v>
      </c>
      <c r="BF100" s="186">
        <v>0</v>
      </c>
      <c r="BG100" s="186">
        <v>43786.22</v>
      </c>
      <c r="BH100" s="186">
        <v>6595</v>
      </c>
      <c r="BI100" s="186">
        <v>380</v>
      </c>
      <c r="BJ100" s="186">
        <v>3406.06</v>
      </c>
      <c r="BK100" s="186">
        <v>38016.870000000003</v>
      </c>
      <c r="BL100" s="186">
        <v>0</v>
      </c>
      <c r="BM100" s="186">
        <v>9620.36</v>
      </c>
      <c r="BN100" s="186">
        <v>74506.770000000426</v>
      </c>
      <c r="BO100" s="186">
        <v>16696.03</v>
      </c>
      <c r="BP100" s="186">
        <v>0</v>
      </c>
      <c r="BQ100" s="186">
        <v>20408.560000000001</v>
      </c>
      <c r="BR100" s="186">
        <v>4895</v>
      </c>
      <c r="BS100" s="186">
        <v>0</v>
      </c>
      <c r="BT100" s="186">
        <v>91782.59</v>
      </c>
      <c r="BU100" s="186">
        <v>466291.56</v>
      </c>
      <c r="BV100" s="186">
        <v>18029</v>
      </c>
      <c r="BW100" s="186">
        <v>79321.539999999994</v>
      </c>
      <c r="BX100" s="186">
        <v>0</v>
      </c>
      <c r="BY100" s="186">
        <v>0</v>
      </c>
      <c r="BZ100" s="186">
        <v>8848</v>
      </c>
      <c r="CA100" s="186">
        <v>0</v>
      </c>
      <c r="CB100" s="186">
        <v>0</v>
      </c>
      <c r="CC100" s="186">
        <v>38117</v>
      </c>
      <c r="CD100" s="186">
        <v>0</v>
      </c>
      <c r="CE100" s="186">
        <v>8848</v>
      </c>
      <c r="CF100" s="186">
        <v>0</v>
      </c>
      <c r="CG100" s="186">
        <v>0</v>
      </c>
      <c r="CH100" s="186">
        <v>0</v>
      </c>
      <c r="CI100" s="186">
        <v>37295</v>
      </c>
      <c r="CJ100" s="186"/>
      <c r="CK100" s="186">
        <v>651577.17000000039</v>
      </c>
      <c r="CL100" s="186"/>
      <c r="CM100" s="275">
        <v>9670</v>
      </c>
      <c r="CN100" s="186">
        <v>0</v>
      </c>
      <c r="CO100" s="186">
        <v>0</v>
      </c>
      <c r="CP100" s="186">
        <v>0</v>
      </c>
      <c r="CQ100" s="187"/>
      <c r="CR100" s="189">
        <v>651576.12999999977</v>
      </c>
      <c r="CS100" s="189">
        <v>44786.77</v>
      </c>
      <c r="CT100" s="188">
        <v>651576.13</v>
      </c>
      <c r="CU100" s="188">
        <v>44786.77</v>
      </c>
      <c r="CV100" s="188">
        <v>0</v>
      </c>
      <c r="CW100" s="189">
        <v>0</v>
      </c>
      <c r="CX100" s="189">
        <v>696362.9</v>
      </c>
      <c r="CY100" s="190">
        <v>17033.999999999996</v>
      </c>
      <c r="CZ100" s="189">
        <v>17033.999999999996</v>
      </c>
      <c r="DA100" s="189">
        <v>0</v>
      </c>
      <c r="DB100" s="189">
        <v>-4.9999999580904841E-2</v>
      </c>
      <c r="DC100" s="188"/>
      <c r="DE100" s="189">
        <v>-2.1100277081131935E-10</v>
      </c>
      <c r="DH100" s="189">
        <v>651576.12999999977</v>
      </c>
      <c r="DI100" s="189">
        <v>44786.77</v>
      </c>
      <c r="DJ100" s="188">
        <v>651576.13</v>
      </c>
      <c r="DK100" s="188">
        <v>44786.77</v>
      </c>
      <c r="DP100" s="180">
        <v>3307051</v>
      </c>
      <c r="DS100" s="189">
        <f t="shared" si="37"/>
        <v>2984604.4000000004</v>
      </c>
      <c r="DT100" s="189">
        <f t="shared" si="38"/>
        <v>2854859.08</v>
      </c>
      <c r="DU100" s="189">
        <f t="shared" si="39"/>
        <v>129745.3200000003</v>
      </c>
      <c r="DV100" s="189">
        <f t="shared" si="36"/>
        <v>46965</v>
      </c>
      <c r="DW100" s="189">
        <f t="shared" si="40"/>
        <v>37295</v>
      </c>
      <c r="DX100" s="189">
        <f t="shared" si="41"/>
        <v>9670</v>
      </c>
      <c r="DZ100" s="189">
        <f t="shared" si="30"/>
        <v>521831.85</v>
      </c>
      <c r="EA100" s="189">
        <f t="shared" si="31"/>
        <v>129745.3200000003</v>
      </c>
      <c r="EB100" s="189">
        <f t="shared" si="32"/>
        <v>651577.17000000027</v>
      </c>
      <c r="EC100" s="189">
        <v>651577.17000000027</v>
      </c>
      <c r="ED100" s="189">
        <f t="shared" si="28"/>
        <v>0</v>
      </c>
      <c r="EE100" s="189"/>
      <c r="EF100" s="189">
        <f t="shared" si="33"/>
        <v>0</v>
      </c>
      <c r="EG100" s="189">
        <f t="shared" si="29"/>
        <v>9670</v>
      </c>
      <c r="EH100" s="189">
        <f t="shared" si="34"/>
        <v>9670</v>
      </c>
      <c r="EI100" s="190">
        <v>9670</v>
      </c>
      <c r="EJ100" s="189">
        <f t="shared" si="35"/>
        <v>0</v>
      </c>
      <c r="EM100" s="277"/>
    </row>
    <row r="101" spans="1:143" s="269" customFormat="1" hidden="1">
      <c r="A101" s="269" t="str">
        <f>_xlfn.XLOOKUP(B101,Adjustment!B:B,Adjustment!H:H,0,0)</f>
        <v>Agree</v>
      </c>
      <c r="B101" s="270">
        <v>3307053</v>
      </c>
      <c r="C101" s="280" t="s">
        <v>966</v>
      </c>
      <c r="D101" s="271" t="s">
        <v>414</v>
      </c>
      <c r="E101" s="283"/>
      <c r="F101" s="281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4"/>
      <c r="S101" s="274"/>
      <c r="T101" s="274"/>
      <c r="U101" s="274"/>
      <c r="V101" s="274"/>
      <c r="W101" s="274"/>
      <c r="X101" s="275">
        <v>308756.12</v>
      </c>
      <c r="Y101" s="275"/>
      <c r="Z101" s="275">
        <v>21582.69</v>
      </c>
      <c r="AA101" s="275">
        <v>47652.63</v>
      </c>
      <c r="AB101" s="275">
        <v>0</v>
      </c>
      <c r="AC101" s="275">
        <v>4113841.29</v>
      </c>
      <c r="AD101" s="275">
        <v>0</v>
      </c>
      <c r="AE101" s="275">
        <v>82801.5</v>
      </c>
      <c r="AF101" s="275">
        <v>856.93</v>
      </c>
      <c r="AG101" s="275">
        <v>0</v>
      </c>
      <c r="AH101" s="275">
        <v>0</v>
      </c>
      <c r="AI101" s="275">
        <v>461974.11000000103</v>
      </c>
      <c r="AJ101" s="275">
        <v>0</v>
      </c>
      <c r="AK101" s="275">
        <v>0</v>
      </c>
      <c r="AL101" s="275">
        <v>0</v>
      </c>
      <c r="AM101" s="275">
        <v>0</v>
      </c>
      <c r="AN101" s="275">
        <v>1000</v>
      </c>
      <c r="AO101" s="275">
        <v>0</v>
      </c>
      <c r="AP101" s="275">
        <v>0</v>
      </c>
      <c r="AQ101" s="275">
        <v>0</v>
      </c>
      <c r="AR101" s="275">
        <v>0</v>
      </c>
      <c r="AS101" s="275">
        <v>0</v>
      </c>
      <c r="AT101" s="275">
        <v>93901.38</v>
      </c>
      <c r="AU101" s="275">
        <v>0</v>
      </c>
      <c r="AV101" s="275">
        <v>1497915.9300000009</v>
      </c>
      <c r="AW101" s="275">
        <v>0</v>
      </c>
      <c r="AX101" s="275">
        <v>1490431.83</v>
      </c>
      <c r="AY101" s="275">
        <v>89262.01</v>
      </c>
      <c r="AZ101" s="275">
        <v>291059.43</v>
      </c>
      <c r="BA101" s="275">
        <v>0</v>
      </c>
      <c r="BB101" s="275">
        <v>8279.08</v>
      </c>
      <c r="BC101" s="275">
        <v>8048.14</v>
      </c>
      <c r="BD101" s="275">
        <v>15368.36</v>
      </c>
      <c r="BE101" s="275">
        <v>0</v>
      </c>
      <c r="BF101" s="275">
        <v>0</v>
      </c>
      <c r="BG101" s="275">
        <v>27390.83</v>
      </c>
      <c r="BH101" s="275">
        <v>5903.75</v>
      </c>
      <c r="BI101" s="275">
        <v>36112.71</v>
      </c>
      <c r="BJ101" s="275">
        <v>3360.85</v>
      </c>
      <c r="BK101" s="275">
        <v>19651.02</v>
      </c>
      <c r="BL101" s="275">
        <v>0</v>
      </c>
      <c r="BM101" s="275">
        <v>7841.49</v>
      </c>
      <c r="BN101" s="275">
        <v>109376.89</v>
      </c>
      <c r="BO101" s="275">
        <v>12984.61</v>
      </c>
      <c r="BP101" s="275">
        <v>3326.59</v>
      </c>
      <c r="BQ101" s="275">
        <v>51863.31</v>
      </c>
      <c r="BR101" s="275">
        <v>4895</v>
      </c>
      <c r="BS101" s="275">
        <v>384</v>
      </c>
      <c r="BT101" s="275">
        <v>57804.79</v>
      </c>
      <c r="BU101" s="275">
        <v>284095.31</v>
      </c>
      <c r="BV101" s="275">
        <v>40990.400000000001</v>
      </c>
      <c r="BW101" s="275">
        <v>408759.82</v>
      </c>
      <c r="BX101" s="275">
        <v>0</v>
      </c>
      <c r="BY101" s="275">
        <v>0</v>
      </c>
      <c r="BZ101" s="275"/>
      <c r="CA101" s="275">
        <v>0</v>
      </c>
      <c r="CB101" s="275">
        <v>0</v>
      </c>
      <c r="CC101" s="275">
        <v>11290</v>
      </c>
      <c r="CD101" s="275">
        <v>19794.3</v>
      </c>
      <c r="CE101" s="275">
        <v>0</v>
      </c>
      <c r="CF101" s="275">
        <v>0</v>
      </c>
      <c r="CG101" s="275">
        <v>0</v>
      </c>
      <c r="CH101" s="275">
        <v>0</v>
      </c>
      <c r="CI101" s="275">
        <v>15463</v>
      </c>
      <c r="CJ101" s="275"/>
      <c r="CK101" s="275">
        <v>635677.80999999959</v>
      </c>
      <c r="CL101" s="275"/>
      <c r="CM101" s="275">
        <v>37203.99</v>
      </c>
      <c r="CN101" s="275">
        <v>0</v>
      </c>
      <c r="CO101" s="275">
        <v>0</v>
      </c>
      <c r="CP101" s="275">
        <v>0</v>
      </c>
      <c r="CQ101" s="282"/>
      <c r="CR101" s="277">
        <v>635677.81000000041</v>
      </c>
      <c r="CS101" s="277">
        <v>37203.99</v>
      </c>
      <c r="CT101" s="278">
        <v>635677.81000000006</v>
      </c>
      <c r="CU101" s="278">
        <v>37203.99</v>
      </c>
      <c r="CV101" s="278">
        <v>0</v>
      </c>
      <c r="CW101" s="277">
        <v>0</v>
      </c>
      <c r="CX101" s="277">
        <v>672881.8</v>
      </c>
      <c r="CY101" s="279">
        <v>19794.3</v>
      </c>
      <c r="CZ101" s="277">
        <v>19794.3</v>
      </c>
      <c r="DA101" s="277">
        <v>1.9999998970888555E-2</v>
      </c>
      <c r="DB101" s="277">
        <v>0</v>
      </c>
      <c r="DC101" s="278"/>
      <c r="DE101" s="277">
        <v>3.4197000786662102E-10</v>
      </c>
      <c r="DH101" s="277">
        <v>635677.81000000041</v>
      </c>
      <c r="DI101" s="277">
        <v>37203.99</v>
      </c>
      <c r="DJ101" s="278">
        <v>635677.81000000006</v>
      </c>
      <c r="DK101" s="278">
        <v>37203.99</v>
      </c>
      <c r="DP101" s="270">
        <v>3307053</v>
      </c>
      <c r="DS101" s="277">
        <f t="shared" si="37"/>
        <v>4802027.8400000008</v>
      </c>
      <c r="DT101" s="277">
        <f t="shared" si="38"/>
        <v>4475106.1500000013</v>
      </c>
      <c r="DU101" s="277">
        <f t="shared" si="39"/>
        <v>326921.68999999948</v>
      </c>
      <c r="DV101" s="277">
        <f t="shared" si="36"/>
        <v>31084.3</v>
      </c>
      <c r="DW101" s="277">
        <f t="shared" si="40"/>
        <v>15463</v>
      </c>
      <c r="DX101" s="277">
        <f t="shared" si="41"/>
        <v>15621.3</v>
      </c>
      <c r="DZ101" s="277">
        <f t="shared" si="30"/>
        <v>308756.12</v>
      </c>
      <c r="EA101" s="277">
        <f t="shared" si="31"/>
        <v>326921.68999999948</v>
      </c>
      <c r="EB101" s="277">
        <f t="shared" si="32"/>
        <v>635677.80999999947</v>
      </c>
      <c r="EC101" s="277">
        <v>635677.80999999947</v>
      </c>
      <c r="ED101" s="277">
        <f t="shared" si="28"/>
        <v>0</v>
      </c>
      <c r="EE101" s="277"/>
      <c r="EF101" s="277">
        <f t="shared" si="33"/>
        <v>21582.69</v>
      </c>
      <c r="EG101" s="277">
        <f t="shared" si="29"/>
        <v>15621.3</v>
      </c>
      <c r="EH101" s="277">
        <f t="shared" si="34"/>
        <v>37203.99</v>
      </c>
      <c r="EI101" s="279">
        <v>37203.99</v>
      </c>
      <c r="EJ101" s="277">
        <f t="shared" si="35"/>
        <v>0</v>
      </c>
      <c r="EM101" s="277"/>
    </row>
    <row r="102" spans="1:143" s="269" customFormat="1" hidden="1">
      <c r="A102" s="269" t="str">
        <f>_xlfn.XLOOKUP(B102,Adjustment!B:B,Adjustment!H:H,0,0)</f>
        <v>Agree</v>
      </c>
      <c r="B102" s="270">
        <v>3307060</v>
      </c>
      <c r="C102" s="280" t="s">
        <v>967</v>
      </c>
      <c r="D102" s="271" t="s">
        <v>365</v>
      </c>
      <c r="E102" s="283"/>
      <c r="F102" s="281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4"/>
      <c r="S102" s="274"/>
      <c r="T102" s="274"/>
      <c r="U102" s="274"/>
      <c r="V102" s="274"/>
      <c r="W102" s="274"/>
      <c r="X102" s="275">
        <v>37488.54</v>
      </c>
      <c r="Y102" s="275"/>
      <c r="Z102" s="275">
        <v>82127.86</v>
      </c>
      <c r="AA102" s="275">
        <v>28326.84</v>
      </c>
      <c r="AB102" s="275">
        <v>0</v>
      </c>
      <c r="AC102" s="275">
        <v>2150683.1</v>
      </c>
      <c r="AD102" s="275">
        <v>0</v>
      </c>
      <c r="AE102" s="275">
        <v>68720</v>
      </c>
      <c r="AF102" s="275">
        <v>9056.93</v>
      </c>
      <c r="AG102" s="275">
        <v>0</v>
      </c>
      <c r="AH102" s="275">
        <v>0</v>
      </c>
      <c r="AI102" s="275">
        <v>167117.35</v>
      </c>
      <c r="AJ102" s="275">
        <v>0</v>
      </c>
      <c r="AK102" s="275">
        <v>0</v>
      </c>
      <c r="AL102" s="275">
        <v>0</v>
      </c>
      <c r="AM102" s="275">
        <v>0</v>
      </c>
      <c r="AN102" s="275">
        <v>0</v>
      </c>
      <c r="AO102" s="275">
        <v>0</v>
      </c>
      <c r="AP102" s="275">
        <v>0</v>
      </c>
      <c r="AQ102" s="275">
        <v>0</v>
      </c>
      <c r="AR102" s="275">
        <v>0</v>
      </c>
      <c r="AS102" s="275">
        <v>0</v>
      </c>
      <c r="AT102" s="275">
        <v>39300.080000000002</v>
      </c>
      <c r="AU102" s="275">
        <v>21855</v>
      </c>
      <c r="AV102" s="275">
        <v>768243.12999999896</v>
      </c>
      <c r="AW102" s="275">
        <v>0</v>
      </c>
      <c r="AX102" s="275">
        <v>732644.89</v>
      </c>
      <c r="AY102" s="275">
        <v>19744.59</v>
      </c>
      <c r="AZ102" s="275">
        <v>486959.09</v>
      </c>
      <c r="BA102" s="275">
        <v>0</v>
      </c>
      <c r="BB102" s="275">
        <v>27435.58</v>
      </c>
      <c r="BC102" s="275">
        <v>1321.14</v>
      </c>
      <c r="BD102" s="275">
        <v>4999</v>
      </c>
      <c r="BE102" s="275">
        <v>0</v>
      </c>
      <c r="BF102" s="275">
        <v>0</v>
      </c>
      <c r="BG102" s="275">
        <v>17385.68</v>
      </c>
      <c r="BH102" s="275">
        <v>0</v>
      </c>
      <c r="BI102" s="275">
        <v>32609.57</v>
      </c>
      <c r="BJ102" s="275">
        <v>0</v>
      </c>
      <c r="BK102" s="275">
        <v>0</v>
      </c>
      <c r="BL102" s="275">
        <v>0</v>
      </c>
      <c r="BM102" s="275">
        <v>52393.15</v>
      </c>
      <c r="BN102" s="275">
        <v>63289.74</v>
      </c>
      <c r="BO102" s="275">
        <v>360.08</v>
      </c>
      <c r="BP102" s="275">
        <v>327.22000000000003</v>
      </c>
      <c r="BQ102" s="275">
        <v>13371.74</v>
      </c>
      <c r="BR102" s="275">
        <v>3135</v>
      </c>
      <c r="BS102" s="275">
        <v>3444.25</v>
      </c>
      <c r="BT102" s="275">
        <v>49794.82</v>
      </c>
      <c r="BU102" s="275">
        <v>242560.64000000001</v>
      </c>
      <c r="BV102" s="275">
        <v>0</v>
      </c>
      <c r="BW102" s="275">
        <v>227310.33</v>
      </c>
      <c r="BX102" s="275">
        <v>0</v>
      </c>
      <c r="BY102" s="275">
        <v>0</v>
      </c>
      <c r="BZ102" s="275"/>
      <c r="CA102" s="275">
        <v>0</v>
      </c>
      <c r="CB102" s="275">
        <v>0</v>
      </c>
      <c r="CC102" s="275">
        <v>9315.6299999999992</v>
      </c>
      <c r="CD102" s="275">
        <v>0</v>
      </c>
      <c r="CE102" s="275">
        <v>0</v>
      </c>
      <c r="CF102" s="275">
        <v>0</v>
      </c>
      <c r="CG102" s="275">
        <v>0</v>
      </c>
      <c r="CH102" s="275">
        <v>0</v>
      </c>
      <c r="CI102" s="275">
        <v>46012.28</v>
      </c>
      <c r="CJ102" s="275"/>
      <c r="CK102" s="275">
        <v>-224781.79999999981</v>
      </c>
      <c r="CL102" s="275"/>
      <c r="CM102" s="275">
        <v>45431.210000000006</v>
      </c>
      <c r="CN102" s="275">
        <v>0</v>
      </c>
      <c r="CO102" s="275">
        <v>0</v>
      </c>
      <c r="CP102" s="275">
        <v>0</v>
      </c>
      <c r="CQ102" s="282"/>
      <c r="CR102" s="277">
        <v>-319207.7600000003</v>
      </c>
      <c r="CS102" s="277">
        <v>0</v>
      </c>
      <c r="CT102" s="278">
        <v>-274934.90000000002</v>
      </c>
      <c r="CU102" s="278">
        <v>-44272.86</v>
      </c>
      <c r="CV102" s="278">
        <v>-44272.860000000277</v>
      </c>
      <c r="CW102" s="277">
        <v>-44272.86</v>
      </c>
      <c r="CX102" s="277">
        <v>-319207.76</v>
      </c>
      <c r="CY102" s="279">
        <v>42658.89</v>
      </c>
      <c r="CZ102" s="277">
        <v>42658.89</v>
      </c>
      <c r="DA102" s="277">
        <v>0</v>
      </c>
      <c r="DB102" s="277">
        <v>0</v>
      </c>
      <c r="DC102" s="278">
        <v>-44272.86</v>
      </c>
      <c r="DE102" s="277">
        <v>-2.7648638933897018E-10</v>
      </c>
      <c r="DH102" s="277">
        <v>-319207.7600000003</v>
      </c>
      <c r="DI102" s="277">
        <v>0</v>
      </c>
      <c r="DJ102" s="278">
        <v>-274934.90000000002</v>
      </c>
      <c r="DK102" s="278">
        <v>-44272.86</v>
      </c>
      <c r="DP102" s="270">
        <v>3307060</v>
      </c>
      <c r="DS102" s="277">
        <f t="shared" si="37"/>
        <v>2485059.3000000003</v>
      </c>
      <c r="DT102" s="277">
        <f t="shared" si="38"/>
        <v>2747329.64</v>
      </c>
      <c r="DU102" s="277">
        <f t="shared" si="39"/>
        <v>-262270.33999999985</v>
      </c>
      <c r="DV102" s="277">
        <f t="shared" si="36"/>
        <v>9315.6299999999992</v>
      </c>
      <c r="DW102" s="277">
        <f t="shared" si="40"/>
        <v>46012.28</v>
      </c>
      <c r="DX102" s="277">
        <f t="shared" si="41"/>
        <v>-36696.65</v>
      </c>
      <c r="DZ102" s="277">
        <f t="shared" si="30"/>
        <v>37488.54</v>
      </c>
      <c r="EA102" s="277">
        <f t="shared" si="31"/>
        <v>-262270.33999999985</v>
      </c>
      <c r="EB102" s="277">
        <f t="shared" si="32"/>
        <v>-224781.79999999984</v>
      </c>
      <c r="EC102" s="277">
        <v>-224781.79999999984</v>
      </c>
      <c r="ED102" s="277">
        <f t="shared" si="28"/>
        <v>0</v>
      </c>
      <c r="EE102" s="277"/>
      <c r="EF102" s="277">
        <f t="shared" si="33"/>
        <v>82127.86</v>
      </c>
      <c r="EG102" s="277">
        <f t="shared" si="29"/>
        <v>-36696.65</v>
      </c>
      <c r="EH102" s="277">
        <f t="shared" si="34"/>
        <v>45431.21</v>
      </c>
      <c r="EI102" s="279">
        <v>45431.21</v>
      </c>
      <c r="EJ102" s="277">
        <f t="shared" si="35"/>
        <v>0</v>
      </c>
      <c r="EM102" s="277"/>
    </row>
    <row r="103" spans="1:143" s="269" customFormat="1" hidden="1">
      <c r="A103" s="269" t="s">
        <v>185</v>
      </c>
      <c r="B103" s="270">
        <v>3302474</v>
      </c>
      <c r="C103" s="280" t="s">
        <v>828</v>
      </c>
      <c r="D103" s="280" t="s">
        <v>829</v>
      </c>
      <c r="E103" s="283"/>
      <c r="F103" s="281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4"/>
      <c r="S103" s="274"/>
      <c r="T103" s="274"/>
      <c r="U103" s="274"/>
      <c r="V103" s="274"/>
      <c r="W103" s="274"/>
      <c r="X103" s="286">
        <v>23680.48</v>
      </c>
      <c r="Y103" s="286"/>
      <c r="Z103" s="286">
        <v>28990</v>
      </c>
      <c r="AA103" s="286">
        <v>1982958.82</v>
      </c>
      <c r="AB103" s="286">
        <v>0</v>
      </c>
      <c r="AC103" s="286">
        <v>21603.75</v>
      </c>
      <c r="AD103" s="286">
        <v>0</v>
      </c>
      <c r="AE103" s="286">
        <v>182191</v>
      </c>
      <c r="AF103" s="286">
        <v>3713.86</v>
      </c>
      <c r="AG103" s="286">
        <v>0</v>
      </c>
      <c r="AH103" s="286">
        <v>0</v>
      </c>
      <c r="AI103" s="286">
        <v>110621.58999999973</v>
      </c>
      <c r="AJ103" s="286">
        <v>0</v>
      </c>
      <c r="AK103" s="286">
        <v>0</v>
      </c>
      <c r="AL103" s="286">
        <v>0</v>
      </c>
      <c r="AM103" s="286">
        <v>25107</v>
      </c>
      <c r="AN103" s="286">
        <v>0</v>
      </c>
      <c r="AO103" s="286">
        <v>0</v>
      </c>
      <c r="AP103" s="286">
        <v>0</v>
      </c>
      <c r="AQ103" s="286">
        <v>0</v>
      </c>
      <c r="AR103" s="286">
        <v>0</v>
      </c>
      <c r="AS103" s="286">
        <v>0</v>
      </c>
      <c r="AT103" s="286">
        <v>18101.18</v>
      </c>
      <c r="AU103" s="286">
        <v>74569</v>
      </c>
      <c r="AV103" s="286">
        <v>1236019.75</v>
      </c>
      <c r="AW103" s="286">
        <v>0</v>
      </c>
      <c r="AX103" s="286">
        <v>309374.32</v>
      </c>
      <c r="AY103" s="286">
        <v>40730.36</v>
      </c>
      <c r="AZ103" s="286">
        <v>147151.60999999999</v>
      </c>
      <c r="BA103" s="286">
        <v>0</v>
      </c>
      <c r="BB103" s="286">
        <v>63401.08</v>
      </c>
      <c r="BC103" s="286">
        <v>0</v>
      </c>
      <c r="BD103" s="286">
        <v>0</v>
      </c>
      <c r="BE103" s="286">
        <v>0</v>
      </c>
      <c r="BF103" s="286">
        <v>0</v>
      </c>
      <c r="BG103" s="286">
        <v>9088.2199999999993</v>
      </c>
      <c r="BH103" s="286">
        <v>690</v>
      </c>
      <c r="BI103" s="286">
        <v>55807.39</v>
      </c>
      <c r="BJ103" s="286">
        <v>7774.34</v>
      </c>
      <c r="BK103" s="286">
        <v>68684</v>
      </c>
      <c r="BL103" s="286">
        <v>0</v>
      </c>
      <c r="BM103" s="286">
        <v>5993.22</v>
      </c>
      <c r="BN103" s="286">
        <v>68372.149999999994</v>
      </c>
      <c r="BO103" s="286">
        <v>2957.62</v>
      </c>
      <c r="BP103" s="286">
        <v>84.14</v>
      </c>
      <c r="BQ103" s="286">
        <v>21438.32</v>
      </c>
      <c r="BR103" s="286">
        <v>4895</v>
      </c>
      <c r="BS103" s="286">
        <v>1404</v>
      </c>
      <c r="BT103" s="286">
        <v>157873.51</v>
      </c>
      <c r="BU103" s="286">
        <v>112394.14</v>
      </c>
      <c r="BV103" s="286">
        <v>0</v>
      </c>
      <c r="BW103" s="286">
        <v>175169.24</v>
      </c>
      <c r="BX103" s="286">
        <v>0</v>
      </c>
      <c r="BY103" s="286">
        <v>0</v>
      </c>
      <c r="BZ103" s="286"/>
      <c r="CA103" s="286">
        <v>0</v>
      </c>
      <c r="CB103" s="286">
        <v>0</v>
      </c>
      <c r="CC103" s="286">
        <v>8713.75</v>
      </c>
      <c r="CD103" s="286">
        <v>0</v>
      </c>
      <c r="CE103" s="286">
        <v>0</v>
      </c>
      <c r="CF103" s="286">
        <v>0</v>
      </c>
      <c r="CG103" s="286">
        <v>0</v>
      </c>
      <c r="CH103" s="286">
        <v>8713.75</v>
      </c>
      <c r="CI103" s="286">
        <v>7811</v>
      </c>
      <c r="CJ103" s="286">
        <v>0</v>
      </c>
      <c r="CK103" s="286">
        <f>X103+SUM(AA103:AU103)-SUM(AV103:CB103)</f>
        <v>-46755.729999999981</v>
      </c>
      <c r="CL103" s="286"/>
      <c r="CM103" s="286">
        <f>Z103+CC103-SUM(CG103:CJ103)</f>
        <v>21179</v>
      </c>
      <c r="CN103" s="286">
        <v>0</v>
      </c>
      <c r="CO103" s="286">
        <v>0</v>
      </c>
      <c r="CP103" s="286">
        <v>0</v>
      </c>
      <c r="CQ103" s="281"/>
      <c r="CR103" s="269">
        <v>-76552.600000000079</v>
      </c>
      <c r="CS103" s="269">
        <v>0</v>
      </c>
      <c r="CT103" s="278">
        <v>-46755.73</v>
      </c>
      <c r="CU103" s="278">
        <v>-29796.87</v>
      </c>
      <c r="CV103" s="278">
        <v>-29796.870000000075</v>
      </c>
      <c r="CW103" s="269">
        <v>-29796.87</v>
      </c>
      <c r="CX103" s="269">
        <v>-76552.600000000006</v>
      </c>
      <c r="CY103" s="279">
        <v>0</v>
      </c>
      <c r="CZ103" s="269">
        <v>0</v>
      </c>
      <c r="DA103" s="269">
        <v>1.0000000278523657E-2</v>
      </c>
      <c r="DB103" s="269">
        <v>0</v>
      </c>
      <c r="DC103" s="278">
        <v>-29796.87</v>
      </c>
      <c r="DE103" s="269">
        <v>-7.6397554948925972E-11</v>
      </c>
      <c r="DH103" s="269">
        <v>-76552.600000000079</v>
      </c>
      <c r="DI103" s="269">
        <v>0</v>
      </c>
      <c r="DJ103" s="278">
        <v>-46755.73</v>
      </c>
      <c r="DK103" s="278">
        <v>-29796.87</v>
      </c>
      <c r="DP103" s="270">
        <v>3302474</v>
      </c>
      <c r="DR103" s="269">
        <v>0</v>
      </c>
      <c r="DS103" s="269">
        <v>2418866.2000000002</v>
      </c>
      <c r="DT103" s="269">
        <v>2519099.2800000003</v>
      </c>
      <c r="DU103" s="269">
        <v>-100233.08000000007</v>
      </c>
      <c r="DV103" s="269">
        <v>38510.619999999995</v>
      </c>
      <c r="DW103" s="269">
        <v>16151.48</v>
      </c>
      <c r="DX103" s="269">
        <v>22359.139999999996</v>
      </c>
      <c r="DZ103" s="277">
        <f t="shared" si="30"/>
        <v>23680.48</v>
      </c>
      <c r="EA103" s="277">
        <f t="shared" si="31"/>
        <v>-70436.209999999963</v>
      </c>
      <c r="EB103" s="277">
        <f t="shared" si="32"/>
        <v>-46755.729999999967</v>
      </c>
      <c r="EC103" s="277">
        <v>-46755.729999999967</v>
      </c>
      <c r="ED103" s="277">
        <f t="shared" si="28"/>
        <v>0</v>
      </c>
      <c r="EF103" s="277">
        <f t="shared" si="33"/>
        <v>28990</v>
      </c>
      <c r="EG103" s="277">
        <f t="shared" ref="EG103" si="42">SUM(CC103:CE103)-SUM(CH103:CJ103)</f>
        <v>-7811</v>
      </c>
      <c r="EH103" s="277">
        <f t="shared" si="34"/>
        <v>21179</v>
      </c>
      <c r="EI103" s="279">
        <v>21179</v>
      </c>
      <c r="EJ103" s="277">
        <f t="shared" si="35"/>
        <v>0</v>
      </c>
      <c r="EM103" s="277"/>
    </row>
    <row r="104" spans="1:143" hidden="1">
      <c r="B104" s="166">
        <v>3301000</v>
      </c>
      <c r="C104" s="175" t="s">
        <v>647</v>
      </c>
      <c r="D104" s="175" t="s">
        <v>648</v>
      </c>
      <c r="E104" s="178"/>
      <c r="F104" s="17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70"/>
      <c r="S104" s="170"/>
      <c r="T104" s="170"/>
      <c r="U104" s="170"/>
      <c r="V104" s="170"/>
      <c r="W104" s="170"/>
      <c r="X104" s="207"/>
      <c r="Y104" s="207">
        <v>-49320.69</v>
      </c>
      <c r="Z104" s="207">
        <v>-14995.61</v>
      </c>
      <c r="AA104" s="208">
        <v>453084.04</v>
      </c>
      <c r="AB104" s="208">
        <v>0</v>
      </c>
      <c r="AC104" s="208">
        <v>23281.25</v>
      </c>
      <c r="AD104" s="208">
        <v>0</v>
      </c>
      <c r="AE104" s="208">
        <v>0</v>
      </c>
      <c r="AF104" s="208">
        <v>0</v>
      </c>
      <c r="AG104" s="208">
        <v>0</v>
      </c>
      <c r="AH104" s="208">
        <v>0</v>
      </c>
      <c r="AI104" s="208">
        <v>72168.319999999992</v>
      </c>
      <c r="AJ104" s="208">
        <v>0</v>
      </c>
      <c r="AK104" s="208">
        <v>0</v>
      </c>
      <c r="AL104" s="208">
        <v>0</v>
      </c>
      <c r="AM104" s="208">
        <v>99523.56</v>
      </c>
      <c r="AN104" s="208">
        <v>0</v>
      </c>
      <c r="AO104" s="208">
        <v>0</v>
      </c>
      <c r="AP104" s="208">
        <v>0</v>
      </c>
      <c r="AQ104" s="208">
        <v>0</v>
      </c>
      <c r="AR104" s="208">
        <v>0</v>
      </c>
      <c r="AS104" s="208">
        <v>0</v>
      </c>
      <c r="AT104" s="208">
        <v>0</v>
      </c>
      <c r="AU104" s="208">
        <v>0</v>
      </c>
      <c r="AV104" s="208">
        <v>183980.13</v>
      </c>
      <c r="AW104" s="208">
        <v>0</v>
      </c>
      <c r="AX104" s="208">
        <v>63700</v>
      </c>
      <c r="AY104" s="208">
        <v>0</v>
      </c>
      <c r="AZ104" s="208">
        <v>85233.23</v>
      </c>
      <c r="BA104" s="208">
        <v>0</v>
      </c>
      <c r="BB104" s="208">
        <v>60045.88</v>
      </c>
      <c r="BC104" s="208">
        <v>39.26</v>
      </c>
      <c r="BD104" s="208">
        <v>3971.5</v>
      </c>
      <c r="BE104" s="208">
        <v>0</v>
      </c>
      <c r="BF104" s="208">
        <v>0</v>
      </c>
      <c r="BG104" s="208">
        <v>121351.14</v>
      </c>
      <c r="BH104" s="208">
        <v>53.5</v>
      </c>
      <c r="BI104" s="208">
        <v>2861.9</v>
      </c>
      <c r="BJ104" s="208">
        <v>1688.58</v>
      </c>
      <c r="BK104" s="208">
        <v>7539.97</v>
      </c>
      <c r="BL104" s="208">
        <v>0</v>
      </c>
      <c r="BM104" s="208">
        <v>0</v>
      </c>
      <c r="BN104" s="208">
        <v>22953.98</v>
      </c>
      <c r="BO104" s="208">
        <v>0</v>
      </c>
      <c r="BP104" s="208">
        <v>0</v>
      </c>
      <c r="BQ104" s="208">
        <v>0</v>
      </c>
      <c r="BR104" s="208">
        <v>4895</v>
      </c>
      <c r="BS104" s="208">
        <v>0</v>
      </c>
      <c r="BT104" s="208">
        <v>2098.66</v>
      </c>
      <c r="BU104" s="208">
        <v>15919.37</v>
      </c>
      <c r="BV104" s="208">
        <v>37100.129999999997</v>
      </c>
      <c r="BW104" s="208">
        <v>83356.429999999993</v>
      </c>
      <c r="BX104" s="208">
        <v>0</v>
      </c>
      <c r="BY104" s="208">
        <v>0</v>
      </c>
      <c r="BZ104" s="208">
        <v>0</v>
      </c>
      <c r="CA104" s="208">
        <v>0</v>
      </c>
      <c r="CB104" s="208">
        <v>0</v>
      </c>
      <c r="CC104" s="208">
        <v>51768</v>
      </c>
      <c r="CD104" s="208">
        <v>0</v>
      </c>
      <c r="CE104" s="208">
        <v>0</v>
      </c>
      <c r="CF104" s="208">
        <v>0</v>
      </c>
      <c r="CG104" s="208">
        <v>0</v>
      </c>
      <c r="CH104" s="208">
        <v>0</v>
      </c>
      <c r="CI104" s="208">
        <v>0</v>
      </c>
      <c r="CJ104" s="208">
        <v>0</v>
      </c>
      <c r="CK104" s="208">
        <v>-98052.180000000226</v>
      </c>
      <c r="CL104" s="208"/>
      <c r="CM104" s="208">
        <v>36772.39</v>
      </c>
      <c r="CN104" s="208">
        <v>0</v>
      </c>
      <c r="CO104" s="208">
        <v>0</v>
      </c>
      <c r="CP104" s="208">
        <v>0</v>
      </c>
      <c r="CQ104" s="176">
        <v>0</v>
      </c>
      <c r="CR104">
        <v>-98052.180000000226</v>
      </c>
      <c r="CS104" s="151">
        <v>36772.39</v>
      </c>
      <c r="CT104" s="152">
        <v>-98052.18</v>
      </c>
      <c r="CU104" s="152">
        <v>36772.39</v>
      </c>
      <c r="CV104" s="152">
        <v>-2.3283064365386963E-10</v>
      </c>
      <c r="CW104">
        <v>0</v>
      </c>
      <c r="CX104">
        <v>-61279.789999999994</v>
      </c>
      <c r="CY104" s="153">
        <v>0</v>
      </c>
      <c r="CZ104">
        <v>51768</v>
      </c>
      <c r="DA104">
        <v>0.02</v>
      </c>
      <c r="DB104">
        <v>0</v>
      </c>
      <c r="DE104">
        <v>-2.3283064365386963E-10</v>
      </c>
      <c r="DH104">
        <v>-98052.180000000226</v>
      </c>
      <c r="DI104">
        <v>36772.39</v>
      </c>
      <c r="DJ104" s="152">
        <v>-98052.18</v>
      </c>
      <c r="DK104" s="152">
        <v>36772.39</v>
      </c>
      <c r="DP104" s="166">
        <v>3301000</v>
      </c>
      <c r="DR104">
        <v>0</v>
      </c>
      <c r="DS104">
        <v>648057.16999999993</v>
      </c>
      <c r="DT104">
        <v>696788.66000000015</v>
      </c>
      <c r="DU104">
        <v>-48731.490000000224</v>
      </c>
      <c r="DV104">
        <v>51768</v>
      </c>
      <c r="DW104">
        <v>0</v>
      </c>
      <c r="DX104">
        <v>51768</v>
      </c>
      <c r="EM104" s="277"/>
    </row>
    <row r="105" spans="1:143" hidden="1">
      <c r="B105" s="166">
        <v>3301002</v>
      </c>
      <c r="C105" s="175" t="s">
        <v>650</v>
      </c>
      <c r="D105" s="175" t="s">
        <v>651</v>
      </c>
      <c r="E105" s="178"/>
      <c r="F105" s="17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70"/>
      <c r="S105" s="170"/>
      <c r="T105" s="170"/>
      <c r="U105" s="170"/>
      <c r="V105" s="170"/>
      <c r="W105" s="170"/>
      <c r="X105" s="207">
        <v>138763.94</v>
      </c>
      <c r="Y105" s="207"/>
      <c r="Z105" s="207">
        <v>-23678.85</v>
      </c>
      <c r="AA105" s="208">
        <v>628974.84</v>
      </c>
      <c r="AB105" s="208">
        <v>0</v>
      </c>
      <c r="AC105" s="208">
        <v>0</v>
      </c>
      <c r="AD105" s="208">
        <v>0</v>
      </c>
      <c r="AE105" s="208">
        <v>0</v>
      </c>
      <c r="AF105" s="208">
        <v>0</v>
      </c>
      <c r="AG105" s="208">
        <v>0</v>
      </c>
      <c r="AH105" s="208">
        <v>0</v>
      </c>
      <c r="AI105" s="208">
        <v>0</v>
      </c>
      <c r="AJ105" s="208">
        <v>0</v>
      </c>
      <c r="AK105" s="208">
        <v>0</v>
      </c>
      <c r="AL105" s="208">
        <v>0</v>
      </c>
      <c r="AM105" s="208">
        <v>369.7</v>
      </c>
      <c r="AN105" s="208">
        <v>0</v>
      </c>
      <c r="AO105" s="208">
        <v>0</v>
      </c>
      <c r="AP105" s="208">
        <v>0</v>
      </c>
      <c r="AQ105" s="208">
        <v>0</v>
      </c>
      <c r="AR105" s="208">
        <v>0</v>
      </c>
      <c r="AS105" s="208">
        <v>0</v>
      </c>
      <c r="AT105" s="208">
        <v>0</v>
      </c>
      <c r="AU105" s="208">
        <v>0</v>
      </c>
      <c r="AV105" s="208">
        <v>265592.30000000005</v>
      </c>
      <c r="AW105" s="208">
        <v>0</v>
      </c>
      <c r="AX105" s="208">
        <v>27337.75</v>
      </c>
      <c r="AY105" s="208">
        <v>37982.21</v>
      </c>
      <c r="AZ105" s="208">
        <v>85219.43</v>
      </c>
      <c r="BA105" s="208">
        <v>0</v>
      </c>
      <c r="BB105" s="208">
        <v>45966.879999999997</v>
      </c>
      <c r="BC105" s="208">
        <v>545</v>
      </c>
      <c r="BD105" s="208">
        <v>385</v>
      </c>
      <c r="BE105" s="208">
        <v>0</v>
      </c>
      <c r="BF105" s="208">
        <v>0</v>
      </c>
      <c r="BG105" s="208">
        <v>3631.99</v>
      </c>
      <c r="BH105" s="208">
        <v>7416.62</v>
      </c>
      <c r="BI105" s="208">
        <v>957.78</v>
      </c>
      <c r="BJ105" s="208">
        <v>3223.11</v>
      </c>
      <c r="BK105" s="208">
        <v>24067.16</v>
      </c>
      <c r="BL105" s="208">
        <v>0</v>
      </c>
      <c r="BM105" s="208">
        <v>5359.79</v>
      </c>
      <c r="BN105" s="208">
        <v>10502.25</v>
      </c>
      <c r="BO105" s="208">
        <v>320</v>
      </c>
      <c r="BP105" s="208">
        <v>24.04</v>
      </c>
      <c r="BQ105" s="208">
        <v>11827.88</v>
      </c>
      <c r="BR105" s="208">
        <v>3135</v>
      </c>
      <c r="BS105" s="208">
        <v>0</v>
      </c>
      <c r="BT105" s="208">
        <v>4844.08</v>
      </c>
      <c r="BU105" s="208">
        <v>2723.48</v>
      </c>
      <c r="BV105" s="208">
        <v>0</v>
      </c>
      <c r="BW105" s="208">
        <v>38723.99</v>
      </c>
      <c r="BX105" s="208">
        <v>0</v>
      </c>
      <c r="BY105" s="208">
        <v>0</v>
      </c>
      <c r="BZ105" s="208">
        <v>23678.85</v>
      </c>
      <c r="CA105" s="208">
        <v>0</v>
      </c>
      <c r="CB105" s="208">
        <v>0</v>
      </c>
      <c r="CC105" s="208">
        <v>4938.25</v>
      </c>
      <c r="CD105" s="208">
        <v>46755.69</v>
      </c>
      <c r="CE105" s="208">
        <v>23678.85</v>
      </c>
      <c r="CF105" s="208">
        <v>0</v>
      </c>
      <c r="CG105" s="208">
        <v>0</v>
      </c>
      <c r="CH105" s="208">
        <v>4938.25</v>
      </c>
      <c r="CI105" s="208">
        <v>0</v>
      </c>
      <c r="CJ105" s="208">
        <v>46755.69</v>
      </c>
      <c r="CK105" s="208">
        <v>164643.89000000007</v>
      </c>
      <c r="CL105" s="208"/>
      <c r="CM105" s="208">
        <v>0</v>
      </c>
      <c r="CN105" s="208">
        <v>0</v>
      </c>
      <c r="CO105" s="208">
        <v>0</v>
      </c>
      <c r="CP105" s="208">
        <v>0</v>
      </c>
      <c r="CQ105" s="176"/>
      <c r="CR105">
        <v>164643.89000000007</v>
      </c>
      <c r="CS105">
        <v>0</v>
      </c>
      <c r="CT105" s="152">
        <v>188322.74</v>
      </c>
      <c r="CU105" s="152">
        <v>-23678.85</v>
      </c>
      <c r="CV105" s="152">
        <v>-23678.849999999919</v>
      </c>
      <c r="CW105">
        <v>23678.85</v>
      </c>
      <c r="CX105">
        <v>164643.88999999998</v>
      </c>
      <c r="CY105" s="153">
        <v>0</v>
      </c>
      <c r="CZ105">
        <v>46755.69</v>
      </c>
      <c r="DA105">
        <v>0</v>
      </c>
      <c r="DB105">
        <v>-674490.96</v>
      </c>
      <c r="DC105" s="152">
        <v>-23678.85</v>
      </c>
      <c r="DE105">
        <v>8.0035533756017685E-11</v>
      </c>
      <c r="DH105">
        <v>164643.89000000007</v>
      </c>
      <c r="DI105">
        <v>0</v>
      </c>
      <c r="DJ105" s="152">
        <v>188322.74</v>
      </c>
      <c r="DK105" s="152">
        <v>-23678.85</v>
      </c>
      <c r="DP105" s="166">
        <v>3301002</v>
      </c>
      <c r="DR105">
        <v>0</v>
      </c>
      <c r="DS105">
        <v>629344.53999999992</v>
      </c>
      <c r="DT105">
        <v>603464.58999999985</v>
      </c>
      <c r="DU105">
        <v>25879.95000000007</v>
      </c>
      <c r="DV105">
        <v>75372.790000000008</v>
      </c>
      <c r="DW105">
        <v>51693.94</v>
      </c>
      <c r="DX105">
        <v>23678.850000000006</v>
      </c>
      <c r="EA105" s="151">
        <f>SUM(EA9:EA104)</f>
        <v>5618606.3399999943</v>
      </c>
      <c r="EB105" s="151"/>
      <c r="EC105" s="151">
        <f>SUM(EC9:EC104)</f>
        <v>36521835.320000008</v>
      </c>
      <c r="EF105" s="151">
        <f>SUM(EF9:EF104)</f>
        <v>2235784.6999999997</v>
      </c>
      <c r="EM105" s="277"/>
    </row>
    <row r="106" spans="1:143" hidden="1">
      <c r="B106" s="166">
        <v>3301006</v>
      </c>
      <c r="C106" s="175" t="s">
        <v>652</v>
      </c>
      <c r="D106" s="175" t="s">
        <v>653</v>
      </c>
      <c r="E106" s="178"/>
      <c r="F106" s="17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70"/>
      <c r="S106" s="170"/>
      <c r="T106" s="170"/>
      <c r="U106" s="170"/>
      <c r="V106" s="170"/>
      <c r="W106" s="170"/>
      <c r="X106" s="207">
        <v>66352.73</v>
      </c>
      <c r="Y106" s="207"/>
      <c r="Z106" s="207">
        <v>-14527.8</v>
      </c>
      <c r="AA106" s="208">
        <v>469750.97</v>
      </c>
      <c r="AB106" s="208">
        <v>0</v>
      </c>
      <c r="AC106" s="208">
        <v>177372.75</v>
      </c>
      <c r="AD106" s="208">
        <v>0</v>
      </c>
      <c r="AE106" s="208">
        <v>0</v>
      </c>
      <c r="AF106" s="208">
        <v>0</v>
      </c>
      <c r="AG106" s="208">
        <v>0</v>
      </c>
      <c r="AH106" s="208">
        <v>0</v>
      </c>
      <c r="AI106" s="208">
        <v>222127.54</v>
      </c>
      <c r="AJ106" s="208">
        <v>0</v>
      </c>
      <c r="AK106" s="208">
        <v>0</v>
      </c>
      <c r="AL106" s="208">
        <v>0</v>
      </c>
      <c r="AM106" s="208">
        <v>115</v>
      </c>
      <c r="AN106" s="208">
        <v>0</v>
      </c>
      <c r="AO106" s="208">
        <v>0</v>
      </c>
      <c r="AP106" s="208">
        <v>0</v>
      </c>
      <c r="AQ106" s="208">
        <v>0</v>
      </c>
      <c r="AR106" s="208">
        <v>0</v>
      </c>
      <c r="AS106" s="208">
        <v>0</v>
      </c>
      <c r="AT106" s="208">
        <v>0</v>
      </c>
      <c r="AU106" s="208">
        <v>0</v>
      </c>
      <c r="AV106" s="208">
        <v>194149.14</v>
      </c>
      <c r="AW106" s="208">
        <v>0</v>
      </c>
      <c r="AX106" s="208">
        <v>225511.3</v>
      </c>
      <c r="AY106" s="208">
        <v>41462.18</v>
      </c>
      <c r="AZ106" s="208">
        <v>27246.84</v>
      </c>
      <c r="BA106" s="208">
        <v>0</v>
      </c>
      <c r="BB106" s="208">
        <v>43831.01</v>
      </c>
      <c r="BC106" s="208">
        <v>79</v>
      </c>
      <c r="BD106" s="208">
        <v>3665.99</v>
      </c>
      <c r="BE106" s="208">
        <v>0</v>
      </c>
      <c r="BF106" s="208">
        <v>0</v>
      </c>
      <c r="BG106" s="208">
        <v>5434</v>
      </c>
      <c r="BH106" s="208">
        <v>0</v>
      </c>
      <c r="BI106" s="208">
        <v>95.2</v>
      </c>
      <c r="BJ106" s="208">
        <v>935.57</v>
      </c>
      <c r="BK106" s="208">
        <v>14135.28</v>
      </c>
      <c r="BL106" s="208">
        <v>0</v>
      </c>
      <c r="BM106" s="208">
        <v>4472.05</v>
      </c>
      <c r="BN106" s="208">
        <v>20787.05</v>
      </c>
      <c r="BO106" s="208">
        <v>265.69</v>
      </c>
      <c r="BP106" s="208">
        <v>8160.1</v>
      </c>
      <c r="BQ106" s="208">
        <v>12465</v>
      </c>
      <c r="BR106" s="208">
        <v>3135</v>
      </c>
      <c r="BS106" s="208">
        <v>0</v>
      </c>
      <c r="BT106" s="208">
        <v>620.66</v>
      </c>
      <c r="BU106" s="208">
        <v>13888.45</v>
      </c>
      <c r="BV106" s="208">
        <v>0</v>
      </c>
      <c r="BW106" s="208">
        <v>137803.62</v>
      </c>
      <c r="BX106" s="208">
        <v>0</v>
      </c>
      <c r="BY106" s="208">
        <v>0</v>
      </c>
      <c r="BZ106" s="208">
        <v>20633.62</v>
      </c>
      <c r="CA106" s="208">
        <v>0</v>
      </c>
      <c r="CB106" s="208">
        <v>0</v>
      </c>
      <c r="CC106" s="208">
        <v>4702</v>
      </c>
      <c r="CD106" s="208">
        <v>40367.519999999997</v>
      </c>
      <c r="CE106" s="208">
        <v>20633.62</v>
      </c>
      <c r="CF106" s="208">
        <v>0</v>
      </c>
      <c r="CG106" s="208">
        <v>0</v>
      </c>
      <c r="CH106" s="208">
        <v>4702</v>
      </c>
      <c r="CI106" s="208">
        <v>6105.82</v>
      </c>
      <c r="CJ106" s="208">
        <v>40367.519999999997</v>
      </c>
      <c r="CK106" s="208">
        <v>156942.24000000011</v>
      </c>
      <c r="CL106" s="208"/>
      <c r="CM106" s="208">
        <v>0</v>
      </c>
      <c r="CN106" s="208">
        <v>0</v>
      </c>
      <c r="CO106" s="208">
        <v>0</v>
      </c>
      <c r="CP106" s="208">
        <v>0</v>
      </c>
      <c r="CQ106" s="176"/>
      <c r="CR106">
        <v>156942.24000000011</v>
      </c>
      <c r="CS106">
        <v>0</v>
      </c>
      <c r="CT106" s="152">
        <v>177575.86</v>
      </c>
      <c r="CU106" s="152">
        <v>-20633.62</v>
      </c>
      <c r="CV106" s="152">
        <v>-20633.619999999879</v>
      </c>
      <c r="CW106">
        <v>20633.62</v>
      </c>
      <c r="CX106">
        <v>156942.24</v>
      </c>
      <c r="CY106" s="153">
        <v>0</v>
      </c>
      <c r="CZ106">
        <v>40367.519999999997</v>
      </c>
      <c r="DA106">
        <v>0</v>
      </c>
      <c r="DB106">
        <v>0</v>
      </c>
      <c r="DC106" s="152">
        <v>-20633.62</v>
      </c>
      <c r="DE106">
        <v>1.2005330063402653E-10</v>
      </c>
      <c r="DH106">
        <v>156942.24000000011</v>
      </c>
      <c r="DI106">
        <v>0</v>
      </c>
      <c r="DJ106" s="152">
        <v>177575.86</v>
      </c>
      <c r="DK106" s="152">
        <v>-20633.62</v>
      </c>
      <c r="DP106" s="166">
        <v>3301006</v>
      </c>
      <c r="DR106">
        <v>0</v>
      </c>
      <c r="DS106">
        <v>869366.26</v>
      </c>
      <c r="DT106">
        <v>778776.74999999988</v>
      </c>
      <c r="DU106">
        <v>90589.510000000126</v>
      </c>
      <c r="DV106">
        <v>65703.14</v>
      </c>
      <c r="DW106">
        <v>51175.34</v>
      </c>
      <c r="DX106">
        <v>14527.800000000003</v>
      </c>
      <c r="EM106" s="277"/>
    </row>
    <row r="107" spans="1:143" hidden="1">
      <c r="B107" s="166">
        <v>3301009</v>
      </c>
      <c r="C107" s="175" t="s">
        <v>655</v>
      </c>
      <c r="D107" s="175" t="s">
        <v>656</v>
      </c>
      <c r="E107" s="178"/>
      <c r="F107" s="17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70"/>
      <c r="S107" s="170"/>
      <c r="T107" s="170"/>
      <c r="U107" s="170"/>
      <c r="V107" s="170"/>
      <c r="W107" s="170"/>
      <c r="X107" s="207"/>
      <c r="Y107" s="207">
        <v>-1222889.19</v>
      </c>
      <c r="Z107" s="207">
        <v>-30314.01</v>
      </c>
      <c r="AA107" s="208">
        <v>583804.1</v>
      </c>
      <c r="AB107" s="208">
        <v>0</v>
      </c>
      <c r="AC107" s="208">
        <v>12867.5</v>
      </c>
      <c r="AD107" s="208">
        <v>0</v>
      </c>
      <c r="AE107" s="208">
        <v>0</v>
      </c>
      <c r="AF107" s="208">
        <v>0</v>
      </c>
      <c r="AG107" s="208">
        <v>0</v>
      </c>
      <c r="AH107" s="208">
        <v>0</v>
      </c>
      <c r="AI107" s="208">
        <v>167354.15</v>
      </c>
      <c r="AJ107" s="208">
        <v>0</v>
      </c>
      <c r="AK107" s="208">
        <v>0</v>
      </c>
      <c r="AL107" s="208">
        <v>0</v>
      </c>
      <c r="AM107" s="208">
        <v>133155.32999999999</v>
      </c>
      <c r="AN107" s="208">
        <v>0</v>
      </c>
      <c r="AO107" s="208">
        <v>0</v>
      </c>
      <c r="AP107" s="208">
        <v>0</v>
      </c>
      <c r="AQ107" s="208">
        <v>0</v>
      </c>
      <c r="AR107" s="208">
        <v>0</v>
      </c>
      <c r="AS107" s="208">
        <v>0</v>
      </c>
      <c r="AT107" s="208">
        <v>0</v>
      </c>
      <c r="AU107" s="208">
        <v>0</v>
      </c>
      <c r="AV107" s="208">
        <v>197244.83</v>
      </c>
      <c r="AW107" s="208">
        <v>0</v>
      </c>
      <c r="AX107" s="208">
        <v>177812.97</v>
      </c>
      <c r="AY107" s="208">
        <v>0</v>
      </c>
      <c r="AZ107" s="208">
        <v>154947.17000000001</v>
      </c>
      <c r="BA107" s="208">
        <v>15488.5</v>
      </c>
      <c r="BB107" s="208">
        <v>3146.91</v>
      </c>
      <c r="BC107" s="208">
        <v>0</v>
      </c>
      <c r="BD107" s="208">
        <v>68859.7</v>
      </c>
      <c r="BE107" s="208">
        <v>0</v>
      </c>
      <c r="BF107" s="208">
        <v>0</v>
      </c>
      <c r="BG107" s="208">
        <v>4129.25</v>
      </c>
      <c r="BH107" s="208">
        <v>14313.39</v>
      </c>
      <c r="BI107" s="208">
        <v>32365.61</v>
      </c>
      <c r="BJ107" s="208">
        <v>0</v>
      </c>
      <c r="BK107" s="208">
        <v>0</v>
      </c>
      <c r="BL107" s="208">
        <v>0</v>
      </c>
      <c r="BM107" s="208">
        <v>108776.45</v>
      </c>
      <c r="BN107" s="208">
        <v>2754.900000000056</v>
      </c>
      <c r="BO107" s="208">
        <v>0</v>
      </c>
      <c r="BP107" s="208">
        <v>0</v>
      </c>
      <c r="BQ107" s="208">
        <v>21208.91</v>
      </c>
      <c r="BR107" s="208">
        <v>4895</v>
      </c>
      <c r="BS107" s="208">
        <v>0</v>
      </c>
      <c r="BT107" s="208">
        <v>45073.99</v>
      </c>
      <c r="BU107" s="208">
        <v>90887.94</v>
      </c>
      <c r="BV107" s="208">
        <v>0</v>
      </c>
      <c r="BW107" s="208">
        <v>47099.82</v>
      </c>
      <c r="BX107" s="208">
        <v>0</v>
      </c>
      <c r="BY107" s="208">
        <v>0</v>
      </c>
      <c r="BZ107" s="208">
        <v>30314.01</v>
      </c>
      <c r="CA107" s="208">
        <v>0</v>
      </c>
      <c r="CB107" s="208">
        <v>0</v>
      </c>
      <c r="CC107" s="208">
        <v>4816.75</v>
      </c>
      <c r="CD107" s="208">
        <v>99873.2</v>
      </c>
      <c r="CE107" s="208">
        <v>30314.01</v>
      </c>
      <c r="CF107" s="208">
        <v>0</v>
      </c>
      <c r="CG107" s="208">
        <v>0</v>
      </c>
      <c r="CH107" s="208">
        <v>4816.75</v>
      </c>
      <c r="CI107" s="208">
        <v>0</v>
      </c>
      <c r="CJ107" s="208">
        <v>99873.2</v>
      </c>
      <c r="CK107" s="208">
        <v>-1345027.46</v>
      </c>
      <c r="CL107" s="208"/>
      <c r="CM107" s="208">
        <v>0</v>
      </c>
      <c r="CN107" s="208">
        <v>0</v>
      </c>
      <c r="CO107" s="208">
        <v>0</v>
      </c>
      <c r="CP107" s="208">
        <v>0</v>
      </c>
      <c r="CQ107" s="176"/>
      <c r="CR107">
        <v>-1345027.46</v>
      </c>
      <c r="CS107">
        <v>0</v>
      </c>
      <c r="CT107" s="152">
        <v>-1314713.45</v>
      </c>
      <c r="CU107" s="152">
        <v>-30314.01</v>
      </c>
      <c r="CV107" s="152">
        <v>-30314.010000000009</v>
      </c>
      <c r="CW107">
        <v>30314.01</v>
      </c>
      <c r="CX107">
        <v>-1345027.46</v>
      </c>
      <c r="CY107" s="153">
        <v>0</v>
      </c>
      <c r="CZ107">
        <v>99873.2</v>
      </c>
      <c r="DA107">
        <v>0</v>
      </c>
      <c r="DB107">
        <v>-0.18999999994412065</v>
      </c>
      <c r="DC107" s="152">
        <v>-30314.01</v>
      </c>
      <c r="DE107">
        <v>0</v>
      </c>
      <c r="DH107">
        <v>-1345027.46</v>
      </c>
      <c r="DI107">
        <v>0</v>
      </c>
      <c r="DJ107" s="152">
        <v>-1314713.45</v>
      </c>
      <c r="DK107" s="152">
        <v>-30314.01</v>
      </c>
      <c r="DP107" s="166">
        <v>3301009</v>
      </c>
      <c r="DR107">
        <v>0</v>
      </c>
      <c r="DS107">
        <v>897181.08</v>
      </c>
      <c r="DT107">
        <v>1019319.35</v>
      </c>
      <c r="DU107">
        <v>-122138.27000000002</v>
      </c>
      <c r="DV107">
        <v>135003.96</v>
      </c>
      <c r="DW107">
        <v>104689.95</v>
      </c>
      <c r="DX107">
        <v>30314.009999999995</v>
      </c>
      <c r="EM107" s="277"/>
    </row>
    <row r="108" spans="1:143" hidden="1">
      <c r="B108" s="166">
        <v>3301010</v>
      </c>
      <c r="C108" s="175" t="s">
        <v>657</v>
      </c>
      <c r="D108" s="175" t="s">
        <v>658</v>
      </c>
      <c r="E108" s="178"/>
      <c r="F108" s="17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70"/>
      <c r="S108" s="170"/>
      <c r="T108" s="170"/>
      <c r="U108" s="170"/>
      <c r="V108" s="170"/>
      <c r="W108" s="170"/>
      <c r="X108" s="207">
        <v>595402.51</v>
      </c>
      <c r="Y108" s="207"/>
      <c r="Z108" s="207">
        <v>-25059.119999999999</v>
      </c>
      <c r="AA108" s="208">
        <v>764771.7</v>
      </c>
      <c r="AB108" s="208">
        <v>0</v>
      </c>
      <c r="AC108" s="208">
        <v>12676.17</v>
      </c>
      <c r="AD108" s="208">
        <v>0</v>
      </c>
      <c r="AE108" s="208">
        <v>0</v>
      </c>
      <c r="AF108" s="208">
        <v>400</v>
      </c>
      <c r="AG108" s="208">
        <v>0</v>
      </c>
      <c r="AH108" s="208">
        <v>0</v>
      </c>
      <c r="AI108" s="208">
        <v>126757.01000000013</v>
      </c>
      <c r="AJ108" s="208">
        <v>0</v>
      </c>
      <c r="AK108" s="208">
        <v>0</v>
      </c>
      <c r="AL108" s="208">
        <v>0</v>
      </c>
      <c r="AM108" s="208">
        <v>0</v>
      </c>
      <c r="AN108" s="208">
        <v>0</v>
      </c>
      <c r="AO108" s="208">
        <v>0</v>
      </c>
      <c r="AP108" s="208">
        <v>0</v>
      </c>
      <c r="AQ108" s="208">
        <v>0</v>
      </c>
      <c r="AR108" s="208">
        <v>0</v>
      </c>
      <c r="AS108" s="208">
        <v>0</v>
      </c>
      <c r="AT108" s="208">
        <v>0</v>
      </c>
      <c r="AU108" s="208">
        <v>0</v>
      </c>
      <c r="AV108" s="208">
        <v>192320.43</v>
      </c>
      <c r="AW108" s="208">
        <v>0</v>
      </c>
      <c r="AX108" s="208">
        <v>170779.36</v>
      </c>
      <c r="AY108" s="208">
        <v>0</v>
      </c>
      <c r="AZ108" s="208">
        <v>66196.36</v>
      </c>
      <c r="BA108" s="208">
        <v>0</v>
      </c>
      <c r="BB108" s="208">
        <v>1855.43</v>
      </c>
      <c r="BC108" s="208">
        <v>11466.12</v>
      </c>
      <c r="BD108" s="208">
        <v>20647</v>
      </c>
      <c r="BE108" s="208">
        <v>0</v>
      </c>
      <c r="BF108" s="208">
        <v>0</v>
      </c>
      <c r="BG108" s="208">
        <v>16165.71</v>
      </c>
      <c r="BH108" s="208">
        <v>1712</v>
      </c>
      <c r="BI108" s="208">
        <v>329.2</v>
      </c>
      <c r="BJ108" s="208">
        <v>3388.49</v>
      </c>
      <c r="BK108" s="208">
        <v>3633.68</v>
      </c>
      <c r="BL108" s="208">
        <v>489.73</v>
      </c>
      <c r="BM108" s="208">
        <v>24214.11</v>
      </c>
      <c r="BN108" s="208">
        <v>84505.19</v>
      </c>
      <c r="BO108" s="208">
        <v>0</v>
      </c>
      <c r="BP108" s="208">
        <v>4196.4799999999996</v>
      </c>
      <c r="BQ108" s="208">
        <v>44499.19</v>
      </c>
      <c r="BR108" s="208">
        <v>4895</v>
      </c>
      <c r="BS108" s="208">
        <v>0</v>
      </c>
      <c r="BT108" s="208">
        <v>5680.89</v>
      </c>
      <c r="BU108" s="208">
        <v>53574.93</v>
      </c>
      <c r="BV108" s="208">
        <v>0</v>
      </c>
      <c r="BW108" s="208">
        <v>296404.5</v>
      </c>
      <c r="BX108" s="208">
        <v>0</v>
      </c>
      <c r="BY108" s="208">
        <v>0</v>
      </c>
      <c r="BZ108" s="208">
        <v>24149.81</v>
      </c>
      <c r="CA108" s="208">
        <v>0</v>
      </c>
      <c r="CB108" s="208">
        <v>0</v>
      </c>
      <c r="CC108" s="208">
        <v>5289.25</v>
      </c>
      <c r="CD108" s="208">
        <v>58019.41</v>
      </c>
      <c r="CE108" s="208">
        <v>24149.81</v>
      </c>
      <c r="CF108" s="208">
        <v>0</v>
      </c>
      <c r="CG108" s="208">
        <v>0</v>
      </c>
      <c r="CH108" s="208">
        <v>3470.63</v>
      </c>
      <c r="CI108" s="208">
        <v>0</v>
      </c>
      <c r="CJ108" s="208">
        <v>58928.72</v>
      </c>
      <c r="CK108" s="208">
        <v>468903.78</v>
      </c>
      <c r="CL108" s="208"/>
      <c r="CM108" s="208">
        <v>0</v>
      </c>
      <c r="CN108" s="208">
        <v>0</v>
      </c>
      <c r="CO108" s="208">
        <v>0</v>
      </c>
      <c r="CP108" s="208">
        <v>0</v>
      </c>
      <c r="CQ108" s="176"/>
      <c r="CR108">
        <v>468903.78</v>
      </c>
      <c r="CS108">
        <v>0</v>
      </c>
      <c r="CT108" s="152">
        <v>493053.59</v>
      </c>
      <c r="CU108" s="152">
        <v>-24149.81</v>
      </c>
      <c r="CV108" s="152">
        <v>-24149.809999999998</v>
      </c>
      <c r="CW108">
        <v>24149.81</v>
      </c>
      <c r="CX108">
        <v>468903.78</v>
      </c>
      <c r="CY108" s="153">
        <v>0</v>
      </c>
      <c r="CZ108">
        <v>58928.72</v>
      </c>
      <c r="DA108">
        <v>62567.809999999881</v>
      </c>
      <c r="DB108">
        <v>0</v>
      </c>
      <c r="DC108" s="152">
        <v>-24149.81</v>
      </c>
      <c r="DE108">
        <v>0</v>
      </c>
      <c r="DH108">
        <v>468903.78</v>
      </c>
      <c r="DI108">
        <v>0</v>
      </c>
      <c r="DJ108" s="152">
        <v>493053.59</v>
      </c>
      <c r="DK108" s="152">
        <v>-24149.81</v>
      </c>
      <c r="DP108" s="166">
        <v>3301010</v>
      </c>
      <c r="DR108">
        <v>0</v>
      </c>
      <c r="DS108">
        <v>904604.88000000012</v>
      </c>
      <c r="DT108">
        <v>1031103.6100000001</v>
      </c>
      <c r="DU108">
        <v>-126498.72999999998</v>
      </c>
      <c r="DV108">
        <v>87458.47</v>
      </c>
      <c r="DW108">
        <v>62399.35</v>
      </c>
      <c r="DX108">
        <v>25059.120000000003</v>
      </c>
      <c r="EM108" s="277"/>
    </row>
    <row r="109" spans="1:143" hidden="1">
      <c r="B109" s="166">
        <v>3301014</v>
      </c>
      <c r="C109" s="175" t="s">
        <v>660</v>
      </c>
      <c r="D109" s="175" t="s">
        <v>661</v>
      </c>
      <c r="E109" s="178"/>
      <c r="F109" s="17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70"/>
      <c r="S109" s="170"/>
      <c r="T109" s="170"/>
      <c r="U109" s="170"/>
      <c r="V109" s="170"/>
      <c r="W109" s="170"/>
      <c r="X109" s="207">
        <v>159486.60999999999</v>
      </c>
      <c r="Y109" s="207"/>
      <c r="Z109" s="207">
        <v>14445.93</v>
      </c>
      <c r="AA109" s="208">
        <v>672029.92</v>
      </c>
      <c r="AB109" s="208">
        <v>0</v>
      </c>
      <c r="AC109" s="208">
        <v>9279.17</v>
      </c>
      <c r="AD109" s="208">
        <v>0</v>
      </c>
      <c r="AE109" s="208">
        <v>0</v>
      </c>
      <c r="AF109" s="208">
        <v>0</v>
      </c>
      <c r="AG109" s="208">
        <v>0</v>
      </c>
      <c r="AH109" s="208">
        <v>0</v>
      </c>
      <c r="AI109" s="208">
        <v>101509.99999999988</v>
      </c>
      <c r="AJ109" s="208">
        <v>0</v>
      </c>
      <c r="AK109" s="208">
        <v>0</v>
      </c>
      <c r="AL109" s="208">
        <v>0</v>
      </c>
      <c r="AM109" s="208">
        <v>0</v>
      </c>
      <c r="AN109" s="208">
        <v>0</v>
      </c>
      <c r="AO109" s="208">
        <v>0</v>
      </c>
      <c r="AP109" s="208">
        <v>0</v>
      </c>
      <c r="AQ109" s="208">
        <v>0</v>
      </c>
      <c r="AR109" s="208">
        <v>0</v>
      </c>
      <c r="AS109" s="208">
        <v>0</v>
      </c>
      <c r="AT109" s="208">
        <v>0</v>
      </c>
      <c r="AU109" s="208">
        <v>0</v>
      </c>
      <c r="AV109" s="208">
        <v>227691.45</v>
      </c>
      <c r="AW109" s="208">
        <v>0</v>
      </c>
      <c r="AX109" s="208">
        <v>126251.65</v>
      </c>
      <c r="AY109" s="208">
        <v>25966.57</v>
      </c>
      <c r="AZ109" s="208">
        <v>145695.21</v>
      </c>
      <c r="BA109" s="208">
        <v>0</v>
      </c>
      <c r="BB109" s="208">
        <v>12141.82</v>
      </c>
      <c r="BC109" s="208">
        <v>0</v>
      </c>
      <c r="BD109" s="208">
        <v>1468.63</v>
      </c>
      <c r="BE109" s="208">
        <v>0</v>
      </c>
      <c r="BF109" s="208">
        <v>0</v>
      </c>
      <c r="BG109" s="208">
        <v>9673.9699999999993</v>
      </c>
      <c r="BH109" s="208">
        <v>2826.29</v>
      </c>
      <c r="BI109" s="208">
        <v>2397.2199999999998</v>
      </c>
      <c r="BJ109" s="208">
        <v>966.59</v>
      </c>
      <c r="BK109" s="208">
        <v>5745.25</v>
      </c>
      <c r="BL109" s="208">
        <v>0</v>
      </c>
      <c r="BM109" s="208">
        <v>3641.76</v>
      </c>
      <c r="BN109" s="208">
        <v>13570.44</v>
      </c>
      <c r="BO109" s="208">
        <v>295</v>
      </c>
      <c r="BP109" s="208">
        <v>0</v>
      </c>
      <c r="BQ109" s="208">
        <v>13672.22</v>
      </c>
      <c r="BR109" s="208">
        <v>4895</v>
      </c>
      <c r="BS109" s="208">
        <v>0</v>
      </c>
      <c r="BT109" s="208">
        <v>7832.53</v>
      </c>
      <c r="BU109" s="208">
        <v>83083.66</v>
      </c>
      <c r="BV109" s="208">
        <v>0</v>
      </c>
      <c r="BW109" s="208">
        <v>47509.03</v>
      </c>
      <c r="BX109" s="208">
        <v>0</v>
      </c>
      <c r="BY109" s="208">
        <v>0</v>
      </c>
      <c r="BZ109" s="208">
        <v>0</v>
      </c>
      <c r="CA109" s="208">
        <v>0</v>
      </c>
      <c r="CB109" s="208">
        <v>0</v>
      </c>
      <c r="CC109" s="208">
        <v>4911.25</v>
      </c>
      <c r="CD109" s="208">
        <v>71799.44</v>
      </c>
      <c r="CE109" s="208">
        <v>0</v>
      </c>
      <c r="CF109" s="208">
        <v>0</v>
      </c>
      <c r="CG109" s="208">
        <v>0</v>
      </c>
      <c r="CH109" s="208">
        <v>0</v>
      </c>
      <c r="CI109" s="208">
        <v>0</v>
      </c>
      <c r="CJ109" s="208">
        <v>66279.69</v>
      </c>
      <c r="CK109" s="208">
        <v>206981.41000000003</v>
      </c>
      <c r="CL109" s="208"/>
      <c r="CM109" s="208">
        <v>24876.93</v>
      </c>
      <c r="CN109" s="208">
        <v>0</v>
      </c>
      <c r="CO109" s="208">
        <v>0</v>
      </c>
      <c r="CP109" s="208">
        <v>0</v>
      </c>
      <c r="CQ109" s="176"/>
      <c r="CR109">
        <v>206981.41000000003</v>
      </c>
      <c r="CS109">
        <v>24876.93</v>
      </c>
      <c r="CT109" s="152">
        <v>206981.41</v>
      </c>
      <c r="CU109" s="152">
        <v>24876.93</v>
      </c>
      <c r="CV109" s="152">
        <v>0</v>
      </c>
      <c r="CW109">
        <v>0</v>
      </c>
      <c r="CX109">
        <v>231858.34</v>
      </c>
      <c r="CY109" s="153">
        <v>0</v>
      </c>
      <c r="CZ109">
        <v>66279.69</v>
      </c>
      <c r="DA109">
        <v>779.72000000011758</v>
      </c>
      <c r="DB109">
        <v>0</v>
      </c>
      <c r="DE109">
        <v>0</v>
      </c>
      <c r="DH109">
        <v>206981.41000000003</v>
      </c>
      <c r="DI109">
        <v>24876.93</v>
      </c>
      <c r="DJ109" s="152">
        <v>206981.41</v>
      </c>
      <c r="DK109" s="152">
        <v>24876.93</v>
      </c>
      <c r="DP109" s="166">
        <v>3301014</v>
      </c>
      <c r="DR109">
        <v>0</v>
      </c>
      <c r="DS109">
        <v>782819.09</v>
      </c>
      <c r="DT109">
        <v>735324.28999999992</v>
      </c>
      <c r="DU109">
        <v>47494.800000000047</v>
      </c>
      <c r="DV109">
        <v>76710.69</v>
      </c>
      <c r="DW109">
        <v>66279.69</v>
      </c>
      <c r="DX109">
        <v>10431</v>
      </c>
      <c r="EM109" s="277"/>
    </row>
    <row r="110" spans="1:143" hidden="1">
      <c r="B110" s="166">
        <v>3301015</v>
      </c>
      <c r="C110" s="175" t="s">
        <v>662</v>
      </c>
      <c r="D110" s="175" t="s">
        <v>663</v>
      </c>
      <c r="E110" s="178"/>
      <c r="F110" s="17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70"/>
      <c r="S110" s="170"/>
      <c r="T110" s="170"/>
      <c r="U110" s="170"/>
      <c r="V110" s="170"/>
      <c r="W110" s="170"/>
      <c r="X110" s="207">
        <v>170963.75</v>
      </c>
      <c r="Y110" s="207"/>
      <c r="Z110" s="207">
        <v>-10737.5</v>
      </c>
      <c r="AA110" s="208">
        <v>607983.06000000006</v>
      </c>
      <c r="AB110" s="208">
        <v>0</v>
      </c>
      <c r="AC110" s="208">
        <v>23420.42</v>
      </c>
      <c r="AD110" s="208">
        <v>0</v>
      </c>
      <c r="AE110" s="208">
        <v>0</v>
      </c>
      <c r="AF110" s="208">
        <v>0</v>
      </c>
      <c r="AG110" s="208">
        <v>0</v>
      </c>
      <c r="AH110" s="208">
        <v>0</v>
      </c>
      <c r="AI110" s="208">
        <v>58139.25</v>
      </c>
      <c r="AJ110" s="208">
        <v>0</v>
      </c>
      <c r="AK110" s="208">
        <v>0</v>
      </c>
      <c r="AL110" s="208">
        <v>0</v>
      </c>
      <c r="AM110" s="208">
        <v>48431.75</v>
      </c>
      <c r="AN110" s="208">
        <v>0</v>
      </c>
      <c r="AO110" s="208">
        <v>0</v>
      </c>
      <c r="AP110" s="208">
        <v>0</v>
      </c>
      <c r="AQ110" s="208">
        <v>0</v>
      </c>
      <c r="AR110" s="208">
        <v>0</v>
      </c>
      <c r="AS110" s="208">
        <v>0</v>
      </c>
      <c r="AT110" s="208">
        <v>0</v>
      </c>
      <c r="AU110" s="208">
        <v>0</v>
      </c>
      <c r="AV110" s="208">
        <v>152672.79</v>
      </c>
      <c r="AW110" s="208">
        <v>0</v>
      </c>
      <c r="AX110" s="208">
        <v>357234.64</v>
      </c>
      <c r="AY110" s="208">
        <v>19512.03</v>
      </c>
      <c r="AZ110" s="208">
        <v>37718</v>
      </c>
      <c r="BA110" s="208">
        <v>0</v>
      </c>
      <c r="BB110" s="208">
        <v>51516.61</v>
      </c>
      <c r="BC110" s="208">
        <v>350</v>
      </c>
      <c r="BD110" s="208">
        <v>6652.2</v>
      </c>
      <c r="BE110" s="208">
        <v>0</v>
      </c>
      <c r="BF110" s="208">
        <v>0</v>
      </c>
      <c r="BG110" s="208">
        <v>2684.59</v>
      </c>
      <c r="BH110" s="208">
        <v>794</v>
      </c>
      <c r="BI110" s="208">
        <v>0</v>
      </c>
      <c r="BJ110" s="208">
        <v>1659.05</v>
      </c>
      <c r="BK110" s="208">
        <v>9427.51</v>
      </c>
      <c r="BL110" s="208">
        <v>0</v>
      </c>
      <c r="BM110" s="208">
        <v>70</v>
      </c>
      <c r="BN110" s="208">
        <v>11339.640000000158</v>
      </c>
      <c r="BO110" s="208">
        <v>5665</v>
      </c>
      <c r="BP110" s="208">
        <v>0</v>
      </c>
      <c r="BQ110" s="208">
        <v>32219.97</v>
      </c>
      <c r="BR110" s="208">
        <v>3135</v>
      </c>
      <c r="BS110" s="208">
        <v>0</v>
      </c>
      <c r="BT110" s="208">
        <v>2700.88</v>
      </c>
      <c r="BU110" s="208">
        <v>27210.33</v>
      </c>
      <c r="BV110" s="208">
        <v>2250</v>
      </c>
      <c r="BW110" s="208">
        <v>24772.89</v>
      </c>
      <c r="BX110" s="208">
        <v>0</v>
      </c>
      <c r="BY110" s="208">
        <v>0</v>
      </c>
      <c r="BZ110" s="208">
        <v>18663.5</v>
      </c>
      <c r="CA110" s="208">
        <v>0</v>
      </c>
      <c r="CB110" s="208">
        <v>0</v>
      </c>
      <c r="CC110" s="208">
        <v>4850.5</v>
      </c>
      <c r="CD110" s="208">
        <v>42840.82</v>
      </c>
      <c r="CE110" s="208">
        <v>18663.5</v>
      </c>
      <c r="CF110" s="208">
        <v>0</v>
      </c>
      <c r="CG110" s="208">
        <v>0</v>
      </c>
      <c r="CH110" s="208">
        <v>4850.5</v>
      </c>
      <c r="CI110" s="208">
        <v>7926</v>
      </c>
      <c r="CJ110" s="208">
        <v>42840.82</v>
      </c>
      <c r="CK110" s="208">
        <v>140689.59999999998</v>
      </c>
      <c r="CL110" s="208"/>
      <c r="CM110" s="208">
        <v>0</v>
      </c>
      <c r="CN110" s="208">
        <v>0</v>
      </c>
      <c r="CO110" s="208">
        <v>0</v>
      </c>
      <c r="CP110" s="208">
        <v>0</v>
      </c>
      <c r="CQ110" s="176"/>
      <c r="CR110">
        <v>140689.59999999998</v>
      </c>
      <c r="CS110">
        <v>0</v>
      </c>
      <c r="CT110" s="152">
        <v>159353.1</v>
      </c>
      <c r="CU110" s="152">
        <v>-18663.5</v>
      </c>
      <c r="CV110" s="152">
        <v>-18663.500000000029</v>
      </c>
      <c r="CW110">
        <v>18663.5</v>
      </c>
      <c r="CX110">
        <v>140689.60000000001</v>
      </c>
      <c r="CY110" s="153">
        <v>0</v>
      </c>
      <c r="CZ110">
        <v>42840.82</v>
      </c>
      <c r="DA110">
        <v>0</v>
      </c>
      <c r="DB110">
        <v>-4.9999999842839316E-2</v>
      </c>
      <c r="DC110" s="152">
        <v>-18663.5</v>
      </c>
      <c r="DE110">
        <v>-2.9103830456733704E-11</v>
      </c>
      <c r="DH110">
        <v>140689.59999999998</v>
      </c>
      <c r="DI110">
        <v>0</v>
      </c>
      <c r="DJ110" s="152">
        <v>159353.1</v>
      </c>
      <c r="DK110" s="152">
        <v>-18663.5</v>
      </c>
      <c r="DP110" s="166">
        <v>3301015</v>
      </c>
      <c r="DR110">
        <v>0</v>
      </c>
      <c r="DS110">
        <v>737974.4800000001</v>
      </c>
      <c r="DT110">
        <v>768248.63000000012</v>
      </c>
      <c r="DU110">
        <v>-30274.150000000023</v>
      </c>
      <c r="DV110">
        <v>66354.820000000007</v>
      </c>
      <c r="DW110">
        <v>55617.32</v>
      </c>
      <c r="DX110">
        <v>10737.500000000007</v>
      </c>
      <c r="EM110" s="277"/>
    </row>
    <row r="111" spans="1:143" hidden="1">
      <c r="B111" s="166">
        <v>3301016</v>
      </c>
      <c r="C111" s="175" t="s">
        <v>664</v>
      </c>
      <c r="D111" s="175" t="s">
        <v>665</v>
      </c>
      <c r="E111" s="178"/>
      <c r="F111" s="17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70"/>
      <c r="S111" s="170"/>
      <c r="T111" s="170"/>
      <c r="U111" s="170"/>
      <c r="V111" s="170"/>
      <c r="W111" s="170"/>
      <c r="X111" s="207"/>
      <c r="Y111" s="207">
        <v>-7557.74</v>
      </c>
      <c r="Z111" s="207">
        <v>-2598.75</v>
      </c>
      <c r="AA111" s="208">
        <v>531847.77</v>
      </c>
      <c r="AB111" s="208">
        <v>0</v>
      </c>
      <c r="AC111" s="208">
        <v>25517.5</v>
      </c>
      <c r="AD111" s="208">
        <v>0</v>
      </c>
      <c r="AE111" s="208">
        <v>0</v>
      </c>
      <c r="AF111" s="208">
        <v>3200</v>
      </c>
      <c r="AG111" s="208">
        <v>0</v>
      </c>
      <c r="AH111" s="208">
        <v>0</v>
      </c>
      <c r="AI111" s="208">
        <v>27251.499999999785</v>
      </c>
      <c r="AJ111" s="208">
        <v>0</v>
      </c>
      <c r="AK111" s="208">
        <v>0</v>
      </c>
      <c r="AL111" s="208">
        <v>0</v>
      </c>
      <c r="AM111" s="208">
        <v>23450.76</v>
      </c>
      <c r="AN111" s="208">
        <v>0</v>
      </c>
      <c r="AO111" s="208">
        <v>0</v>
      </c>
      <c r="AP111" s="208">
        <v>0</v>
      </c>
      <c r="AQ111" s="208">
        <v>0</v>
      </c>
      <c r="AR111" s="208">
        <v>0</v>
      </c>
      <c r="AS111" s="208">
        <v>0</v>
      </c>
      <c r="AT111" s="208">
        <v>0</v>
      </c>
      <c r="AU111" s="208">
        <v>0</v>
      </c>
      <c r="AV111" s="208">
        <v>141837.57999999999</v>
      </c>
      <c r="AW111" s="208">
        <v>19719.77</v>
      </c>
      <c r="AX111" s="208">
        <v>224462.9</v>
      </c>
      <c r="AY111" s="208">
        <v>0</v>
      </c>
      <c r="AZ111" s="208">
        <v>75549.179999999993</v>
      </c>
      <c r="BA111" s="208">
        <v>0</v>
      </c>
      <c r="BB111" s="208">
        <v>23009.599999999999</v>
      </c>
      <c r="BC111" s="208">
        <v>6160.38</v>
      </c>
      <c r="BD111" s="208">
        <v>195</v>
      </c>
      <c r="BE111" s="208">
        <v>0</v>
      </c>
      <c r="BF111" s="208">
        <v>0</v>
      </c>
      <c r="BG111" s="208">
        <v>6803.16</v>
      </c>
      <c r="BH111" s="208">
        <v>2542.1</v>
      </c>
      <c r="BI111" s="208">
        <v>2022.2</v>
      </c>
      <c r="BJ111" s="208">
        <v>1175.79</v>
      </c>
      <c r="BK111" s="208">
        <v>12856.03</v>
      </c>
      <c r="BL111" s="208">
        <v>0</v>
      </c>
      <c r="BM111" s="208">
        <v>683.98</v>
      </c>
      <c r="BN111" s="208">
        <v>1307.04</v>
      </c>
      <c r="BO111" s="208">
        <v>0</v>
      </c>
      <c r="BP111" s="208">
        <v>0</v>
      </c>
      <c r="BQ111" s="208">
        <v>3196.65</v>
      </c>
      <c r="BR111" s="208">
        <v>4895</v>
      </c>
      <c r="BS111" s="208">
        <v>0</v>
      </c>
      <c r="BT111" s="208">
        <v>0</v>
      </c>
      <c r="BU111" s="208">
        <v>2081.09</v>
      </c>
      <c r="BV111" s="208">
        <v>1499.87</v>
      </c>
      <c r="BW111" s="208">
        <v>26735.87</v>
      </c>
      <c r="BX111" s="208">
        <v>0</v>
      </c>
      <c r="BY111" s="208">
        <v>0</v>
      </c>
      <c r="BZ111" s="208">
        <v>15715.49</v>
      </c>
      <c r="CA111" s="208">
        <v>0</v>
      </c>
      <c r="CB111" s="208">
        <v>0</v>
      </c>
      <c r="CC111" s="208">
        <v>4805.95</v>
      </c>
      <c r="CD111" s="208">
        <v>30974.799999999999</v>
      </c>
      <c r="CE111" s="208">
        <v>15715.49</v>
      </c>
      <c r="CF111" s="208">
        <v>0</v>
      </c>
      <c r="CG111" s="208">
        <v>0</v>
      </c>
      <c r="CH111" s="208">
        <v>0</v>
      </c>
      <c r="CI111" s="208">
        <v>27574.74</v>
      </c>
      <c r="CJ111" s="208">
        <v>21322.75</v>
      </c>
      <c r="CK111" s="208">
        <v>31261.109999999979</v>
      </c>
      <c r="CL111" s="208"/>
      <c r="CM111" s="208">
        <v>0</v>
      </c>
      <c r="CN111" s="208">
        <v>0</v>
      </c>
      <c r="CO111" s="208">
        <v>0</v>
      </c>
      <c r="CP111" s="208">
        <v>0</v>
      </c>
      <c r="CQ111" s="176"/>
      <c r="CR111">
        <v>31261.109999999979</v>
      </c>
      <c r="CS111">
        <v>0</v>
      </c>
      <c r="CT111" s="152">
        <v>46976.6</v>
      </c>
      <c r="CU111" s="152">
        <v>-15715.49</v>
      </c>
      <c r="CV111" s="152">
        <v>-15715.49000000002</v>
      </c>
      <c r="CW111">
        <v>15715.49</v>
      </c>
      <c r="CX111">
        <v>31261.11</v>
      </c>
      <c r="CY111" s="153">
        <v>0</v>
      </c>
      <c r="CZ111">
        <v>21322.75</v>
      </c>
      <c r="DA111">
        <v>1.0000000213040039E-2</v>
      </c>
      <c r="DB111">
        <v>0</v>
      </c>
      <c r="DC111" s="152">
        <v>-15715.49</v>
      </c>
      <c r="DE111">
        <v>-2.0008883439004421E-11</v>
      </c>
      <c r="DH111">
        <v>31261.109999999979</v>
      </c>
      <c r="DI111">
        <v>0</v>
      </c>
      <c r="DJ111" s="152">
        <v>46976.6</v>
      </c>
      <c r="DK111" s="152">
        <v>-15715.49</v>
      </c>
      <c r="DP111" s="166">
        <v>3301016</v>
      </c>
      <c r="DR111">
        <v>0</v>
      </c>
      <c r="DS111">
        <v>611267.5299999998</v>
      </c>
      <c r="DT111">
        <v>572448.67999999982</v>
      </c>
      <c r="DU111">
        <v>38818.849999999977</v>
      </c>
      <c r="DV111">
        <v>51496.24</v>
      </c>
      <c r="DW111">
        <v>48897.490000000005</v>
      </c>
      <c r="DX111">
        <v>2598.7499999999927</v>
      </c>
      <c r="EM111" s="277"/>
    </row>
    <row r="112" spans="1:143" hidden="1">
      <c r="B112" s="166">
        <v>3301017</v>
      </c>
      <c r="C112" s="175" t="s">
        <v>666</v>
      </c>
      <c r="D112" s="175" t="s">
        <v>667</v>
      </c>
      <c r="E112" s="178"/>
      <c r="F112" s="17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70"/>
      <c r="S112" s="170"/>
      <c r="T112" s="170"/>
      <c r="U112" s="170"/>
      <c r="V112" s="170"/>
      <c r="W112" s="170"/>
      <c r="X112" s="207">
        <v>158940.51999999999</v>
      </c>
      <c r="Y112" s="207"/>
      <c r="Z112" s="207">
        <v>4011.96</v>
      </c>
      <c r="AA112" s="208">
        <v>846945.41</v>
      </c>
      <c r="AB112" s="208">
        <v>0</v>
      </c>
      <c r="AC112" s="208">
        <v>186670.25</v>
      </c>
      <c r="AD112" s="208">
        <v>0</v>
      </c>
      <c r="AE112" s="208">
        <v>0</v>
      </c>
      <c r="AF112" s="208">
        <v>0</v>
      </c>
      <c r="AG112" s="208">
        <v>0</v>
      </c>
      <c r="AH112" s="208">
        <v>0</v>
      </c>
      <c r="AI112" s="208">
        <v>477733.64000000048</v>
      </c>
      <c r="AJ112" s="208">
        <v>8549.69</v>
      </c>
      <c r="AK112" s="208">
        <v>0</v>
      </c>
      <c r="AL112" s="208">
        <v>0</v>
      </c>
      <c r="AM112" s="208">
        <v>0</v>
      </c>
      <c r="AN112" s="208">
        <v>0</v>
      </c>
      <c r="AO112" s="208">
        <v>0</v>
      </c>
      <c r="AP112" s="208">
        <v>0</v>
      </c>
      <c r="AQ112" s="208">
        <v>0</v>
      </c>
      <c r="AR112" s="208">
        <v>0</v>
      </c>
      <c r="AS112" s="208">
        <v>0</v>
      </c>
      <c r="AT112" s="208">
        <v>0</v>
      </c>
      <c r="AU112" s="208">
        <v>0</v>
      </c>
      <c r="AV112" s="208">
        <v>207867.54</v>
      </c>
      <c r="AW112" s="208">
        <v>0</v>
      </c>
      <c r="AX112" s="208">
        <v>516884.68</v>
      </c>
      <c r="AY112" s="208">
        <v>0</v>
      </c>
      <c r="AZ112" s="208">
        <v>186361.8</v>
      </c>
      <c r="BA112" s="208">
        <v>0</v>
      </c>
      <c r="BB112" s="208">
        <v>71385.759999999995</v>
      </c>
      <c r="BC112" s="208">
        <v>0</v>
      </c>
      <c r="BD112" s="208">
        <v>5834.05</v>
      </c>
      <c r="BE112" s="208">
        <v>0</v>
      </c>
      <c r="BF112" s="208">
        <v>0</v>
      </c>
      <c r="BG112" s="208">
        <v>41167.07</v>
      </c>
      <c r="BH112" s="208">
        <v>0</v>
      </c>
      <c r="BI112" s="208">
        <v>0</v>
      </c>
      <c r="BJ112" s="208">
        <v>2021.92</v>
      </c>
      <c r="BK112" s="208">
        <v>31325.599999999999</v>
      </c>
      <c r="BL112" s="208">
        <v>0</v>
      </c>
      <c r="BM112" s="208">
        <v>1313</v>
      </c>
      <c r="BN112" s="208">
        <v>14663.34</v>
      </c>
      <c r="BO112" s="208">
        <v>1203.2</v>
      </c>
      <c r="BP112" s="208">
        <v>0</v>
      </c>
      <c r="BQ112" s="208">
        <v>73653.36</v>
      </c>
      <c r="BR112" s="208">
        <v>4895</v>
      </c>
      <c r="BS112" s="208">
        <v>0</v>
      </c>
      <c r="BT112" s="208">
        <v>15306.25</v>
      </c>
      <c r="BU112" s="208">
        <v>129892.87</v>
      </c>
      <c r="BV112" s="208">
        <v>0</v>
      </c>
      <c r="BW112" s="208">
        <v>352119.03</v>
      </c>
      <c r="BX112" s="208">
        <v>90884.07</v>
      </c>
      <c r="BY112" s="208">
        <v>0</v>
      </c>
      <c r="BZ112" s="208">
        <v>0</v>
      </c>
      <c r="CA112" s="208">
        <v>0</v>
      </c>
      <c r="CB112" s="208">
        <v>0</v>
      </c>
      <c r="CC112" s="208">
        <v>5298.7</v>
      </c>
      <c r="CD112" s="208">
        <v>28397.869999999995</v>
      </c>
      <c r="CE112" s="208">
        <v>0</v>
      </c>
      <c r="CF112" s="208">
        <v>0</v>
      </c>
      <c r="CG112" s="208">
        <v>0</v>
      </c>
      <c r="CH112" s="208">
        <v>28194.85</v>
      </c>
      <c r="CI112" s="208">
        <v>3646.28</v>
      </c>
      <c r="CJ112" s="208"/>
      <c r="CK112" s="208">
        <v>-67939.030000000057</v>
      </c>
      <c r="CL112" s="208"/>
      <c r="CM112" s="208">
        <v>5867.3999999999951</v>
      </c>
      <c r="CN112" s="208">
        <v>0</v>
      </c>
      <c r="CO112" s="208">
        <v>0</v>
      </c>
      <c r="CP112" s="208">
        <v>0</v>
      </c>
      <c r="CQ112" s="176"/>
      <c r="CR112">
        <v>-67939.030000000057</v>
      </c>
      <c r="CS112">
        <v>5867.3999999999951</v>
      </c>
      <c r="CT112" s="152">
        <v>-67939.03</v>
      </c>
      <c r="CU112" s="152">
        <v>5867.4</v>
      </c>
      <c r="CV112" s="152">
        <v>0</v>
      </c>
      <c r="CW112">
        <v>0</v>
      </c>
      <c r="CX112">
        <v>-62071.63</v>
      </c>
      <c r="CY112" s="153">
        <v>28397.869999999995</v>
      </c>
      <c r="CZ112">
        <v>28397.869999999995</v>
      </c>
      <c r="DA112">
        <v>1.9999999494757503E-2</v>
      </c>
      <c r="DB112">
        <v>0</v>
      </c>
      <c r="DE112">
        <v>-6.3664629124104977E-11</v>
      </c>
      <c r="DH112">
        <v>-67939.030000000057</v>
      </c>
      <c r="DI112">
        <v>5867.3999999999951</v>
      </c>
      <c r="DJ112" s="152">
        <v>-67939.03</v>
      </c>
      <c r="DK112" s="152">
        <v>5867.4</v>
      </c>
      <c r="DP112" s="166">
        <v>3301017</v>
      </c>
      <c r="DR112">
        <v>0</v>
      </c>
      <c r="DS112">
        <v>1519898.9900000005</v>
      </c>
      <c r="DT112">
        <v>1746778.5400000005</v>
      </c>
      <c r="DU112">
        <v>-226879.55000000005</v>
      </c>
      <c r="DV112">
        <v>33696.569999999992</v>
      </c>
      <c r="DW112">
        <v>31841.129999999997</v>
      </c>
      <c r="DX112">
        <v>1855.4399999999951</v>
      </c>
      <c r="EM112" s="277"/>
    </row>
    <row r="113" spans="2:143" hidden="1">
      <c r="B113" s="166">
        <v>3301019</v>
      </c>
      <c r="C113" s="175" t="s">
        <v>669</v>
      </c>
      <c r="D113" s="175" t="s">
        <v>670</v>
      </c>
      <c r="E113" s="178"/>
      <c r="F113" s="17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70"/>
      <c r="S113" s="170"/>
      <c r="T113" s="170"/>
      <c r="U113" s="170"/>
      <c r="V113" s="170"/>
      <c r="W113" s="170"/>
      <c r="X113" s="207"/>
      <c r="Y113" s="207">
        <v>-384063.09</v>
      </c>
      <c r="Z113" s="207">
        <v>-34749.64</v>
      </c>
      <c r="AA113" s="208">
        <v>750859.92</v>
      </c>
      <c r="AB113" s="208">
        <v>0</v>
      </c>
      <c r="AC113" s="208">
        <v>13777.5</v>
      </c>
      <c r="AD113" s="208">
        <v>0</v>
      </c>
      <c r="AE113" s="208">
        <v>0</v>
      </c>
      <c r="AF113" s="208">
        <v>200</v>
      </c>
      <c r="AG113" s="208">
        <v>0</v>
      </c>
      <c r="AH113" s="208">
        <v>0</v>
      </c>
      <c r="AI113" s="208">
        <v>61998.36</v>
      </c>
      <c r="AJ113" s="208">
        <v>0</v>
      </c>
      <c r="AK113" s="208">
        <v>0</v>
      </c>
      <c r="AL113" s="208">
        <v>0</v>
      </c>
      <c r="AM113" s="208">
        <v>15416.77</v>
      </c>
      <c r="AN113" s="208">
        <v>0</v>
      </c>
      <c r="AO113" s="208">
        <v>0</v>
      </c>
      <c r="AP113" s="208">
        <v>0</v>
      </c>
      <c r="AQ113" s="208">
        <v>0</v>
      </c>
      <c r="AR113" s="208">
        <v>0</v>
      </c>
      <c r="AS113" s="208">
        <v>0</v>
      </c>
      <c r="AT113" s="208">
        <v>0</v>
      </c>
      <c r="AU113" s="208">
        <v>0</v>
      </c>
      <c r="AV113" s="208">
        <v>269277.13</v>
      </c>
      <c r="AW113" s="208">
        <v>0</v>
      </c>
      <c r="AX113" s="208">
        <v>234017.75</v>
      </c>
      <c r="AY113" s="208">
        <v>0</v>
      </c>
      <c r="AZ113" s="208">
        <v>198658.96</v>
      </c>
      <c r="BA113" s="208">
        <v>0</v>
      </c>
      <c r="BB113" s="208">
        <v>10884.43</v>
      </c>
      <c r="BC113" s="208">
        <v>627.34</v>
      </c>
      <c r="BD113" s="208">
        <v>2349.65</v>
      </c>
      <c r="BE113" s="208">
        <v>0</v>
      </c>
      <c r="BF113" s="208">
        <v>0</v>
      </c>
      <c r="BG113" s="208">
        <v>23428.95</v>
      </c>
      <c r="BH113" s="208">
        <v>0</v>
      </c>
      <c r="BI113" s="208">
        <v>16366.78</v>
      </c>
      <c r="BJ113" s="208">
        <v>1022.86</v>
      </c>
      <c r="BK113" s="208">
        <v>23347.7</v>
      </c>
      <c r="BL113" s="208">
        <v>0</v>
      </c>
      <c r="BM113" s="208">
        <v>36364.199999999997</v>
      </c>
      <c r="BN113" s="208">
        <v>9026.4500000000917</v>
      </c>
      <c r="BO113" s="208">
        <v>1560</v>
      </c>
      <c r="BP113" s="208">
        <v>0</v>
      </c>
      <c r="BQ113" s="208">
        <v>13319.22</v>
      </c>
      <c r="BR113" s="208">
        <v>3135</v>
      </c>
      <c r="BS113" s="208">
        <v>0</v>
      </c>
      <c r="BT113" s="208">
        <v>7486.26</v>
      </c>
      <c r="BU113" s="208">
        <v>31688.240000000002</v>
      </c>
      <c r="BV113" s="208">
        <v>1500</v>
      </c>
      <c r="BW113" s="208">
        <v>51653.93</v>
      </c>
      <c r="BX113" s="208">
        <v>0</v>
      </c>
      <c r="BY113" s="208">
        <v>0</v>
      </c>
      <c r="BZ113" s="208">
        <v>26818.83</v>
      </c>
      <c r="CA113" s="208">
        <v>0</v>
      </c>
      <c r="CB113" s="208">
        <v>0</v>
      </c>
      <c r="CC113" s="208">
        <v>5201.5</v>
      </c>
      <c r="CD113" s="208">
        <v>11925.759999999995</v>
      </c>
      <c r="CE113" s="208">
        <v>26818.83</v>
      </c>
      <c r="CF113" s="208">
        <v>0</v>
      </c>
      <c r="CG113" s="208">
        <v>0</v>
      </c>
      <c r="CH113" s="208">
        <v>0</v>
      </c>
      <c r="CI113" s="208">
        <v>9196.4500000000007</v>
      </c>
      <c r="CJ113" s="208"/>
      <c r="CK113" s="208">
        <v>-504344.21999999991</v>
      </c>
      <c r="CL113" s="208"/>
      <c r="CM113" s="208">
        <v>0</v>
      </c>
      <c r="CN113" s="208">
        <v>0</v>
      </c>
      <c r="CO113" s="208">
        <v>0</v>
      </c>
      <c r="CP113" s="208">
        <v>0</v>
      </c>
      <c r="CQ113" s="176"/>
      <c r="CR113">
        <v>-504344.21999999991</v>
      </c>
      <c r="CS113">
        <v>0</v>
      </c>
      <c r="CT113" s="152">
        <v>-477525.39</v>
      </c>
      <c r="CU113" s="152">
        <v>-26818.83</v>
      </c>
      <c r="CV113" s="152">
        <v>-26818.8299999999</v>
      </c>
      <c r="CW113">
        <v>-26818.83</v>
      </c>
      <c r="CX113">
        <v>-504344.22000000003</v>
      </c>
      <c r="CY113" s="153">
        <v>11925.759999999995</v>
      </c>
      <c r="CZ113">
        <v>11925.759999999995</v>
      </c>
      <c r="DA113">
        <v>0</v>
      </c>
      <c r="DB113">
        <v>-8.9999999909196049E-2</v>
      </c>
      <c r="DC113" s="152">
        <v>-26818.83</v>
      </c>
      <c r="DE113">
        <v>1.0186340659856796E-10</v>
      </c>
      <c r="DH113">
        <v>-504344.21999999991</v>
      </c>
      <c r="DI113">
        <v>0</v>
      </c>
      <c r="DJ113" s="152">
        <v>-477525.39</v>
      </c>
      <c r="DK113" s="152">
        <v>-26818.83</v>
      </c>
      <c r="DP113" s="166">
        <v>3301019</v>
      </c>
      <c r="DR113">
        <v>0</v>
      </c>
      <c r="DS113">
        <v>842252.55</v>
      </c>
      <c r="DT113">
        <v>962533.67999999993</v>
      </c>
      <c r="DU113">
        <v>-120281.12999999989</v>
      </c>
      <c r="DV113">
        <v>43946.09</v>
      </c>
      <c r="DW113">
        <v>9196.4500000000007</v>
      </c>
      <c r="DX113">
        <v>34749.64</v>
      </c>
      <c r="EM113" s="277"/>
    </row>
    <row r="114" spans="2:143" hidden="1">
      <c r="B114" s="166">
        <v>3301020</v>
      </c>
      <c r="C114" s="175" t="s">
        <v>671</v>
      </c>
      <c r="D114" s="175" t="s">
        <v>672</v>
      </c>
      <c r="E114" s="178"/>
      <c r="F114" s="17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70"/>
      <c r="S114" s="170"/>
      <c r="T114" s="170"/>
      <c r="U114" s="170"/>
      <c r="V114" s="170"/>
      <c r="W114" s="170"/>
      <c r="X114" s="207"/>
      <c r="Y114" s="207">
        <v>-41667.449999999997</v>
      </c>
      <c r="Z114" s="207">
        <v>-28492.51</v>
      </c>
      <c r="AA114" s="208">
        <v>903129.65</v>
      </c>
      <c r="AB114" s="208">
        <v>0</v>
      </c>
      <c r="AC114" s="208">
        <v>35686.6</v>
      </c>
      <c r="AD114" s="208">
        <v>0</v>
      </c>
      <c r="AE114" s="208">
        <v>0</v>
      </c>
      <c r="AF114" s="208">
        <v>0</v>
      </c>
      <c r="AG114" s="208">
        <v>0</v>
      </c>
      <c r="AH114" s="208">
        <v>0</v>
      </c>
      <c r="AI114" s="208">
        <v>0</v>
      </c>
      <c r="AJ114" s="208">
        <v>0</v>
      </c>
      <c r="AK114" s="208">
        <v>0</v>
      </c>
      <c r="AL114" s="208">
        <v>0</v>
      </c>
      <c r="AM114" s="208">
        <v>28043.87</v>
      </c>
      <c r="AN114" s="208">
        <v>0</v>
      </c>
      <c r="AO114" s="208">
        <v>0</v>
      </c>
      <c r="AP114" s="208">
        <v>0</v>
      </c>
      <c r="AQ114" s="208">
        <v>0</v>
      </c>
      <c r="AR114" s="208">
        <v>0</v>
      </c>
      <c r="AS114" s="208">
        <v>0</v>
      </c>
      <c r="AT114" s="208">
        <v>0</v>
      </c>
      <c r="AU114" s="208">
        <v>0</v>
      </c>
      <c r="AV114" s="208">
        <v>383716.31000000006</v>
      </c>
      <c r="AW114" s="208">
        <v>0</v>
      </c>
      <c r="AX114" s="208">
        <v>334588.75</v>
      </c>
      <c r="AY114" s="208">
        <v>60543.56</v>
      </c>
      <c r="AZ114" s="208">
        <v>181593.83</v>
      </c>
      <c r="BA114" s="208">
        <v>0</v>
      </c>
      <c r="BB114" s="208">
        <v>16953.919999999998</v>
      </c>
      <c r="BC114" s="208">
        <v>273.91000000000003</v>
      </c>
      <c r="BD114" s="208">
        <v>1145</v>
      </c>
      <c r="BE114" s="208">
        <v>0</v>
      </c>
      <c r="BF114" s="208">
        <v>0</v>
      </c>
      <c r="BG114" s="208">
        <v>21084.54</v>
      </c>
      <c r="BH114" s="208">
        <v>0</v>
      </c>
      <c r="BI114" s="208">
        <v>7257.14</v>
      </c>
      <c r="BJ114" s="208">
        <v>753.42</v>
      </c>
      <c r="BK114" s="208">
        <v>40027.089999999997</v>
      </c>
      <c r="BL114" s="208">
        <v>6418.39</v>
      </c>
      <c r="BM114" s="208">
        <v>14995.94</v>
      </c>
      <c r="BN114" s="208">
        <v>36320.5</v>
      </c>
      <c r="BO114" s="208">
        <v>896.64</v>
      </c>
      <c r="BP114" s="208">
        <v>488.08</v>
      </c>
      <c r="BQ114" s="208">
        <v>30521.23</v>
      </c>
      <c r="BR114" s="208">
        <v>4895</v>
      </c>
      <c r="BS114" s="208">
        <v>0</v>
      </c>
      <c r="BT114" s="208">
        <v>9724.5</v>
      </c>
      <c r="BU114" s="208">
        <v>0</v>
      </c>
      <c r="BV114" s="208">
        <v>0</v>
      </c>
      <c r="BW114" s="208">
        <v>247269.48</v>
      </c>
      <c r="BX114" s="208">
        <v>0</v>
      </c>
      <c r="BY114" s="208">
        <v>0</v>
      </c>
      <c r="BZ114" s="208">
        <v>28492.51</v>
      </c>
      <c r="CA114" s="208">
        <v>0</v>
      </c>
      <c r="CB114" s="208">
        <v>0</v>
      </c>
      <c r="CC114" s="208">
        <v>5316.25</v>
      </c>
      <c r="CD114" s="208">
        <v>0</v>
      </c>
      <c r="CE114" s="208">
        <v>28492.51</v>
      </c>
      <c r="CF114" s="208">
        <v>0</v>
      </c>
      <c r="CG114" s="208">
        <v>0</v>
      </c>
      <c r="CH114" s="208">
        <v>5316.25</v>
      </c>
      <c r="CI114" s="208">
        <v>0</v>
      </c>
      <c r="CJ114" s="208">
        <v>0</v>
      </c>
      <c r="CK114" s="208">
        <v>-502767.07</v>
      </c>
      <c r="CL114" s="208"/>
      <c r="CM114" s="208">
        <v>0</v>
      </c>
      <c r="CN114" s="208">
        <v>0</v>
      </c>
      <c r="CO114" s="208">
        <v>0</v>
      </c>
      <c r="CP114" s="208">
        <v>0</v>
      </c>
      <c r="CQ114" s="176"/>
      <c r="CR114">
        <v>-502767.07</v>
      </c>
      <c r="CS114">
        <v>0</v>
      </c>
      <c r="CT114" s="152">
        <v>-474274.56</v>
      </c>
      <c r="CU114" s="152">
        <v>-28492.51</v>
      </c>
      <c r="CV114" s="152">
        <v>-28492.510000000009</v>
      </c>
      <c r="CW114">
        <v>-28492.51</v>
      </c>
      <c r="CX114">
        <v>-502767.07</v>
      </c>
      <c r="CY114" s="153">
        <v>0</v>
      </c>
      <c r="CZ114">
        <v>0</v>
      </c>
      <c r="DA114">
        <v>5.0000000046566129E-2</v>
      </c>
      <c r="DB114">
        <v>0</v>
      </c>
      <c r="DC114" s="152">
        <v>-28492.51</v>
      </c>
      <c r="DE114">
        <v>0</v>
      </c>
      <c r="DH114">
        <v>-502767.07</v>
      </c>
      <c r="DI114">
        <v>0</v>
      </c>
      <c r="DJ114" s="152">
        <v>-474274.56</v>
      </c>
      <c r="DK114" s="152">
        <v>-28492.51</v>
      </c>
      <c r="DP114" s="166">
        <v>3301020</v>
      </c>
      <c r="DR114">
        <v>0</v>
      </c>
      <c r="DS114">
        <v>966860.12</v>
      </c>
      <c r="DT114">
        <v>1427959.74</v>
      </c>
      <c r="DU114">
        <v>-461099.62</v>
      </c>
      <c r="DV114">
        <v>33808.759999999995</v>
      </c>
      <c r="DW114">
        <v>5316.25</v>
      </c>
      <c r="DX114">
        <v>28492.509999999995</v>
      </c>
      <c r="EM114" s="277"/>
    </row>
    <row r="115" spans="2:143" hidden="1">
      <c r="B115" s="166">
        <v>3301021</v>
      </c>
      <c r="C115" s="175" t="s">
        <v>673</v>
      </c>
      <c r="D115" s="175" t="s">
        <v>674</v>
      </c>
      <c r="E115" s="178"/>
      <c r="F115" s="17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70"/>
      <c r="S115" s="170"/>
      <c r="T115" s="170"/>
      <c r="U115" s="170"/>
      <c r="V115" s="170"/>
      <c r="W115" s="170"/>
      <c r="X115" s="207">
        <v>88202</v>
      </c>
      <c r="Y115" s="207"/>
      <c r="Z115" s="207">
        <v>-9753.56</v>
      </c>
      <c r="AA115" s="208">
        <v>307005.34999999998</v>
      </c>
      <c r="AB115" s="208">
        <v>0</v>
      </c>
      <c r="AC115" s="208">
        <v>4042.5</v>
      </c>
      <c r="AD115" s="208">
        <v>0</v>
      </c>
      <c r="AE115" s="208">
        <v>0</v>
      </c>
      <c r="AF115" s="208">
        <v>0</v>
      </c>
      <c r="AG115" s="208">
        <v>0</v>
      </c>
      <c r="AH115" s="208">
        <v>0</v>
      </c>
      <c r="AI115" s="208">
        <v>164077.12999999998</v>
      </c>
      <c r="AJ115" s="208">
        <v>0</v>
      </c>
      <c r="AK115" s="208">
        <v>0</v>
      </c>
      <c r="AL115" s="208">
        <v>0</v>
      </c>
      <c r="AM115" s="208">
        <v>8751</v>
      </c>
      <c r="AN115" s="208">
        <v>0</v>
      </c>
      <c r="AO115" s="208">
        <v>0</v>
      </c>
      <c r="AP115" s="208">
        <v>0</v>
      </c>
      <c r="AQ115" s="208">
        <v>0</v>
      </c>
      <c r="AR115" s="208">
        <v>0</v>
      </c>
      <c r="AS115" s="208">
        <v>0</v>
      </c>
      <c r="AT115" s="208">
        <v>0</v>
      </c>
      <c r="AU115" s="208">
        <v>0</v>
      </c>
      <c r="AV115" s="208">
        <v>124783.2</v>
      </c>
      <c r="AW115" s="208">
        <v>0</v>
      </c>
      <c r="AX115" s="208">
        <v>50508.27</v>
      </c>
      <c r="AY115" s="208">
        <v>0</v>
      </c>
      <c r="AZ115" s="208">
        <v>82022.13</v>
      </c>
      <c r="BA115" s="208">
        <v>0</v>
      </c>
      <c r="BB115" s="208">
        <v>30875.09</v>
      </c>
      <c r="BC115" s="208">
        <v>0</v>
      </c>
      <c r="BD115" s="208">
        <v>6582.6</v>
      </c>
      <c r="BE115" s="208">
        <v>0</v>
      </c>
      <c r="BF115" s="208">
        <v>0</v>
      </c>
      <c r="BG115" s="208">
        <v>2677.25</v>
      </c>
      <c r="BH115" s="208">
        <v>0</v>
      </c>
      <c r="BI115" s="208">
        <v>8918.52</v>
      </c>
      <c r="BJ115" s="208">
        <v>1440.14</v>
      </c>
      <c r="BK115" s="208">
        <v>14416.62</v>
      </c>
      <c r="BL115" s="208">
        <v>0</v>
      </c>
      <c r="BM115" s="208">
        <v>3118.37</v>
      </c>
      <c r="BN115" s="208">
        <v>90299.21</v>
      </c>
      <c r="BO115" s="208">
        <v>0</v>
      </c>
      <c r="BP115" s="208">
        <v>3730.25</v>
      </c>
      <c r="BQ115" s="208">
        <v>6929.66</v>
      </c>
      <c r="BR115" s="208">
        <v>4895</v>
      </c>
      <c r="BS115" s="208">
        <v>0</v>
      </c>
      <c r="BT115" s="208">
        <v>2713.41</v>
      </c>
      <c r="BU115" s="208">
        <v>65553.47</v>
      </c>
      <c r="BV115" s="208">
        <v>0</v>
      </c>
      <c r="BW115" s="208">
        <v>30828.52</v>
      </c>
      <c r="BX115" s="208">
        <v>0</v>
      </c>
      <c r="BY115" s="208">
        <v>0</v>
      </c>
      <c r="BZ115" s="208">
        <v>24117.54</v>
      </c>
      <c r="CA115" s="208">
        <v>0</v>
      </c>
      <c r="CB115" s="208">
        <v>0</v>
      </c>
      <c r="CC115" s="208">
        <v>4384.75</v>
      </c>
      <c r="CD115" s="208">
        <v>0</v>
      </c>
      <c r="CE115" s="208">
        <v>24117.54</v>
      </c>
      <c r="CF115" s="208">
        <v>0</v>
      </c>
      <c r="CG115" s="208">
        <v>0</v>
      </c>
      <c r="CH115" s="208">
        <v>4384.75</v>
      </c>
      <c r="CI115" s="208">
        <v>14363.98</v>
      </c>
      <c r="CJ115" s="208">
        <v>0</v>
      </c>
      <c r="CK115" s="208">
        <v>17668.729999999981</v>
      </c>
      <c r="CL115" s="208"/>
      <c r="CM115" s="208">
        <v>0</v>
      </c>
      <c r="CN115" s="208">
        <v>0</v>
      </c>
      <c r="CO115" s="208">
        <v>0</v>
      </c>
      <c r="CP115" s="208">
        <v>0</v>
      </c>
      <c r="CQ115" s="176"/>
      <c r="CR115">
        <v>17668.729999999981</v>
      </c>
      <c r="CS115">
        <v>0</v>
      </c>
      <c r="CT115" s="152">
        <v>41786.269999999997</v>
      </c>
      <c r="CU115" s="152">
        <v>-24117.54</v>
      </c>
      <c r="CV115" s="152">
        <v>-24117.540000000015</v>
      </c>
      <c r="CW115">
        <v>-24117.54</v>
      </c>
      <c r="CX115">
        <v>17668.729999999996</v>
      </c>
      <c r="CY115" s="153">
        <v>0</v>
      </c>
      <c r="CZ115">
        <v>0</v>
      </c>
      <c r="DA115">
        <v>76384.250000000029</v>
      </c>
      <c r="DB115">
        <v>0</v>
      </c>
      <c r="DC115" s="152">
        <v>-24117.54</v>
      </c>
      <c r="DE115">
        <v>0</v>
      </c>
      <c r="DH115">
        <v>17668.729999999981</v>
      </c>
      <c r="DI115">
        <v>0</v>
      </c>
      <c r="DJ115" s="152">
        <v>41786.269999999997</v>
      </c>
      <c r="DK115" s="152">
        <v>-24117.54</v>
      </c>
      <c r="DP115" s="166">
        <v>3301021</v>
      </c>
      <c r="DR115">
        <v>0</v>
      </c>
      <c r="DS115">
        <v>483875.98</v>
      </c>
      <c r="DT115">
        <v>554409.25</v>
      </c>
      <c r="DU115">
        <v>-70533.270000000019</v>
      </c>
      <c r="DV115">
        <v>28502.29</v>
      </c>
      <c r="DW115">
        <v>18748.73</v>
      </c>
      <c r="DX115">
        <v>9753.5600000000013</v>
      </c>
      <c r="EM115" s="277"/>
    </row>
    <row r="116" spans="2:143" hidden="1">
      <c r="B116" s="166">
        <v>3301024</v>
      </c>
      <c r="C116" s="175" t="s">
        <v>677</v>
      </c>
      <c r="D116" s="175" t="s">
        <v>678</v>
      </c>
      <c r="E116" s="178"/>
      <c r="F116" s="17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70"/>
      <c r="S116" s="170"/>
      <c r="T116" s="170"/>
      <c r="U116" s="170"/>
      <c r="V116" s="170"/>
      <c r="W116" s="170"/>
      <c r="X116" s="207"/>
      <c r="Y116" s="207">
        <v>-449523.77</v>
      </c>
      <c r="Z116" s="207">
        <v>-22950.12</v>
      </c>
      <c r="AA116" s="208">
        <v>459605.95</v>
      </c>
      <c r="AB116" s="208">
        <v>0</v>
      </c>
      <c r="AC116" s="208">
        <v>3150.46</v>
      </c>
      <c r="AD116" s="208">
        <v>0</v>
      </c>
      <c r="AE116" s="208">
        <v>0</v>
      </c>
      <c r="AF116" s="208">
        <v>400</v>
      </c>
      <c r="AG116" s="208">
        <v>0</v>
      </c>
      <c r="AH116" s="208">
        <v>0</v>
      </c>
      <c r="AI116" s="208">
        <v>0</v>
      </c>
      <c r="AJ116" s="208">
        <v>0</v>
      </c>
      <c r="AK116" s="208">
        <v>0</v>
      </c>
      <c r="AL116" s="208">
        <v>0</v>
      </c>
      <c r="AM116" s="208">
        <v>20008.740000000002</v>
      </c>
      <c r="AN116" s="208">
        <v>0</v>
      </c>
      <c r="AO116" s="208">
        <v>0</v>
      </c>
      <c r="AP116" s="208">
        <v>0</v>
      </c>
      <c r="AQ116" s="208">
        <v>0</v>
      </c>
      <c r="AR116" s="208">
        <v>0</v>
      </c>
      <c r="AS116" s="208">
        <v>0</v>
      </c>
      <c r="AT116" s="208">
        <v>0</v>
      </c>
      <c r="AU116" s="208">
        <v>0</v>
      </c>
      <c r="AV116" s="208">
        <v>142653.75999999998</v>
      </c>
      <c r="AW116" s="208">
        <v>0</v>
      </c>
      <c r="AX116" s="208">
        <v>119652.13</v>
      </c>
      <c r="AY116" s="208">
        <v>0</v>
      </c>
      <c r="AZ116" s="208">
        <v>135726.79999999999</v>
      </c>
      <c r="BA116" s="208">
        <v>7771.06</v>
      </c>
      <c r="BB116" s="208">
        <v>1516.08</v>
      </c>
      <c r="BC116" s="208">
        <v>2209.75</v>
      </c>
      <c r="BD116" s="208">
        <v>3080</v>
      </c>
      <c r="BE116" s="208">
        <v>0</v>
      </c>
      <c r="BF116" s="208">
        <v>0</v>
      </c>
      <c r="BG116" s="208">
        <v>22720.85</v>
      </c>
      <c r="BH116" s="208">
        <v>412.09</v>
      </c>
      <c r="BI116" s="208">
        <v>3381.43</v>
      </c>
      <c r="BJ116" s="208">
        <v>2963.73</v>
      </c>
      <c r="BK116" s="208">
        <v>34206.120000000003</v>
      </c>
      <c r="BL116" s="208">
        <v>0</v>
      </c>
      <c r="BM116" s="208">
        <v>2469.7399999999998</v>
      </c>
      <c r="BN116" s="208">
        <v>6501.68</v>
      </c>
      <c r="BO116" s="208">
        <v>0</v>
      </c>
      <c r="BP116" s="208">
        <v>613.02</v>
      </c>
      <c r="BQ116" s="208">
        <v>13361.15</v>
      </c>
      <c r="BR116" s="208">
        <v>4895</v>
      </c>
      <c r="BS116" s="208">
        <v>0</v>
      </c>
      <c r="BT116" s="208">
        <v>14686</v>
      </c>
      <c r="BU116" s="208">
        <v>55199.82</v>
      </c>
      <c r="BV116" s="208">
        <v>0</v>
      </c>
      <c r="BW116" s="208">
        <v>56005.24</v>
      </c>
      <c r="BX116" s="208">
        <v>0</v>
      </c>
      <c r="BY116" s="208">
        <v>0</v>
      </c>
      <c r="BZ116" s="208">
        <v>22950.12</v>
      </c>
      <c r="CA116" s="208">
        <v>0</v>
      </c>
      <c r="CB116" s="208">
        <v>0</v>
      </c>
      <c r="CC116" s="208">
        <v>4776.25</v>
      </c>
      <c r="CD116" s="208">
        <v>0</v>
      </c>
      <c r="CE116" s="208">
        <v>22950.12</v>
      </c>
      <c r="CF116" s="208">
        <v>0</v>
      </c>
      <c r="CG116" s="208">
        <v>0</v>
      </c>
      <c r="CH116" s="208">
        <v>4776.25</v>
      </c>
      <c r="CI116" s="208">
        <v>0</v>
      </c>
      <c r="CJ116" s="208">
        <v>0</v>
      </c>
      <c r="CK116" s="208">
        <v>-619334.18999999994</v>
      </c>
      <c r="CL116" s="208"/>
      <c r="CM116" s="208">
        <v>0</v>
      </c>
      <c r="CN116" s="208">
        <v>0</v>
      </c>
      <c r="CO116" s="208">
        <v>0</v>
      </c>
      <c r="CP116" s="208">
        <v>0</v>
      </c>
      <c r="CQ116" s="176"/>
      <c r="CR116">
        <v>-619334.18999999994</v>
      </c>
      <c r="CS116">
        <v>0</v>
      </c>
      <c r="CT116" s="152">
        <v>-596384.06999999995</v>
      </c>
      <c r="CU116" s="152">
        <v>-22950.12</v>
      </c>
      <c r="CV116" s="152">
        <v>-22950.119999999995</v>
      </c>
      <c r="CW116">
        <v>-22950.12</v>
      </c>
      <c r="CX116">
        <v>-619334.18999999994</v>
      </c>
      <c r="CY116" s="153">
        <v>0</v>
      </c>
      <c r="CZ116">
        <v>0</v>
      </c>
      <c r="DA116">
        <v>0.22999999998137355</v>
      </c>
      <c r="DB116">
        <v>0</v>
      </c>
      <c r="DC116" s="152">
        <v>-22950.12</v>
      </c>
      <c r="DE116">
        <v>0</v>
      </c>
      <c r="DH116">
        <v>-619334.18999999994</v>
      </c>
      <c r="DI116">
        <v>0</v>
      </c>
      <c r="DJ116" s="152">
        <v>-596384.06999999995</v>
      </c>
      <c r="DK116" s="152">
        <v>-22950.12</v>
      </c>
      <c r="DP116" s="166">
        <v>3301024</v>
      </c>
      <c r="DR116">
        <v>0</v>
      </c>
      <c r="DS116">
        <v>483165.15</v>
      </c>
      <c r="DT116">
        <v>652975.56999999995</v>
      </c>
      <c r="DU116">
        <v>-169810.41999999993</v>
      </c>
      <c r="DV116">
        <v>27726.37</v>
      </c>
      <c r="DW116">
        <v>4776.25</v>
      </c>
      <c r="DX116">
        <v>22950.12</v>
      </c>
      <c r="EM116" s="277"/>
    </row>
    <row r="117" spans="2:143" hidden="1">
      <c r="B117" s="166">
        <v>3301025</v>
      </c>
      <c r="C117" s="175" t="s">
        <v>679</v>
      </c>
      <c r="D117" s="175" t="s">
        <v>680</v>
      </c>
      <c r="E117" s="178"/>
      <c r="F117" s="17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70"/>
      <c r="S117" s="170"/>
      <c r="T117" s="170"/>
      <c r="U117" s="170"/>
      <c r="V117" s="170"/>
      <c r="W117" s="170"/>
      <c r="X117" s="207">
        <v>142287.20000000001</v>
      </c>
      <c r="Y117" s="207"/>
      <c r="Z117" s="207">
        <v>-9934.08</v>
      </c>
      <c r="AA117" s="208">
        <v>609145.53</v>
      </c>
      <c r="AB117" s="208">
        <v>0</v>
      </c>
      <c r="AC117" s="208">
        <v>36493.75</v>
      </c>
      <c r="AD117" s="208">
        <v>0</v>
      </c>
      <c r="AE117" s="208">
        <v>0</v>
      </c>
      <c r="AF117" s="208">
        <v>0</v>
      </c>
      <c r="AG117" s="208">
        <v>0</v>
      </c>
      <c r="AH117" s="208">
        <v>0</v>
      </c>
      <c r="AI117" s="208">
        <v>912243.03</v>
      </c>
      <c r="AJ117" s="208">
        <v>0</v>
      </c>
      <c r="AK117" s="208">
        <v>0</v>
      </c>
      <c r="AL117" s="208">
        <v>0</v>
      </c>
      <c r="AM117" s="208">
        <v>6609</v>
      </c>
      <c r="AN117" s="208">
        <v>0</v>
      </c>
      <c r="AO117" s="208">
        <v>0</v>
      </c>
      <c r="AP117" s="208">
        <v>0</v>
      </c>
      <c r="AQ117" s="208">
        <v>0</v>
      </c>
      <c r="AR117" s="208">
        <v>0</v>
      </c>
      <c r="AS117" s="208">
        <v>0</v>
      </c>
      <c r="AT117" s="208">
        <v>0</v>
      </c>
      <c r="AU117" s="208">
        <v>0</v>
      </c>
      <c r="AV117" s="208">
        <v>265393.88</v>
      </c>
      <c r="AW117" s="208">
        <v>0</v>
      </c>
      <c r="AX117" s="208">
        <v>120721.23</v>
      </c>
      <c r="AY117" s="208">
        <v>22761.09</v>
      </c>
      <c r="AZ117" s="208">
        <v>187279.9</v>
      </c>
      <c r="BA117" s="208">
        <v>11292.78</v>
      </c>
      <c r="BB117" s="208">
        <v>0</v>
      </c>
      <c r="BC117" s="208">
        <v>17.88</v>
      </c>
      <c r="BD117" s="208">
        <v>112.5</v>
      </c>
      <c r="BE117" s="208">
        <v>0</v>
      </c>
      <c r="BF117" s="208">
        <v>0</v>
      </c>
      <c r="BG117" s="208">
        <v>860.53</v>
      </c>
      <c r="BH117" s="208">
        <v>200</v>
      </c>
      <c r="BI117" s="208">
        <v>619.91999999999996</v>
      </c>
      <c r="BJ117" s="208">
        <v>2208.13</v>
      </c>
      <c r="BK117" s="208">
        <v>19203.849999999999</v>
      </c>
      <c r="BL117" s="208">
        <v>0</v>
      </c>
      <c r="BM117" s="208">
        <v>8193.4599999999991</v>
      </c>
      <c r="BN117" s="208">
        <v>163316.18</v>
      </c>
      <c r="BO117" s="208">
        <v>29.99</v>
      </c>
      <c r="BP117" s="208">
        <v>2287.5</v>
      </c>
      <c r="BQ117" s="208">
        <v>176857.87</v>
      </c>
      <c r="BR117" s="208">
        <v>3135</v>
      </c>
      <c r="BS117" s="208">
        <v>888</v>
      </c>
      <c r="BT117" s="208">
        <v>6997.22</v>
      </c>
      <c r="BU117" s="208">
        <v>0</v>
      </c>
      <c r="BV117" s="208">
        <v>1255</v>
      </c>
      <c r="BW117" s="208">
        <v>382596.01</v>
      </c>
      <c r="BX117" s="208">
        <v>0</v>
      </c>
      <c r="BY117" s="208">
        <v>0</v>
      </c>
      <c r="BZ117" s="208">
        <v>10422.33</v>
      </c>
      <c r="CA117" s="208">
        <v>0</v>
      </c>
      <c r="CB117" s="208">
        <v>0</v>
      </c>
      <c r="CC117" s="208">
        <v>4769.5</v>
      </c>
      <c r="CD117" s="208">
        <v>0</v>
      </c>
      <c r="CE117" s="208">
        <v>10422.33</v>
      </c>
      <c r="CF117" s="208">
        <v>0</v>
      </c>
      <c r="CG117" s="208">
        <v>0</v>
      </c>
      <c r="CH117" s="208">
        <v>4769.5</v>
      </c>
      <c r="CI117" s="208">
        <v>488.25</v>
      </c>
      <c r="CJ117" s="208">
        <v>0</v>
      </c>
      <c r="CK117" s="208">
        <v>320128.26000000007</v>
      </c>
      <c r="CL117" s="208"/>
      <c r="CM117" s="208">
        <v>0</v>
      </c>
      <c r="CN117" s="208">
        <v>0</v>
      </c>
      <c r="CO117" s="208">
        <v>0</v>
      </c>
      <c r="CP117" s="208">
        <v>0</v>
      </c>
      <c r="CQ117" s="176"/>
      <c r="CR117">
        <v>320128.26000000007</v>
      </c>
      <c r="CS117">
        <v>0</v>
      </c>
      <c r="CT117" s="152">
        <v>330550.59000000003</v>
      </c>
      <c r="CU117" s="152">
        <v>-10422.33</v>
      </c>
      <c r="CV117" s="152">
        <v>-10422.329999999958</v>
      </c>
      <c r="CW117">
        <v>-10422.33</v>
      </c>
      <c r="CX117">
        <v>320128.26</v>
      </c>
      <c r="CY117" s="153">
        <v>0</v>
      </c>
      <c r="CZ117">
        <v>0</v>
      </c>
      <c r="DA117">
        <v>0</v>
      </c>
      <c r="DB117">
        <v>0</v>
      </c>
      <c r="DC117" s="152">
        <v>-10422.33</v>
      </c>
      <c r="DE117">
        <v>4.1836756281554699E-11</v>
      </c>
      <c r="DH117">
        <v>320128.26000000007</v>
      </c>
      <c r="DI117">
        <v>0</v>
      </c>
      <c r="DJ117" s="152">
        <v>330550.59000000003</v>
      </c>
      <c r="DK117" s="152">
        <v>-10422.33</v>
      </c>
      <c r="DP117" s="166">
        <v>3301025</v>
      </c>
      <c r="DR117">
        <v>0</v>
      </c>
      <c r="DS117">
        <v>1564491.31</v>
      </c>
      <c r="DT117">
        <v>1386650.25</v>
      </c>
      <c r="DU117">
        <v>177841.06000000006</v>
      </c>
      <c r="DV117">
        <v>15191.83</v>
      </c>
      <c r="DW117">
        <v>5257.75</v>
      </c>
      <c r="DX117">
        <v>9934.08</v>
      </c>
      <c r="EM117" s="277"/>
    </row>
    <row r="118" spans="2:143" hidden="1">
      <c r="B118" s="166">
        <v>3301027</v>
      </c>
      <c r="C118" s="175" t="s">
        <v>682</v>
      </c>
      <c r="D118" s="175" t="s">
        <v>683</v>
      </c>
      <c r="E118" s="178"/>
      <c r="F118" s="17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70"/>
      <c r="S118" s="170"/>
      <c r="T118" s="170"/>
      <c r="U118" s="170"/>
      <c r="V118" s="170"/>
      <c r="W118" s="170"/>
      <c r="X118" s="207">
        <v>1880</v>
      </c>
      <c r="Y118" s="207"/>
      <c r="Z118" s="207">
        <v>-9978.7000000000007</v>
      </c>
      <c r="AA118" s="208">
        <v>635806.42000000004</v>
      </c>
      <c r="AB118" s="208">
        <v>0</v>
      </c>
      <c r="AC118" s="208">
        <v>29883.75</v>
      </c>
      <c r="AD118" s="208">
        <v>0</v>
      </c>
      <c r="AE118" s="208">
        <v>0</v>
      </c>
      <c r="AF118" s="208">
        <v>0</v>
      </c>
      <c r="AG118" s="208">
        <v>0</v>
      </c>
      <c r="AH118" s="208">
        <v>0</v>
      </c>
      <c r="AI118" s="208">
        <v>262962.99</v>
      </c>
      <c r="AJ118" s="208">
        <v>0</v>
      </c>
      <c r="AK118" s="208">
        <v>0</v>
      </c>
      <c r="AL118" s="208">
        <v>0</v>
      </c>
      <c r="AM118" s="208">
        <v>5489.75</v>
      </c>
      <c r="AN118" s="208">
        <v>580</v>
      </c>
      <c r="AO118" s="208">
        <v>0</v>
      </c>
      <c r="AP118" s="208">
        <v>0</v>
      </c>
      <c r="AQ118" s="208">
        <v>0</v>
      </c>
      <c r="AR118" s="208">
        <v>0</v>
      </c>
      <c r="AS118" s="208">
        <v>0</v>
      </c>
      <c r="AT118" s="208">
        <v>0</v>
      </c>
      <c r="AU118" s="208">
        <v>0</v>
      </c>
      <c r="AV118" s="208">
        <v>171027.45</v>
      </c>
      <c r="AW118" s="208">
        <v>0</v>
      </c>
      <c r="AX118" s="208">
        <v>260378.41</v>
      </c>
      <c r="AY118" s="208">
        <v>0</v>
      </c>
      <c r="AZ118" s="208">
        <v>30289.200000000001</v>
      </c>
      <c r="BA118" s="208">
        <v>0</v>
      </c>
      <c r="BB118" s="208">
        <v>1794.36</v>
      </c>
      <c r="BC118" s="208">
        <v>11492.09</v>
      </c>
      <c r="BD118" s="208">
        <v>290</v>
      </c>
      <c r="BE118" s="208">
        <v>0</v>
      </c>
      <c r="BF118" s="208">
        <v>0</v>
      </c>
      <c r="BG118" s="208">
        <v>25396.79</v>
      </c>
      <c r="BH118" s="208">
        <v>946</v>
      </c>
      <c r="BI118" s="208">
        <v>23293.96</v>
      </c>
      <c r="BJ118" s="208">
        <v>2748.73</v>
      </c>
      <c r="BK118" s="208">
        <v>21729.77</v>
      </c>
      <c r="BL118" s="208">
        <v>0</v>
      </c>
      <c r="BM118" s="208">
        <v>9737.49</v>
      </c>
      <c r="BN118" s="208">
        <v>6749.01</v>
      </c>
      <c r="BO118" s="208">
        <v>1998.8</v>
      </c>
      <c r="BP118" s="208">
        <v>108.18</v>
      </c>
      <c r="BQ118" s="208">
        <v>8854.7999999999993</v>
      </c>
      <c r="BR118" s="208">
        <v>3135</v>
      </c>
      <c r="BS118" s="208">
        <v>0</v>
      </c>
      <c r="BT118" s="208">
        <v>7070.58</v>
      </c>
      <c r="BU118" s="208">
        <v>39995.32</v>
      </c>
      <c r="BV118" s="208">
        <v>1500</v>
      </c>
      <c r="BW118" s="208">
        <v>11594.96</v>
      </c>
      <c r="BX118" s="208">
        <v>0</v>
      </c>
      <c r="BY118" s="208">
        <v>0</v>
      </c>
      <c r="BZ118" s="208">
        <v>188.34</v>
      </c>
      <c r="CA118" s="208">
        <v>0</v>
      </c>
      <c r="CB118" s="208">
        <v>0</v>
      </c>
      <c r="CC118" s="208">
        <v>4897.75</v>
      </c>
      <c r="CD118" s="208">
        <v>11540.61</v>
      </c>
      <c r="CE118" s="208">
        <v>188.34</v>
      </c>
      <c r="CF118" s="208">
        <v>0</v>
      </c>
      <c r="CG118" s="208">
        <v>0</v>
      </c>
      <c r="CH118" s="208">
        <v>0</v>
      </c>
      <c r="CI118" s="208">
        <v>6648</v>
      </c>
      <c r="CJ118" s="208"/>
      <c r="CK118" s="208">
        <v>296283.67000000004</v>
      </c>
      <c r="CL118" s="208"/>
      <c r="CM118" s="208">
        <v>0</v>
      </c>
      <c r="CN118" s="208">
        <v>0</v>
      </c>
      <c r="CO118" s="208">
        <v>0</v>
      </c>
      <c r="CP118" s="208">
        <v>0</v>
      </c>
      <c r="CQ118" s="176"/>
      <c r="CR118">
        <v>296283.67000000004</v>
      </c>
      <c r="CS118">
        <v>0</v>
      </c>
      <c r="CT118" s="152">
        <v>296472.01</v>
      </c>
      <c r="CU118" s="152">
        <v>-188.34</v>
      </c>
      <c r="CV118" s="152">
        <v>-188.3399999999674</v>
      </c>
      <c r="CW118">
        <v>-188.34</v>
      </c>
      <c r="CX118">
        <v>296283.67</v>
      </c>
      <c r="CY118" s="153">
        <v>11540.61</v>
      </c>
      <c r="CZ118">
        <v>11540.61</v>
      </c>
      <c r="DA118">
        <v>4301.9000000000233</v>
      </c>
      <c r="DB118">
        <v>0</v>
      </c>
      <c r="DC118" s="152">
        <v>-188.34</v>
      </c>
      <c r="DE118">
        <v>3.2599700716673397E-11</v>
      </c>
      <c r="DH118">
        <v>296283.67000000004</v>
      </c>
      <c r="DI118">
        <v>0</v>
      </c>
      <c r="DJ118" s="152">
        <v>296472.01</v>
      </c>
      <c r="DK118" s="152">
        <v>-188.34</v>
      </c>
      <c r="DP118" s="166">
        <v>3301027</v>
      </c>
      <c r="DR118">
        <v>0</v>
      </c>
      <c r="DS118">
        <v>934722.91</v>
      </c>
      <c r="DT118">
        <v>640319.24</v>
      </c>
      <c r="DU118">
        <v>294403.67000000004</v>
      </c>
      <c r="DV118">
        <v>16626.7</v>
      </c>
      <c r="DW118">
        <v>6648</v>
      </c>
      <c r="DX118">
        <v>9978.7000000000007</v>
      </c>
      <c r="EM118" s="277"/>
    </row>
    <row r="119" spans="2:143" hidden="1">
      <c r="B119" s="166">
        <v>3301028</v>
      </c>
      <c r="C119" s="175" t="s">
        <v>684</v>
      </c>
      <c r="D119" s="175" t="s">
        <v>685</v>
      </c>
      <c r="E119" s="178"/>
      <c r="F119" s="17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70"/>
      <c r="S119" s="170"/>
      <c r="T119" s="170"/>
      <c r="U119" s="170"/>
      <c r="V119" s="170"/>
      <c r="W119" s="170"/>
      <c r="X119" s="207"/>
      <c r="Y119" s="207">
        <v>-121271.95</v>
      </c>
      <c r="Z119" s="207">
        <v>-23523.56</v>
      </c>
      <c r="AA119" s="208">
        <v>495660.95</v>
      </c>
      <c r="AB119" s="208">
        <v>0</v>
      </c>
      <c r="AC119" s="208">
        <v>0</v>
      </c>
      <c r="AD119" s="208">
        <v>0</v>
      </c>
      <c r="AE119" s="208">
        <v>0</v>
      </c>
      <c r="AF119" s="208">
        <v>0</v>
      </c>
      <c r="AG119" s="208">
        <v>0</v>
      </c>
      <c r="AH119" s="208">
        <v>0</v>
      </c>
      <c r="AI119" s="208">
        <v>146622.16999999998</v>
      </c>
      <c r="AJ119" s="208">
        <v>0</v>
      </c>
      <c r="AK119" s="208">
        <v>0</v>
      </c>
      <c r="AL119" s="208">
        <v>0</v>
      </c>
      <c r="AM119" s="208">
        <v>30</v>
      </c>
      <c r="AN119" s="208">
        <v>0</v>
      </c>
      <c r="AO119" s="208">
        <v>0</v>
      </c>
      <c r="AP119" s="208">
        <v>0</v>
      </c>
      <c r="AQ119" s="208">
        <v>0</v>
      </c>
      <c r="AR119" s="208">
        <v>0</v>
      </c>
      <c r="AS119" s="208">
        <v>0</v>
      </c>
      <c r="AT119" s="208">
        <v>0</v>
      </c>
      <c r="AU119" s="208">
        <v>0</v>
      </c>
      <c r="AV119" s="208">
        <v>86187.49</v>
      </c>
      <c r="AW119" s="208">
        <v>0</v>
      </c>
      <c r="AX119" s="208">
        <v>186679.69</v>
      </c>
      <c r="AY119" s="208">
        <v>0</v>
      </c>
      <c r="AZ119" s="208">
        <v>98286.44</v>
      </c>
      <c r="BA119" s="208">
        <v>0</v>
      </c>
      <c r="BB119" s="208">
        <v>11972.01</v>
      </c>
      <c r="BC119" s="208">
        <v>10654.73</v>
      </c>
      <c r="BD119" s="208">
        <v>1114.78</v>
      </c>
      <c r="BE119" s="208">
        <v>0</v>
      </c>
      <c r="BF119" s="208">
        <v>0</v>
      </c>
      <c r="BG119" s="208">
        <v>18321.34</v>
      </c>
      <c r="BH119" s="208">
        <v>818</v>
      </c>
      <c r="BI119" s="208">
        <v>13923.3</v>
      </c>
      <c r="BJ119" s="208">
        <v>1681.04</v>
      </c>
      <c r="BK119" s="208">
        <v>14773.87</v>
      </c>
      <c r="BL119" s="208">
        <v>0</v>
      </c>
      <c r="BM119" s="208">
        <v>14655.22</v>
      </c>
      <c r="BN119" s="208">
        <v>18953.150000000001</v>
      </c>
      <c r="BO119" s="208">
        <v>0</v>
      </c>
      <c r="BP119" s="208">
        <v>288.48</v>
      </c>
      <c r="BQ119" s="208">
        <v>15248.1</v>
      </c>
      <c r="BR119" s="208">
        <v>4895</v>
      </c>
      <c r="BS119" s="208">
        <v>0</v>
      </c>
      <c r="BT119" s="208">
        <v>3921.71</v>
      </c>
      <c r="BU119" s="208">
        <v>18230.95</v>
      </c>
      <c r="BV119" s="208">
        <v>120</v>
      </c>
      <c r="BW119" s="208">
        <v>59705.23</v>
      </c>
      <c r="BX119" s="208">
        <v>0</v>
      </c>
      <c r="BY119" s="208">
        <v>0</v>
      </c>
      <c r="BZ119" s="208">
        <v>23523.56</v>
      </c>
      <c r="CA119" s="208">
        <v>0</v>
      </c>
      <c r="CB119" s="208">
        <v>0</v>
      </c>
      <c r="CC119" s="208">
        <v>4803.25</v>
      </c>
      <c r="CD119" s="208">
        <v>0</v>
      </c>
      <c r="CE119" s="208">
        <v>23523.56</v>
      </c>
      <c r="CF119" s="208">
        <v>0</v>
      </c>
      <c r="CG119" s="208">
        <v>0</v>
      </c>
      <c r="CH119" s="208">
        <v>4803.25</v>
      </c>
      <c r="CI119" s="208">
        <v>0</v>
      </c>
      <c r="CJ119" s="208">
        <v>0</v>
      </c>
      <c r="CK119" s="208">
        <v>-82912.920000000086</v>
      </c>
      <c r="CL119" s="208"/>
      <c r="CM119" s="208">
        <v>0</v>
      </c>
      <c r="CN119" s="208">
        <v>0</v>
      </c>
      <c r="CO119" s="208">
        <v>0</v>
      </c>
      <c r="CP119" s="208">
        <v>0</v>
      </c>
      <c r="CQ119" s="176"/>
      <c r="CR119">
        <v>-82912.920000000086</v>
      </c>
      <c r="CS119">
        <v>0</v>
      </c>
      <c r="CT119" s="152">
        <v>-59389.36</v>
      </c>
      <c r="CU119" s="152">
        <v>-23523.56</v>
      </c>
      <c r="CV119" s="152">
        <v>-23523.560000000085</v>
      </c>
      <c r="CW119">
        <v>-23523.56</v>
      </c>
      <c r="CX119">
        <v>-82912.92</v>
      </c>
      <c r="CY119" s="153">
        <v>0</v>
      </c>
      <c r="CZ119">
        <v>0</v>
      </c>
      <c r="DA119">
        <v>14028.050000000017</v>
      </c>
      <c r="DB119">
        <v>0</v>
      </c>
      <c r="DC119" s="152">
        <v>-23523.56</v>
      </c>
      <c r="DE119">
        <v>-8.3673512563109398E-11</v>
      </c>
      <c r="DH119">
        <v>-82912.920000000086</v>
      </c>
      <c r="DI119">
        <v>0</v>
      </c>
      <c r="DJ119" s="152">
        <v>-59389.36</v>
      </c>
      <c r="DK119" s="152">
        <v>-23523.56</v>
      </c>
      <c r="DP119" s="166">
        <v>3301028</v>
      </c>
      <c r="DR119">
        <v>0</v>
      </c>
      <c r="DS119">
        <v>642313.12</v>
      </c>
      <c r="DT119">
        <v>603954.09000000008</v>
      </c>
      <c r="DU119">
        <v>38359.029999999912</v>
      </c>
      <c r="DV119">
        <v>28326.81</v>
      </c>
      <c r="DW119">
        <v>4803.25</v>
      </c>
      <c r="DX119">
        <v>23523.56</v>
      </c>
      <c r="EM119" s="277"/>
    </row>
    <row r="120" spans="2:143" hidden="1">
      <c r="B120" s="166">
        <v>3301038</v>
      </c>
      <c r="C120" s="175" t="s">
        <v>686</v>
      </c>
      <c r="D120" s="175" t="s">
        <v>687</v>
      </c>
      <c r="E120" s="178"/>
      <c r="F120" s="17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70"/>
      <c r="S120" s="170"/>
      <c r="T120" s="170"/>
      <c r="U120" s="170"/>
      <c r="V120" s="170"/>
      <c r="W120" s="170"/>
      <c r="X120" s="207">
        <v>192225</v>
      </c>
      <c r="Y120" s="207"/>
      <c r="Z120" s="207">
        <v>29051.06</v>
      </c>
      <c r="AA120" s="208">
        <v>735640</v>
      </c>
      <c r="AB120" s="208">
        <v>0</v>
      </c>
      <c r="AC120" s="208">
        <v>64719.79</v>
      </c>
      <c r="AD120" s="208">
        <v>0</v>
      </c>
      <c r="AE120" s="208">
        <v>0</v>
      </c>
      <c r="AF120" s="208">
        <v>856.93</v>
      </c>
      <c r="AG120" s="208">
        <v>0</v>
      </c>
      <c r="AH120" s="208">
        <v>0</v>
      </c>
      <c r="AI120" s="208">
        <v>300711.42</v>
      </c>
      <c r="AJ120" s="208">
        <v>15368.8</v>
      </c>
      <c r="AK120" s="208">
        <v>0</v>
      </c>
      <c r="AL120" s="208">
        <v>0</v>
      </c>
      <c r="AM120" s="208">
        <v>0</v>
      </c>
      <c r="AN120" s="208">
        <v>0</v>
      </c>
      <c r="AO120" s="208">
        <v>0</v>
      </c>
      <c r="AP120" s="208">
        <v>0</v>
      </c>
      <c r="AQ120" s="208">
        <v>0</v>
      </c>
      <c r="AR120" s="208">
        <v>0</v>
      </c>
      <c r="AS120" s="208">
        <v>0</v>
      </c>
      <c r="AT120" s="208">
        <v>0</v>
      </c>
      <c r="AU120" s="208">
        <v>0</v>
      </c>
      <c r="AV120" s="208">
        <v>263148</v>
      </c>
      <c r="AW120" s="208">
        <v>0</v>
      </c>
      <c r="AX120" s="208">
        <v>439808.53</v>
      </c>
      <c r="AY120" s="208">
        <v>36867.949999999997</v>
      </c>
      <c r="AZ120" s="208">
        <v>49795.13</v>
      </c>
      <c r="BA120" s="208">
        <v>0</v>
      </c>
      <c r="BB120" s="208">
        <v>84718.34</v>
      </c>
      <c r="BC120" s="208">
        <v>154.41999999999999</v>
      </c>
      <c r="BD120" s="208">
        <v>1069</v>
      </c>
      <c r="BE120" s="208">
        <v>0</v>
      </c>
      <c r="BF120" s="208">
        <v>0</v>
      </c>
      <c r="BG120" s="208">
        <v>15965.27</v>
      </c>
      <c r="BH120" s="208">
        <v>75.75</v>
      </c>
      <c r="BI120" s="208">
        <v>26332.78</v>
      </c>
      <c r="BJ120" s="208">
        <v>287.64999999999998</v>
      </c>
      <c r="BK120" s="208">
        <v>20346.43</v>
      </c>
      <c r="BL120" s="208">
        <v>0</v>
      </c>
      <c r="BM120" s="208">
        <v>5025.5600000000004</v>
      </c>
      <c r="BN120" s="208">
        <v>17781.479999999825</v>
      </c>
      <c r="BO120" s="208">
        <v>8015.43</v>
      </c>
      <c r="BP120" s="208">
        <v>0</v>
      </c>
      <c r="BQ120" s="208">
        <v>21737.91</v>
      </c>
      <c r="BR120" s="208">
        <v>4895</v>
      </c>
      <c r="BS120" s="208">
        <v>0</v>
      </c>
      <c r="BT120" s="208">
        <v>33507.68</v>
      </c>
      <c r="BU120" s="208">
        <v>162433.01999999999</v>
      </c>
      <c r="BV120" s="208">
        <v>0</v>
      </c>
      <c r="BW120" s="208">
        <v>69532.800000000003</v>
      </c>
      <c r="BX120" s="208">
        <v>0</v>
      </c>
      <c r="BY120" s="208">
        <v>0</v>
      </c>
      <c r="BZ120" s="208">
        <v>0</v>
      </c>
      <c r="CA120" s="208">
        <v>0</v>
      </c>
      <c r="CB120" s="208">
        <v>0</v>
      </c>
      <c r="CC120" s="208">
        <v>5166.3999999999996</v>
      </c>
      <c r="CD120" s="208">
        <v>12070.190000000002</v>
      </c>
      <c r="CE120" s="208">
        <v>0</v>
      </c>
      <c r="CF120" s="208">
        <v>0</v>
      </c>
      <c r="CG120" s="208">
        <v>0</v>
      </c>
      <c r="CH120" s="208">
        <v>0</v>
      </c>
      <c r="CI120" s="208">
        <v>30797.74</v>
      </c>
      <c r="CJ120" s="208"/>
      <c r="CK120" s="208">
        <v>48023.810000000056</v>
      </c>
      <c r="CL120" s="208"/>
      <c r="CM120" s="208">
        <v>15489.910000000003</v>
      </c>
      <c r="CN120" s="208">
        <v>0</v>
      </c>
      <c r="CO120" s="208">
        <v>0</v>
      </c>
      <c r="CP120" s="208">
        <v>0</v>
      </c>
      <c r="CQ120" s="176"/>
      <c r="CR120">
        <v>48023.810000000056</v>
      </c>
      <c r="CS120">
        <v>15489.910000000003</v>
      </c>
      <c r="CT120" s="152">
        <v>48023.81</v>
      </c>
      <c r="CU120" s="152">
        <v>15489.91</v>
      </c>
      <c r="CV120" s="152">
        <v>5.8207660913467407E-11</v>
      </c>
      <c r="CW120">
        <v>0</v>
      </c>
      <c r="CX120">
        <v>63513.72</v>
      </c>
      <c r="CY120" s="153">
        <v>12070.190000000002</v>
      </c>
      <c r="CZ120">
        <v>12070.190000000002</v>
      </c>
      <c r="DA120">
        <v>0</v>
      </c>
      <c r="DB120">
        <v>-1.7462298274040222E-10</v>
      </c>
      <c r="DE120">
        <v>6.184563972055912E-11</v>
      </c>
      <c r="DH120">
        <v>48023.810000000056</v>
      </c>
      <c r="DI120">
        <v>15489.910000000003</v>
      </c>
      <c r="DJ120" s="152">
        <v>48023.81</v>
      </c>
      <c r="DK120" s="152">
        <v>15489.91</v>
      </c>
      <c r="DP120" s="166">
        <v>3301038</v>
      </c>
      <c r="DR120">
        <v>0</v>
      </c>
      <c r="DS120">
        <v>1117296.9400000002</v>
      </c>
      <c r="DT120">
        <v>1261498.1300000001</v>
      </c>
      <c r="DU120">
        <v>-144201.18999999994</v>
      </c>
      <c r="DV120">
        <v>17236.590000000004</v>
      </c>
      <c r="DW120">
        <v>30797.74</v>
      </c>
      <c r="DX120">
        <v>-13561.149999999998</v>
      </c>
      <c r="EM120" s="277"/>
    </row>
    <row r="121" spans="2:143" hidden="1">
      <c r="B121" s="166">
        <v>3301802</v>
      </c>
      <c r="C121" s="175" t="s">
        <v>691</v>
      </c>
      <c r="D121" s="175" t="s">
        <v>692</v>
      </c>
      <c r="E121" s="178"/>
      <c r="F121" s="17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70"/>
      <c r="S121" s="170"/>
      <c r="T121" s="170"/>
      <c r="U121" s="170"/>
      <c r="V121" s="170"/>
      <c r="W121" s="170"/>
      <c r="X121" s="207"/>
      <c r="Y121" s="207">
        <v>-43182.41</v>
      </c>
      <c r="Z121" s="207">
        <v>-13772.69</v>
      </c>
      <c r="AA121" s="208">
        <v>435780.15</v>
      </c>
      <c r="AB121" s="208">
        <v>0</v>
      </c>
      <c r="AC121" s="208">
        <v>6383.75</v>
      </c>
      <c r="AD121" s="208">
        <v>0</v>
      </c>
      <c r="AE121" s="208">
        <v>0</v>
      </c>
      <c r="AF121" s="208">
        <v>0</v>
      </c>
      <c r="AG121" s="208">
        <v>0</v>
      </c>
      <c r="AH121" s="208">
        <v>0</v>
      </c>
      <c r="AI121" s="208">
        <v>69627.61</v>
      </c>
      <c r="AJ121" s="208">
        <v>0</v>
      </c>
      <c r="AK121" s="208">
        <v>0</v>
      </c>
      <c r="AL121" s="208">
        <v>0</v>
      </c>
      <c r="AM121" s="208">
        <v>17733.86</v>
      </c>
      <c r="AN121" s="208">
        <v>0</v>
      </c>
      <c r="AO121" s="208">
        <v>0</v>
      </c>
      <c r="AP121" s="208">
        <v>0</v>
      </c>
      <c r="AQ121" s="208">
        <v>0</v>
      </c>
      <c r="AR121" s="208">
        <v>0</v>
      </c>
      <c r="AS121" s="208">
        <v>0</v>
      </c>
      <c r="AT121" s="208">
        <v>0</v>
      </c>
      <c r="AU121" s="208">
        <v>0</v>
      </c>
      <c r="AV121" s="208">
        <v>127173.17</v>
      </c>
      <c r="AW121" s="208">
        <v>0</v>
      </c>
      <c r="AX121" s="208">
        <v>75236.88</v>
      </c>
      <c r="AY121" s="208">
        <v>0</v>
      </c>
      <c r="AZ121" s="208">
        <v>142050.62</v>
      </c>
      <c r="BA121" s="208">
        <v>0</v>
      </c>
      <c r="BB121" s="208">
        <v>47180.92</v>
      </c>
      <c r="BC121" s="208">
        <v>0</v>
      </c>
      <c r="BD121" s="208">
        <v>0</v>
      </c>
      <c r="BE121" s="208">
        <v>0</v>
      </c>
      <c r="BF121" s="208">
        <v>0</v>
      </c>
      <c r="BG121" s="208">
        <v>74880.13</v>
      </c>
      <c r="BH121" s="208">
        <v>1275.47</v>
      </c>
      <c r="BI121" s="208">
        <v>3918.37</v>
      </c>
      <c r="BJ121" s="208">
        <v>349.63</v>
      </c>
      <c r="BK121" s="208">
        <v>12071.17</v>
      </c>
      <c r="BL121" s="208">
        <v>0</v>
      </c>
      <c r="BM121" s="208">
        <v>6049.87</v>
      </c>
      <c r="BN121" s="208">
        <v>16878.50000000012</v>
      </c>
      <c r="BO121" s="208">
        <v>1100</v>
      </c>
      <c r="BP121" s="208">
        <v>0</v>
      </c>
      <c r="BQ121" s="208">
        <v>14766.13</v>
      </c>
      <c r="BR121" s="208">
        <v>3135</v>
      </c>
      <c r="BS121" s="208">
        <v>0</v>
      </c>
      <c r="BT121" s="208">
        <v>2797.02</v>
      </c>
      <c r="BU121" s="208">
        <v>48344.49</v>
      </c>
      <c r="BV121" s="208">
        <v>0</v>
      </c>
      <c r="BW121" s="208">
        <v>28952.6</v>
      </c>
      <c r="BX121" s="208">
        <v>0</v>
      </c>
      <c r="BY121" s="208">
        <v>0</v>
      </c>
      <c r="BZ121" s="208">
        <v>7648.07</v>
      </c>
      <c r="CA121" s="208">
        <v>0</v>
      </c>
      <c r="CB121" s="208">
        <v>0</v>
      </c>
      <c r="CC121" s="208">
        <v>4725.63</v>
      </c>
      <c r="CD121" s="208">
        <v>10998.990000000002</v>
      </c>
      <c r="CE121" s="208">
        <v>7648.07</v>
      </c>
      <c r="CF121" s="208">
        <v>0</v>
      </c>
      <c r="CG121" s="208">
        <v>0</v>
      </c>
      <c r="CH121" s="208">
        <v>0</v>
      </c>
      <c r="CI121" s="208">
        <v>9600</v>
      </c>
      <c r="CJ121" s="208"/>
      <c r="CK121" s="208">
        <v>-127465.08000000005</v>
      </c>
      <c r="CL121" s="208"/>
      <c r="CM121" s="208">
        <v>0</v>
      </c>
      <c r="CN121" s="208">
        <v>0</v>
      </c>
      <c r="CO121" s="208">
        <v>0</v>
      </c>
      <c r="CP121" s="208">
        <v>0</v>
      </c>
      <c r="CQ121" s="176"/>
      <c r="CR121">
        <v>-127465.08000000005</v>
      </c>
      <c r="CS121">
        <v>0</v>
      </c>
      <c r="CT121" s="152">
        <v>-119817.01</v>
      </c>
      <c r="CU121" s="152">
        <v>-7648.07</v>
      </c>
      <c r="CV121" s="152">
        <v>-7648.0700000000506</v>
      </c>
      <c r="CW121">
        <v>-7648.07</v>
      </c>
      <c r="CX121">
        <v>-127465.07999999999</v>
      </c>
      <c r="CY121" s="153">
        <v>10998.990000000002</v>
      </c>
      <c r="CZ121">
        <v>10998.990000000002</v>
      </c>
      <c r="DA121">
        <v>0</v>
      </c>
      <c r="DB121">
        <v>-9.9999998783459887E-3</v>
      </c>
      <c r="DC121" s="152">
        <v>-7648.07</v>
      </c>
      <c r="DE121">
        <v>-5.0931703299283981E-11</v>
      </c>
      <c r="DH121">
        <v>-127465.08000000005</v>
      </c>
      <c r="DI121">
        <v>0</v>
      </c>
      <c r="DJ121" s="152">
        <v>-119817.01</v>
      </c>
      <c r="DK121" s="152">
        <v>-7648.07</v>
      </c>
      <c r="DP121" s="166">
        <v>3301802</v>
      </c>
      <c r="DR121">
        <v>0</v>
      </c>
      <c r="DS121">
        <v>529525.37</v>
      </c>
      <c r="DT121">
        <v>613808.04</v>
      </c>
      <c r="DU121">
        <v>-84282.670000000042</v>
      </c>
      <c r="DV121">
        <v>23372.690000000002</v>
      </c>
      <c r="DW121">
        <v>9600</v>
      </c>
      <c r="DX121">
        <v>13772.690000000002</v>
      </c>
      <c r="EM121" s="277"/>
    </row>
    <row r="122" spans="2:143" hidden="1">
      <c r="B122" s="166">
        <v>3302005</v>
      </c>
      <c r="C122" s="175" t="s">
        <v>694</v>
      </c>
      <c r="D122" s="175" t="s">
        <v>695</v>
      </c>
      <c r="E122" s="178"/>
      <c r="F122" s="17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70"/>
      <c r="S122" s="170"/>
      <c r="T122" s="170"/>
      <c r="U122" s="170"/>
      <c r="V122" s="170"/>
      <c r="W122" s="170"/>
      <c r="X122" s="207"/>
      <c r="Y122" s="207">
        <v>-213879.2</v>
      </c>
      <c r="Z122" s="207">
        <v>-21001.46</v>
      </c>
      <c r="AA122" s="208">
        <v>2989560.68</v>
      </c>
      <c r="AB122" s="208">
        <v>0</v>
      </c>
      <c r="AC122" s="208">
        <v>153040.38</v>
      </c>
      <c r="AD122" s="208">
        <v>0</v>
      </c>
      <c r="AE122" s="208">
        <v>213245</v>
      </c>
      <c r="AF122" s="208">
        <v>2400</v>
      </c>
      <c r="AG122" s="208">
        <v>0</v>
      </c>
      <c r="AH122" s="208">
        <v>0</v>
      </c>
      <c r="AI122" s="208">
        <v>101895.72</v>
      </c>
      <c r="AJ122" s="208">
        <v>0</v>
      </c>
      <c r="AK122" s="208">
        <v>0</v>
      </c>
      <c r="AL122" s="208">
        <v>0</v>
      </c>
      <c r="AM122" s="208">
        <v>33658.35</v>
      </c>
      <c r="AN122" s="208">
        <v>0</v>
      </c>
      <c r="AO122" s="208">
        <v>0</v>
      </c>
      <c r="AP122" s="208">
        <v>0</v>
      </c>
      <c r="AQ122" s="208">
        <v>0</v>
      </c>
      <c r="AR122" s="208">
        <v>0</v>
      </c>
      <c r="AS122" s="208">
        <v>0</v>
      </c>
      <c r="AT122" s="208">
        <v>32544.57</v>
      </c>
      <c r="AU122" s="208">
        <v>111089</v>
      </c>
      <c r="AV122" s="208">
        <v>1651202.49</v>
      </c>
      <c r="AW122" s="208">
        <v>0</v>
      </c>
      <c r="AX122" s="208">
        <v>471916.84</v>
      </c>
      <c r="AY122" s="208">
        <v>64260.63</v>
      </c>
      <c r="AZ122" s="208">
        <v>241855.27</v>
      </c>
      <c r="BA122" s="208">
        <v>0</v>
      </c>
      <c r="BB122" s="208">
        <v>104571.26</v>
      </c>
      <c r="BC122" s="208">
        <v>1274.54</v>
      </c>
      <c r="BD122" s="208">
        <v>7033.68</v>
      </c>
      <c r="BE122" s="208">
        <v>0</v>
      </c>
      <c r="BF122" s="208">
        <v>0</v>
      </c>
      <c r="BG122" s="208">
        <v>51656.44</v>
      </c>
      <c r="BH122" s="208">
        <v>3153.64</v>
      </c>
      <c r="BI122" s="208">
        <v>82991.69</v>
      </c>
      <c r="BJ122" s="208">
        <v>8613.61</v>
      </c>
      <c r="BK122" s="208">
        <v>45466.080000000002</v>
      </c>
      <c r="BL122" s="208">
        <v>0</v>
      </c>
      <c r="BM122" s="208">
        <v>15547.93</v>
      </c>
      <c r="BN122" s="208">
        <v>96687.369999999923</v>
      </c>
      <c r="BO122" s="208">
        <v>11012.86</v>
      </c>
      <c r="BP122" s="208">
        <v>0</v>
      </c>
      <c r="BQ122" s="208">
        <v>33223.949999999997</v>
      </c>
      <c r="BR122" s="208">
        <v>4895</v>
      </c>
      <c r="BS122" s="208">
        <v>11300.99</v>
      </c>
      <c r="BT122" s="208">
        <v>145896.92000000001</v>
      </c>
      <c r="BU122" s="208">
        <v>237977.79</v>
      </c>
      <c r="BV122" s="208">
        <v>11094.08</v>
      </c>
      <c r="BW122" s="208">
        <v>176475.77</v>
      </c>
      <c r="BX122" s="208">
        <v>0</v>
      </c>
      <c r="BY122" s="208">
        <v>0</v>
      </c>
      <c r="BZ122" s="208">
        <v>30457.96</v>
      </c>
      <c r="CA122" s="208">
        <v>0</v>
      </c>
      <c r="CB122" s="208">
        <v>0</v>
      </c>
      <c r="CC122" s="208">
        <v>11510.5</v>
      </c>
      <c r="CD122" s="208">
        <v>6404.5</v>
      </c>
      <c r="CE122" s="208">
        <v>30457.96</v>
      </c>
      <c r="CF122" s="208">
        <v>0</v>
      </c>
      <c r="CG122" s="208">
        <v>0</v>
      </c>
      <c r="CH122" s="208">
        <v>0</v>
      </c>
      <c r="CI122" s="208">
        <v>27371.5</v>
      </c>
      <c r="CJ122" s="208"/>
      <c r="CK122" s="208">
        <v>-85012.290000000328</v>
      </c>
      <c r="CL122" s="208"/>
      <c r="CM122" s="208">
        <v>0</v>
      </c>
      <c r="CN122" s="208">
        <v>0</v>
      </c>
      <c r="CO122" s="208">
        <v>0</v>
      </c>
      <c r="CP122" s="208">
        <v>0</v>
      </c>
      <c r="CQ122" s="176"/>
      <c r="CR122">
        <v>-85012.290000000328</v>
      </c>
      <c r="CS122">
        <v>0</v>
      </c>
      <c r="CT122" s="152">
        <v>-54554.33</v>
      </c>
      <c r="CU122" s="152">
        <v>-30457.96</v>
      </c>
      <c r="CV122" s="152">
        <v>-30457.960000000327</v>
      </c>
      <c r="CW122">
        <v>-30457.96</v>
      </c>
      <c r="CX122">
        <v>-85012.290000000008</v>
      </c>
      <c r="CY122" s="153">
        <v>6404.5</v>
      </c>
      <c r="CZ122">
        <v>6404.5</v>
      </c>
      <c r="DA122">
        <v>0</v>
      </c>
      <c r="DB122">
        <v>-27362.200000000084</v>
      </c>
      <c r="DC122" s="152">
        <v>-30457.96</v>
      </c>
      <c r="DE122">
        <v>-3.2741809263825417E-10</v>
      </c>
      <c r="DH122">
        <v>-85012.290000000328</v>
      </c>
      <c r="DI122">
        <v>0</v>
      </c>
      <c r="DJ122" s="152">
        <v>-54554.33</v>
      </c>
      <c r="DK122" s="152">
        <v>-30457.96</v>
      </c>
      <c r="DP122" s="166">
        <v>3302005</v>
      </c>
      <c r="DR122">
        <v>0</v>
      </c>
      <c r="DS122">
        <v>3637433.7</v>
      </c>
      <c r="DT122">
        <v>3508566.7900000005</v>
      </c>
      <c r="DU122">
        <v>128866.90999999968</v>
      </c>
      <c r="DV122">
        <v>48372.959999999999</v>
      </c>
      <c r="DW122">
        <v>27371.5</v>
      </c>
      <c r="DX122">
        <v>21001.46</v>
      </c>
      <c r="EM122" s="277"/>
    </row>
    <row r="123" spans="2:143" hidden="1">
      <c r="B123" s="166">
        <v>3302008</v>
      </c>
      <c r="C123" s="175" t="s">
        <v>696</v>
      </c>
      <c r="D123" s="175" t="s">
        <v>697</v>
      </c>
      <c r="E123" s="178"/>
      <c r="F123" s="17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70"/>
      <c r="S123" s="170"/>
      <c r="T123" s="170"/>
      <c r="U123" s="170"/>
      <c r="V123" s="170"/>
      <c r="W123" s="170"/>
      <c r="X123" s="207">
        <v>281276.05</v>
      </c>
      <c r="Y123" s="207"/>
      <c r="Z123" s="207">
        <v>-11593.57</v>
      </c>
      <c r="AA123" s="208">
        <v>2490155.9500000002</v>
      </c>
      <c r="AB123" s="208">
        <v>0</v>
      </c>
      <c r="AC123" s="208">
        <v>77150</v>
      </c>
      <c r="AD123" s="208">
        <v>0</v>
      </c>
      <c r="AE123" s="208">
        <v>273540</v>
      </c>
      <c r="AF123" s="208">
        <v>0</v>
      </c>
      <c r="AG123" s="208">
        <v>0</v>
      </c>
      <c r="AH123" s="208">
        <v>0</v>
      </c>
      <c r="AI123" s="208">
        <v>125673.06999999951</v>
      </c>
      <c r="AJ123" s="208">
        <v>0</v>
      </c>
      <c r="AK123" s="208">
        <v>0</v>
      </c>
      <c r="AL123" s="208">
        <v>0</v>
      </c>
      <c r="AM123" s="208">
        <v>571.22</v>
      </c>
      <c r="AN123" s="208">
        <v>0</v>
      </c>
      <c r="AO123" s="208">
        <v>0</v>
      </c>
      <c r="AP123" s="208">
        <v>0</v>
      </c>
      <c r="AQ123" s="208">
        <v>0</v>
      </c>
      <c r="AR123" s="208">
        <v>0</v>
      </c>
      <c r="AS123" s="208">
        <v>0</v>
      </c>
      <c r="AT123" s="208">
        <v>44416.26</v>
      </c>
      <c r="AU123" s="208">
        <v>66039</v>
      </c>
      <c r="AV123" s="208">
        <v>1321517.7</v>
      </c>
      <c r="AW123" s="208">
        <v>0</v>
      </c>
      <c r="AX123" s="208">
        <v>334555.45</v>
      </c>
      <c r="AY123" s="208">
        <v>69955.009999999995</v>
      </c>
      <c r="AZ123" s="208">
        <v>178172.84</v>
      </c>
      <c r="BA123" s="208">
        <v>0</v>
      </c>
      <c r="BB123" s="208">
        <v>56959.55</v>
      </c>
      <c r="BC123" s="208">
        <v>0</v>
      </c>
      <c r="BD123" s="208">
        <v>4382</v>
      </c>
      <c r="BE123" s="208">
        <v>0</v>
      </c>
      <c r="BF123" s="208">
        <v>0</v>
      </c>
      <c r="BG123" s="208">
        <v>89374.61</v>
      </c>
      <c r="BH123" s="208">
        <v>2544.5</v>
      </c>
      <c r="BI123" s="208">
        <v>12123.69</v>
      </c>
      <c r="BJ123" s="208">
        <v>10840.52</v>
      </c>
      <c r="BK123" s="208">
        <v>51065.279999999999</v>
      </c>
      <c r="BL123" s="208">
        <v>0</v>
      </c>
      <c r="BM123" s="208">
        <v>9137.98</v>
      </c>
      <c r="BN123" s="208">
        <v>268576.27</v>
      </c>
      <c r="BO123" s="208">
        <v>42149.37</v>
      </c>
      <c r="BP123" s="208">
        <v>500</v>
      </c>
      <c r="BQ123" s="208">
        <v>0</v>
      </c>
      <c r="BR123" s="208">
        <v>9020</v>
      </c>
      <c r="BS123" s="208">
        <v>0</v>
      </c>
      <c r="BT123" s="208">
        <v>180352.02</v>
      </c>
      <c r="BU123" s="208">
        <v>339646.55</v>
      </c>
      <c r="BV123" s="208">
        <v>0</v>
      </c>
      <c r="BW123" s="208">
        <v>143155.59</v>
      </c>
      <c r="BX123" s="208">
        <v>0</v>
      </c>
      <c r="BY123" s="208">
        <v>0</v>
      </c>
      <c r="BZ123" s="208">
        <v>0</v>
      </c>
      <c r="CA123" s="208">
        <v>0</v>
      </c>
      <c r="CB123" s="208">
        <v>0</v>
      </c>
      <c r="CC123" s="208">
        <v>9130</v>
      </c>
      <c r="CD123" s="208">
        <v>19018.98</v>
      </c>
      <c r="CE123" s="208">
        <v>0</v>
      </c>
      <c r="CF123" s="208">
        <v>0</v>
      </c>
      <c r="CG123" s="208">
        <v>0</v>
      </c>
      <c r="CH123" s="208">
        <v>0</v>
      </c>
      <c r="CI123" s="208">
        <v>7909.98</v>
      </c>
      <c r="CJ123" s="208"/>
      <c r="CK123" s="208">
        <v>234792.61999999982</v>
      </c>
      <c r="CL123" s="208"/>
      <c r="CM123" s="208">
        <v>8645.43</v>
      </c>
      <c r="CN123" s="208">
        <v>0</v>
      </c>
      <c r="CO123" s="208">
        <v>0</v>
      </c>
      <c r="CP123" s="208">
        <v>0</v>
      </c>
      <c r="CQ123" s="176"/>
      <c r="CR123">
        <v>234792.61999999982</v>
      </c>
      <c r="CS123">
        <v>8645.43</v>
      </c>
      <c r="CT123" s="152">
        <v>234792.62</v>
      </c>
      <c r="CU123" s="152">
        <v>8645.43</v>
      </c>
      <c r="CV123" s="152">
        <v>0</v>
      </c>
      <c r="CW123">
        <v>0</v>
      </c>
      <c r="CX123">
        <v>243438.05</v>
      </c>
      <c r="CY123" s="153">
        <v>19018.98</v>
      </c>
      <c r="CZ123">
        <v>19018.98</v>
      </c>
      <c r="DA123">
        <v>77662.950000000477</v>
      </c>
      <c r="DB123">
        <v>0</v>
      </c>
      <c r="DE123">
        <v>-1.8189894035458565E-10</v>
      </c>
      <c r="DH123">
        <v>234792.61999999982</v>
      </c>
      <c r="DI123">
        <v>8645.43</v>
      </c>
      <c r="DJ123" s="152">
        <v>234792.62</v>
      </c>
      <c r="DK123" s="152">
        <v>8645.43</v>
      </c>
      <c r="DP123" s="166">
        <v>3302008</v>
      </c>
      <c r="DR123">
        <v>0</v>
      </c>
      <c r="DS123">
        <v>3077545.4999999995</v>
      </c>
      <c r="DT123">
        <v>3124028.9299999997</v>
      </c>
      <c r="DU123">
        <v>-46483.430000000168</v>
      </c>
      <c r="DV123">
        <v>28148.98</v>
      </c>
      <c r="DW123">
        <v>7909.98</v>
      </c>
      <c r="DX123">
        <v>20239</v>
      </c>
      <c r="EM123" s="277"/>
    </row>
    <row r="124" spans="2:143" hidden="1">
      <c r="B124" s="166">
        <v>3302011</v>
      </c>
      <c r="C124" s="175" t="s">
        <v>699</v>
      </c>
      <c r="D124" s="175" t="s">
        <v>700</v>
      </c>
      <c r="E124" s="178"/>
      <c r="F124" s="17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70"/>
      <c r="S124" s="170"/>
      <c r="T124" s="170"/>
      <c r="U124" s="170"/>
      <c r="V124" s="170"/>
      <c r="W124" s="170"/>
      <c r="X124" s="207">
        <v>574279.67000000004</v>
      </c>
      <c r="Y124" s="207"/>
      <c r="Z124" s="207">
        <v>48883.16</v>
      </c>
      <c r="AA124" s="208">
        <v>3035498.28</v>
      </c>
      <c r="AB124" s="208">
        <v>0</v>
      </c>
      <c r="AC124" s="208">
        <v>96640.15</v>
      </c>
      <c r="AD124" s="208">
        <v>0</v>
      </c>
      <c r="AE124" s="208">
        <v>261836.5</v>
      </c>
      <c r="AF124" s="208">
        <v>6580</v>
      </c>
      <c r="AG124" s="208">
        <v>0</v>
      </c>
      <c r="AH124" s="208">
        <v>0</v>
      </c>
      <c r="AI124" s="208">
        <v>124755.86</v>
      </c>
      <c r="AJ124" s="208">
        <v>39116.93</v>
      </c>
      <c r="AK124" s="208">
        <v>0</v>
      </c>
      <c r="AL124" s="208">
        <v>0</v>
      </c>
      <c r="AM124" s="208">
        <v>25787.21</v>
      </c>
      <c r="AN124" s="208">
        <v>0</v>
      </c>
      <c r="AO124" s="208">
        <v>0</v>
      </c>
      <c r="AP124" s="208">
        <v>0</v>
      </c>
      <c r="AQ124" s="208">
        <v>0</v>
      </c>
      <c r="AR124" s="208">
        <v>0</v>
      </c>
      <c r="AS124" s="208">
        <v>0</v>
      </c>
      <c r="AT124" s="208">
        <v>22317</v>
      </c>
      <c r="AU124" s="208">
        <v>104545</v>
      </c>
      <c r="AV124" s="208">
        <v>2003709.19</v>
      </c>
      <c r="AW124" s="208">
        <v>0</v>
      </c>
      <c r="AX124" s="208">
        <v>262197.44</v>
      </c>
      <c r="AY124" s="208">
        <v>0</v>
      </c>
      <c r="AZ124" s="208">
        <v>220045.12</v>
      </c>
      <c r="BA124" s="208">
        <v>135673.31</v>
      </c>
      <c r="BB124" s="208">
        <v>87269.25</v>
      </c>
      <c r="BC124" s="208">
        <v>16520.900000000001</v>
      </c>
      <c r="BD124" s="208">
        <v>140</v>
      </c>
      <c r="BE124" s="208">
        <v>0</v>
      </c>
      <c r="BF124" s="208">
        <v>0</v>
      </c>
      <c r="BG124" s="208">
        <v>3289.2</v>
      </c>
      <c r="BH124" s="208">
        <v>0</v>
      </c>
      <c r="BI124" s="208">
        <v>0</v>
      </c>
      <c r="BJ124" s="208">
        <v>18063.150000000001</v>
      </c>
      <c r="BK124" s="208">
        <v>45866.14</v>
      </c>
      <c r="BL124" s="208">
        <v>84714.81</v>
      </c>
      <c r="BM124" s="208">
        <v>7355.76</v>
      </c>
      <c r="BN124" s="208">
        <v>94939.950000000084</v>
      </c>
      <c r="BO124" s="208">
        <v>46144.58</v>
      </c>
      <c r="BP124" s="208">
        <v>0</v>
      </c>
      <c r="BQ124" s="208">
        <v>10723.94</v>
      </c>
      <c r="BR124" s="208">
        <v>4895</v>
      </c>
      <c r="BS124" s="208">
        <v>6372</v>
      </c>
      <c r="BT124" s="208">
        <v>80638.3</v>
      </c>
      <c r="BU124" s="208">
        <v>219811.12</v>
      </c>
      <c r="BV124" s="208">
        <v>34091.5</v>
      </c>
      <c r="BW124" s="208">
        <v>300250.36</v>
      </c>
      <c r="BX124" s="208">
        <v>226625.86</v>
      </c>
      <c r="BY124" s="208">
        <v>0</v>
      </c>
      <c r="BZ124" s="208">
        <v>0</v>
      </c>
      <c r="CA124" s="208">
        <v>0</v>
      </c>
      <c r="CB124" s="208">
        <v>0</v>
      </c>
      <c r="CC124" s="208">
        <v>11283.25</v>
      </c>
      <c r="CD124" s="208">
        <v>22704</v>
      </c>
      <c r="CE124" s="208">
        <v>0</v>
      </c>
      <c r="CF124" s="208">
        <v>0</v>
      </c>
      <c r="CG124" s="208">
        <v>0</v>
      </c>
      <c r="CH124" s="208">
        <v>0</v>
      </c>
      <c r="CI124" s="208">
        <v>0</v>
      </c>
      <c r="CJ124" s="208"/>
      <c r="CK124" s="208">
        <v>382019.71999999986</v>
      </c>
      <c r="CL124" s="208"/>
      <c r="CM124" s="208">
        <v>82870.41</v>
      </c>
      <c r="CN124" s="208">
        <v>0</v>
      </c>
      <c r="CO124" s="208">
        <v>0</v>
      </c>
      <c r="CP124" s="208">
        <v>0</v>
      </c>
      <c r="CQ124" s="176"/>
      <c r="CR124">
        <v>382019.71999999986</v>
      </c>
      <c r="CS124">
        <v>82870.41</v>
      </c>
      <c r="CT124" s="152">
        <v>382019.72</v>
      </c>
      <c r="CU124" s="152">
        <v>82870.41</v>
      </c>
      <c r="CV124" s="152">
        <v>0</v>
      </c>
      <c r="CW124">
        <v>0</v>
      </c>
      <c r="CX124">
        <v>464890.13</v>
      </c>
      <c r="CY124" s="153">
        <v>22704</v>
      </c>
      <c r="CZ124">
        <v>22704</v>
      </c>
      <c r="DA124">
        <v>0</v>
      </c>
      <c r="DB124">
        <v>-2.9999999911524355E-2</v>
      </c>
      <c r="DE124">
        <v>0</v>
      </c>
      <c r="DH124">
        <v>382019.71999999986</v>
      </c>
      <c r="DI124">
        <v>82870.41</v>
      </c>
      <c r="DJ124" s="152">
        <v>382019.72</v>
      </c>
      <c r="DK124" s="152">
        <v>82870.41</v>
      </c>
      <c r="DP124" s="166">
        <v>3302011</v>
      </c>
      <c r="DR124">
        <v>0</v>
      </c>
      <c r="DS124">
        <v>3717076.9299999997</v>
      </c>
      <c r="DT124">
        <v>3909336.88</v>
      </c>
      <c r="DU124">
        <v>-192259.95000000019</v>
      </c>
      <c r="DV124">
        <v>33987.25</v>
      </c>
      <c r="DW124">
        <v>0</v>
      </c>
      <c r="DX124">
        <v>33987.25</v>
      </c>
      <c r="EM124" s="277"/>
    </row>
    <row r="125" spans="2:143" hidden="1">
      <c r="B125" s="166">
        <v>3302014</v>
      </c>
      <c r="C125" s="175" t="s">
        <v>701</v>
      </c>
      <c r="D125" s="175" t="s">
        <v>702</v>
      </c>
      <c r="E125" s="178"/>
      <c r="F125" s="17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70"/>
      <c r="S125" s="170"/>
      <c r="T125" s="170"/>
      <c r="U125" s="170"/>
      <c r="V125" s="170"/>
      <c r="W125" s="170"/>
      <c r="X125" s="207">
        <v>130032.71</v>
      </c>
      <c r="Y125" s="207"/>
      <c r="Z125" s="207">
        <v>-46883</v>
      </c>
      <c r="AA125" s="208">
        <v>2236493.39</v>
      </c>
      <c r="AB125" s="208">
        <v>0</v>
      </c>
      <c r="AC125" s="208">
        <v>31167.5</v>
      </c>
      <c r="AD125" s="208">
        <v>0</v>
      </c>
      <c r="AE125" s="208">
        <v>257536.5</v>
      </c>
      <c r="AF125" s="208">
        <v>856.93</v>
      </c>
      <c r="AG125" s="208">
        <v>0</v>
      </c>
      <c r="AH125" s="208">
        <v>0</v>
      </c>
      <c r="AI125" s="208">
        <v>124449.39999999967</v>
      </c>
      <c r="AJ125" s="208">
        <v>0</v>
      </c>
      <c r="AK125" s="208">
        <v>0</v>
      </c>
      <c r="AL125" s="208">
        <v>0</v>
      </c>
      <c r="AM125" s="208">
        <v>3096.65</v>
      </c>
      <c r="AN125" s="208">
        <v>0</v>
      </c>
      <c r="AO125" s="208">
        <v>0</v>
      </c>
      <c r="AP125" s="208">
        <v>0</v>
      </c>
      <c r="AQ125" s="208">
        <v>0</v>
      </c>
      <c r="AR125" s="208">
        <v>0</v>
      </c>
      <c r="AS125" s="208">
        <v>0</v>
      </c>
      <c r="AT125" s="208">
        <v>25134.76</v>
      </c>
      <c r="AU125" s="208">
        <v>70089</v>
      </c>
      <c r="AV125" s="208">
        <v>1133509.43</v>
      </c>
      <c r="AW125" s="208">
        <v>0</v>
      </c>
      <c r="AX125" s="208">
        <v>587448.18000000005</v>
      </c>
      <c r="AY125" s="208">
        <v>89183.78</v>
      </c>
      <c r="AZ125" s="208">
        <v>342045.32</v>
      </c>
      <c r="BA125" s="208">
        <v>56323.25</v>
      </c>
      <c r="BB125" s="208">
        <v>99751.5</v>
      </c>
      <c r="BC125" s="208">
        <v>12264.79</v>
      </c>
      <c r="BD125" s="208">
        <v>12669</v>
      </c>
      <c r="BE125" s="208">
        <v>0</v>
      </c>
      <c r="BF125" s="208">
        <v>0</v>
      </c>
      <c r="BG125" s="208">
        <v>60933.65</v>
      </c>
      <c r="BH125" s="208">
        <v>12269.88</v>
      </c>
      <c r="BI125" s="208">
        <v>7280.86</v>
      </c>
      <c r="BJ125" s="208">
        <v>3305.16</v>
      </c>
      <c r="BK125" s="208">
        <v>66561.8</v>
      </c>
      <c r="BL125" s="208">
        <v>0</v>
      </c>
      <c r="BM125" s="208">
        <v>18029.28</v>
      </c>
      <c r="BN125" s="208">
        <v>149581.37</v>
      </c>
      <c r="BO125" s="208">
        <v>0</v>
      </c>
      <c r="BP125" s="208">
        <v>1150</v>
      </c>
      <c r="BQ125" s="208">
        <v>208117.37</v>
      </c>
      <c r="BR125" s="208">
        <v>9465</v>
      </c>
      <c r="BS125" s="208">
        <v>4560</v>
      </c>
      <c r="BT125" s="208">
        <v>65087.69</v>
      </c>
      <c r="BU125" s="208">
        <v>70542.460000000006</v>
      </c>
      <c r="BV125" s="208">
        <v>11709.29</v>
      </c>
      <c r="BW125" s="208">
        <v>171391.67</v>
      </c>
      <c r="BX125" s="208">
        <v>0</v>
      </c>
      <c r="BY125" s="208">
        <v>0</v>
      </c>
      <c r="BZ125" s="208">
        <v>48491</v>
      </c>
      <c r="CA125" s="208">
        <v>0</v>
      </c>
      <c r="CB125" s="208">
        <v>0</v>
      </c>
      <c r="CC125" s="208">
        <v>8461.75</v>
      </c>
      <c r="CD125" s="208">
        <v>0</v>
      </c>
      <c r="CE125" s="208">
        <v>48491</v>
      </c>
      <c r="CF125" s="208">
        <v>0</v>
      </c>
      <c r="CG125" s="208">
        <v>0</v>
      </c>
      <c r="CH125" s="208">
        <v>8461.75</v>
      </c>
      <c r="CI125" s="208">
        <v>1608</v>
      </c>
      <c r="CJ125" s="208">
        <v>0</v>
      </c>
      <c r="CK125" s="208">
        <v>-362814.89000000007</v>
      </c>
      <c r="CL125" s="208"/>
      <c r="CM125" s="208">
        <v>0</v>
      </c>
      <c r="CN125" s="208">
        <v>0</v>
      </c>
      <c r="CO125" s="208">
        <v>0</v>
      </c>
      <c r="CP125" s="208">
        <v>0</v>
      </c>
      <c r="CQ125" s="176"/>
      <c r="CR125">
        <v>-362814.89000000007</v>
      </c>
      <c r="CS125">
        <v>0</v>
      </c>
      <c r="CT125" s="152">
        <v>-314323.89</v>
      </c>
      <c r="CU125" s="152">
        <v>-48491</v>
      </c>
      <c r="CV125" s="152">
        <v>-48491.000000000058</v>
      </c>
      <c r="CW125">
        <v>-48491</v>
      </c>
      <c r="CX125">
        <v>-362814.89</v>
      </c>
      <c r="CY125" s="153">
        <v>0</v>
      </c>
      <c r="CZ125">
        <v>0</v>
      </c>
      <c r="DA125">
        <v>30843.920000000333</v>
      </c>
      <c r="DB125">
        <v>0</v>
      </c>
      <c r="DC125" s="152">
        <v>-48491</v>
      </c>
      <c r="DE125">
        <v>-5.8207660913467407E-11</v>
      </c>
      <c r="DH125">
        <v>-362814.89000000007</v>
      </c>
      <c r="DI125">
        <v>0</v>
      </c>
      <c r="DJ125" s="152">
        <v>-314323.89</v>
      </c>
      <c r="DK125" s="152">
        <v>-48491</v>
      </c>
      <c r="DP125" s="166">
        <v>3302014</v>
      </c>
      <c r="DR125">
        <v>0</v>
      </c>
      <c r="DS125">
        <v>2748824.1299999994</v>
      </c>
      <c r="DT125">
        <v>3241671.7299999995</v>
      </c>
      <c r="DU125">
        <v>-492847.60000000009</v>
      </c>
      <c r="DV125">
        <v>56952.75</v>
      </c>
      <c r="DW125">
        <v>10069.75</v>
      </c>
      <c r="DX125">
        <v>46883</v>
      </c>
      <c r="EM125" s="277"/>
    </row>
    <row r="126" spans="2:143" hidden="1">
      <c r="B126" s="166">
        <v>3302015</v>
      </c>
      <c r="C126" s="175" t="s">
        <v>703</v>
      </c>
      <c r="D126" s="175" t="s">
        <v>704</v>
      </c>
      <c r="E126" s="178"/>
      <c r="F126" s="17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70"/>
      <c r="S126" s="170"/>
      <c r="T126" s="170"/>
      <c r="U126" s="170"/>
      <c r="V126" s="170"/>
      <c r="W126" s="170"/>
      <c r="X126" s="207">
        <v>845275.47</v>
      </c>
      <c r="Y126" s="207"/>
      <c r="Z126" s="207">
        <v>1864</v>
      </c>
      <c r="AA126" s="208">
        <v>2432145</v>
      </c>
      <c r="AB126" s="208">
        <v>0</v>
      </c>
      <c r="AC126" s="208">
        <v>92594.83</v>
      </c>
      <c r="AD126" s="208">
        <v>0</v>
      </c>
      <c r="AE126" s="208">
        <v>272085.5</v>
      </c>
      <c r="AF126" s="208">
        <v>4513.8599999999997</v>
      </c>
      <c r="AG126" s="208">
        <v>0</v>
      </c>
      <c r="AH126" s="208">
        <v>0</v>
      </c>
      <c r="AI126" s="208">
        <v>62058.239999999998</v>
      </c>
      <c r="AJ126" s="208">
        <v>28524.49</v>
      </c>
      <c r="AK126" s="208">
        <v>0</v>
      </c>
      <c r="AL126" s="208">
        <v>0</v>
      </c>
      <c r="AM126" s="208">
        <v>4170.91</v>
      </c>
      <c r="AN126" s="208">
        <v>886.51</v>
      </c>
      <c r="AO126" s="208">
        <v>0</v>
      </c>
      <c r="AP126" s="208">
        <v>0</v>
      </c>
      <c r="AQ126" s="208">
        <v>0</v>
      </c>
      <c r="AR126" s="208">
        <v>0</v>
      </c>
      <c r="AS126" s="208">
        <v>0</v>
      </c>
      <c r="AT126" s="208">
        <v>45413.120000000003</v>
      </c>
      <c r="AU126" s="208">
        <v>68087</v>
      </c>
      <c r="AV126" s="208">
        <v>1300587.54</v>
      </c>
      <c r="AW126" s="208">
        <v>0</v>
      </c>
      <c r="AX126" s="208">
        <v>446205.14</v>
      </c>
      <c r="AY126" s="208">
        <v>125213.74</v>
      </c>
      <c r="AZ126" s="208">
        <v>168550.81</v>
      </c>
      <c r="BA126" s="208">
        <v>130537.77</v>
      </c>
      <c r="BB126" s="208">
        <v>69030.880000000005</v>
      </c>
      <c r="BC126" s="208">
        <v>3073.44</v>
      </c>
      <c r="BD126" s="208">
        <v>13988.37</v>
      </c>
      <c r="BE126" s="208">
        <v>0</v>
      </c>
      <c r="BF126" s="208">
        <v>0</v>
      </c>
      <c r="BG126" s="208">
        <v>204936.24</v>
      </c>
      <c r="BH126" s="208">
        <v>3906.5</v>
      </c>
      <c r="BI126" s="208">
        <v>5145.37</v>
      </c>
      <c r="BJ126" s="208">
        <v>13112.75</v>
      </c>
      <c r="BK126" s="208">
        <v>84301.21</v>
      </c>
      <c r="BL126" s="208">
        <v>40128.25</v>
      </c>
      <c r="BM126" s="208">
        <v>12651.86</v>
      </c>
      <c r="BN126" s="208">
        <v>72979.200000000666</v>
      </c>
      <c r="BO126" s="208">
        <v>34579.379999999997</v>
      </c>
      <c r="BP126" s="208">
        <v>0</v>
      </c>
      <c r="BQ126" s="208">
        <v>106025.61</v>
      </c>
      <c r="BR126" s="208">
        <v>4895</v>
      </c>
      <c r="BS126" s="208">
        <v>3272</v>
      </c>
      <c r="BT126" s="208">
        <v>62800.12</v>
      </c>
      <c r="BU126" s="208">
        <v>73842.080000000002</v>
      </c>
      <c r="BV126" s="208">
        <v>2557.5</v>
      </c>
      <c r="BW126" s="208">
        <v>194168.43</v>
      </c>
      <c r="BX126" s="208">
        <v>0</v>
      </c>
      <c r="BY126" s="208">
        <v>0</v>
      </c>
      <c r="BZ126" s="208">
        <v>0</v>
      </c>
      <c r="CA126" s="208">
        <v>0</v>
      </c>
      <c r="CB126" s="208">
        <v>0</v>
      </c>
      <c r="CC126" s="208">
        <v>8950</v>
      </c>
      <c r="CD126" s="208">
        <v>18661.91</v>
      </c>
      <c r="CE126" s="208">
        <v>0</v>
      </c>
      <c r="CF126" s="208">
        <v>0</v>
      </c>
      <c r="CG126" s="208">
        <v>0</v>
      </c>
      <c r="CH126" s="208">
        <v>0</v>
      </c>
      <c r="CI126" s="208">
        <v>0</v>
      </c>
      <c r="CJ126" s="208"/>
      <c r="CK126" s="208">
        <v>679265.74</v>
      </c>
      <c r="CL126" s="208"/>
      <c r="CM126" s="208">
        <v>29475.91</v>
      </c>
      <c r="CN126" s="208">
        <v>0</v>
      </c>
      <c r="CO126" s="208">
        <v>0</v>
      </c>
      <c r="CP126" s="208">
        <v>0</v>
      </c>
      <c r="CQ126" s="176"/>
      <c r="CR126">
        <v>679265.74</v>
      </c>
      <c r="CS126">
        <v>29475.91</v>
      </c>
      <c r="CT126" s="152">
        <v>679265.74</v>
      </c>
      <c r="CU126" s="152">
        <v>29475.91</v>
      </c>
      <c r="CV126" s="152">
        <v>0</v>
      </c>
      <c r="CW126">
        <v>0</v>
      </c>
      <c r="CX126">
        <v>708741.65</v>
      </c>
      <c r="CY126" s="153">
        <v>18661.91</v>
      </c>
      <c r="CZ126">
        <v>18661.91</v>
      </c>
      <c r="DA126">
        <v>0</v>
      </c>
      <c r="DB126">
        <v>-2.9999999329447746E-2</v>
      </c>
      <c r="DE126">
        <v>3.2741809263825417E-11</v>
      </c>
      <c r="DH126">
        <v>679265.74</v>
      </c>
      <c r="DI126">
        <v>29475.91</v>
      </c>
      <c r="DJ126" s="152">
        <v>679265.74</v>
      </c>
      <c r="DK126" s="152">
        <v>29475.91</v>
      </c>
      <c r="DP126" s="166">
        <v>3302015</v>
      </c>
      <c r="DR126">
        <v>0</v>
      </c>
      <c r="DS126">
        <v>3010479.4600000004</v>
      </c>
      <c r="DT126">
        <v>3176489.1900000004</v>
      </c>
      <c r="DU126">
        <v>-166009.72999999998</v>
      </c>
      <c r="DV126">
        <v>27611.91</v>
      </c>
      <c r="DW126">
        <v>0</v>
      </c>
      <c r="DX126">
        <v>27611.91</v>
      </c>
      <c r="EM126" s="277"/>
    </row>
    <row r="127" spans="2:143" hidden="1">
      <c r="B127" s="166">
        <v>3302016</v>
      </c>
      <c r="C127" s="175" t="s">
        <v>705</v>
      </c>
      <c r="D127" s="175" t="s">
        <v>706</v>
      </c>
      <c r="E127" s="178"/>
      <c r="F127" s="17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70"/>
      <c r="S127" s="170"/>
      <c r="T127" s="170"/>
      <c r="U127" s="170"/>
      <c r="V127" s="170"/>
      <c r="W127" s="170"/>
      <c r="X127" s="207">
        <v>188557.99</v>
      </c>
      <c r="Y127" s="207"/>
      <c r="Z127" s="207">
        <v>-29313.8</v>
      </c>
      <c r="AA127" s="208">
        <v>2038361.02</v>
      </c>
      <c r="AB127" s="208">
        <v>0</v>
      </c>
      <c r="AC127" s="208">
        <v>89132.5</v>
      </c>
      <c r="AD127" s="208">
        <v>0</v>
      </c>
      <c r="AE127" s="208">
        <v>208000</v>
      </c>
      <c r="AF127" s="208">
        <v>200</v>
      </c>
      <c r="AG127" s="208">
        <v>0</v>
      </c>
      <c r="AH127" s="208">
        <v>0</v>
      </c>
      <c r="AI127" s="208">
        <v>36372.550000000003</v>
      </c>
      <c r="AJ127" s="208">
        <v>0</v>
      </c>
      <c r="AK127" s="208">
        <v>0</v>
      </c>
      <c r="AL127" s="208">
        <v>0</v>
      </c>
      <c r="AM127" s="208">
        <v>74769.2</v>
      </c>
      <c r="AN127" s="208">
        <v>0</v>
      </c>
      <c r="AO127" s="208">
        <v>0</v>
      </c>
      <c r="AP127" s="208">
        <v>0</v>
      </c>
      <c r="AQ127" s="208">
        <v>0</v>
      </c>
      <c r="AR127" s="208">
        <v>0</v>
      </c>
      <c r="AS127" s="208">
        <v>0</v>
      </c>
      <c r="AT127" s="208">
        <v>26275.02</v>
      </c>
      <c r="AU127" s="208">
        <v>19603</v>
      </c>
      <c r="AV127" s="208">
        <v>1020864.34</v>
      </c>
      <c r="AW127" s="208">
        <v>0</v>
      </c>
      <c r="AX127" s="208">
        <v>316978.06</v>
      </c>
      <c r="AY127" s="208">
        <v>0</v>
      </c>
      <c r="AZ127" s="208">
        <v>230797.98</v>
      </c>
      <c r="BA127" s="208">
        <v>0</v>
      </c>
      <c r="BB127" s="208">
        <v>82279.740000000005</v>
      </c>
      <c r="BC127" s="208">
        <v>815</v>
      </c>
      <c r="BD127" s="208">
        <v>8921</v>
      </c>
      <c r="BE127" s="208">
        <v>0</v>
      </c>
      <c r="BF127" s="208">
        <v>0</v>
      </c>
      <c r="BG127" s="208">
        <v>418313.75</v>
      </c>
      <c r="BH127" s="208">
        <v>0</v>
      </c>
      <c r="BI127" s="208">
        <v>6.17</v>
      </c>
      <c r="BJ127" s="208">
        <v>0</v>
      </c>
      <c r="BK127" s="208">
        <v>62317.02</v>
      </c>
      <c r="BL127" s="208">
        <v>0</v>
      </c>
      <c r="BM127" s="208">
        <v>14.5</v>
      </c>
      <c r="BN127" s="208">
        <v>76425.400000000067</v>
      </c>
      <c r="BO127" s="208">
        <v>9305.5499999999993</v>
      </c>
      <c r="BP127" s="208">
        <v>53.67</v>
      </c>
      <c r="BQ127" s="208">
        <v>51182.41</v>
      </c>
      <c r="BR127" s="208">
        <v>4895</v>
      </c>
      <c r="BS127" s="208">
        <v>10327.200000000001</v>
      </c>
      <c r="BT127" s="208">
        <v>64885.84</v>
      </c>
      <c r="BU127" s="208">
        <v>114615.39</v>
      </c>
      <c r="BV127" s="208">
        <v>0</v>
      </c>
      <c r="BW127" s="208">
        <v>87160.93</v>
      </c>
      <c r="BX127" s="208">
        <v>0</v>
      </c>
      <c r="BY127" s="208">
        <v>0</v>
      </c>
      <c r="BZ127" s="208">
        <v>38037.57</v>
      </c>
      <c r="CA127" s="208">
        <v>0</v>
      </c>
      <c r="CB127" s="208">
        <v>0</v>
      </c>
      <c r="CC127" s="208">
        <v>8072.5</v>
      </c>
      <c r="CD127" s="208">
        <v>0</v>
      </c>
      <c r="CE127" s="208">
        <v>38037.57</v>
      </c>
      <c r="CF127" s="208">
        <v>0</v>
      </c>
      <c r="CG127" s="208">
        <v>0</v>
      </c>
      <c r="CH127" s="208">
        <v>8072.5</v>
      </c>
      <c r="CI127" s="208">
        <v>8723.77</v>
      </c>
      <c r="CJ127" s="208">
        <v>0</v>
      </c>
      <c r="CK127" s="208">
        <v>83074.760000000475</v>
      </c>
      <c r="CL127" s="208"/>
      <c r="CM127" s="208">
        <v>0</v>
      </c>
      <c r="CN127" s="208">
        <v>0</v>
      </c>
      <c r="CO127" s="208">
        <v>0</v>
      </c>
      <c r="CP127" s="208">
        <v>0</v>
      </c>
      <c r="CQ127" s="176"/>
      <c r="CR127">
        <v>83074.760000000475</v>
      </c>
      <c r="CS127">
        <v>0</v>
      </c>
      <c r="CT127" s="152">
        <v>121112.33</v>
      </c>
      <c r="CU127" s="152">
        <v>-38037.57</v>
      </c>
      <c r="CV127" s="152">
        <v>-38037.569999999527</v>
      </c>
      <c r="CW127">
        <v>-38037.57</v>
      </c>
      <c r="CX127">
        <v>83074.760000000009</v>
      </c>
      <c r="CY127" s="153">
        <v>0</v>
      </c>
      <c r="CZ127">
        <v>0</v>
      </c>
      <c r="DA127">
        <v>0</v>
      </c>
      <c r="DB127">
        <v>-9.9999999365536496E-3</v>
      </c>
      <c r="DC127" s="152">
        <v>-38037.57</v>
      </c>
      <c r="DE127">
        <v>4.7293724492192268E-10</v>
      </c>
      <c r="DH127">
        <v>83074.760000000475</v>
      </c>
      <c r="DI127">
        <v>0</v>
      </c>
      <c r="DJ127" s="152">
        <v>121112.33</v>
      </c>
      <c r="DK127" s="152">
        <v>-38037.57</v>
      </c>
      <c r="DP127" s="166">
        <v>3302016</v>
      </c>
      <c r="DR127">
        <v>0</v>
      </c>
      <c r="DS127">
        <v>2492713.29</v>
      </c>
      <c r="DT127">
        <v>2598196.5199999996</v>
      </c>
      <c r="DU127">
        <v>-105483.22999999952</v>
      </c>
      <c r="DV127">
        <v>46110.07</v>
      </c>
      <c r="DW127">
        <v>16796.27</v>
      </c>
      <c r="DX127">
        <v>29313.8</v>
      </c>
      <c r="EM127" s="277"/>
    </row>
    <row r="128" spans="2:143" hidden="1">
      <c r="B128" s="166">
        <v>3302030</v>
      </c>
      <c r="C128" s="175" t="s">
        <v>709</v>
      </c>
      <c r="D128" s="175" t="s">
        <v>710</v>
      </c>
      <c r="E128" s="178"/>
      <c r="F128" s="17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70"/>
      <c r="S128" s="170"/>
      <c r="T128" s="170"/>
      <c r="U128" s="170"/>
      <c r="V128" s="170"/>
      <c r="W128" s="170"/>
      <c r="X128" s="207">
        <v>273391.12</v>
      </c>
      <c r="Y128" s="207"/>
      <c r="Z128" s="207">
        <v>19246.849999999999</v>
      </c>
      <c r="AA128" s="208">
        <v>3500065.85</v>
      </c>
      <c r="AB128" s="208">
        <v>0</v>
      </c>
      <c r="AC128" s="208">
        <v>73242.5</v>
      </c>
      <c r="AD128" s="208">
        <v>0</v>
      </c>
      <c r="AE128" s="208">
        <v>365205.5</v>
      </c>
      <c r="AF128" s="208">
        <v>0</v>
      </c>
      <c r="AG128" s="208">
        <v>0</v>
      </c>
      <c r="AH128" s="208">
        <v>0</v>
      </c>
      <c r="AI128" s="208">
        <v>89112.319999999163</v>
      </c>
      <c r="AJ128" s="208">
        <v>29505.919999999998</v>
      </c>
      <c r="AK128" s="208">
        <v>4752.83</v>
      </c>
      <c r="AL128" s="208">
        <v>0</v>
      </c>
      <c r="AM128" s="208">
        <v>18558.830000000002</v>
      </c>
      <c r="AN128" s="208">
        <v>0</v>
      </c>
      <c r="AO128" s="208">
        <v>0</v>
      </c>
      <c r="AP128" s="208">
        <v>0</v>
      </c>
      <c r="AQ128" s="208">
        <v>0</v>
      </c>
      <c r="AR128" s="208">
        <v>0</v>
      </c>
      <c r="AS128" s="208">
        <v>0</v>
      </c>
      <c r="AT128" s="208">
        <v>38190.720000000001</v>
      </c>
      <c r="AU128" s="208">
        <v>93282</v>
      </c>
      <c r="AV128" s="208">
        <v>2004137.69</v>
      </c>
      <c r="AW128" s="208">
        <v>0</v>
      </c>
      <c r="AX128" s="208">
        <v>874409.32</v>
      </c>
      <c r="AY128" s="208">
        <v>115098.16</v>
      </c>
      <c r="AZ128" s="208">
        <v>200560.07</v>
      </c>
      <c r="BA128" s="208">
        <v>96015.03</v>
      </c>
      <c r="BB128" s="208">
        <v>91425.38</v>
      </c>
      <c r="BC128" s="208">
        <v>6384</v>
      </c>
      <c r="BD128" s="208">
        <v>14816.1</v>
      </c>
      <c r="BE128" s="208">
        <v>0</v>
      </c>
      <c r="BF128" s="208">
        <v>11482</v>
      </c>
      <c r="BG128" s="208">
        <v>17246.939999999999</v>
      </c>
      <c r="BH128" s="208">
        <v>0</v>
      </c>
      <c r="BI128" s="208">
        <v>6537.17</v>
      </c>
      <c r="BJ128" s="208">
        <v>6522.83</v>
      </c>
      <c r="BK128" s="208">
        <v>79405.56</v>
      </c>
      <c r="BL128" s="208">
        <v>32417.279999999999</v>
      </c>
      <c r="BM128" s="208">
        <v>12125.05</v>
      </c>
      <c r="BN128" s="208">
        <v>70116.100000000006</v>
      </c>
      <c r="BO128" s="208">
        <v>53497.94</v>
      </c>
      <c r="BP128" s="208">
        <v>0</v>
      </c>
      <c r="BQ128" s="208">
        <v>10746.5</v>
      </c>
      <c r="BR128" s="208">
        <v>4895</v>
      </c>
      <c r="BS128" s="208">
        <v>7757.6</v>
      </c>
      <c r="BT128" s="208">
        <v>68731.600000000006</v>
      </c>
      <c r="BU128" s="208">
        <v>209409.68</v>
      </c>
      <c r="BV128" s="208">
        <v>43140.11</v>
      </c>
      <c r="BW128" s="208">
        <v>154206.96</v>
      </c>
      <c r="BX128" s="208">
        <v>0</v>
      </c>
      <c r="BY128" s="208">
        <v>0</v>
      </c>
      <c r="BZ128" s="208">
        <v>0</v>
      </c>
      <c r="CA128" s="208">
        <v>0</v>
      </c>
      <c r="CB128" s="208">
        <v>0</v>
      </c>
      <c r="CC128" s="208">
        <v>11427.25</v>
      </c>
      <c r="CD128" s="208">
        <v>10013.900000000001</v>
      </c>
      <c r="CE128" s="208">
        <v>0</v>
      </c>
      <c r="CF128" s="208">
        <v>0</v>
      </c>
      <c r="CG128" s="208">
        <v>0</v>
      </c>
      <c r="CH128" s="208">
        <v>0</v>
      </c>
      <c r="CI128" s="208">
        <v>0</v>
      </c>
      <c r="CJ128" s="208"/>
      <c r="CK128" s="208">
        <v>294223.52000000037</v>
      </c>
      <c r="CL128" s="208"/>
      <c r="CM128" s="208">
        <v>40688</v>
      </c>
      <c r="CN128" s="208">
        <v>0</v>
      </c>
      <c r="CO128" s="208">
        <v>0</v>
      </c>
      <c r="CP128" s="208">
        <v>0</v>
      </c>
      <c r="CQ128" s="176"/>
      <c r="CR128">
        <v>294223.52000000037</v>
      </c>
      <c r="CS128">
        <v>40688</v>
      </c>
      <c r="CT128" s="152">
        <v>294223.52</v>
      </c>
      <c r="CU128" s="152">
        <v>40688</v>
      </c>
      <c r="CV128" s="152">
        <v>0</v>
      </c>
      <c r="CW128">
        <v>0</v>
      </c>
      <c r="CX128">
        <v>334911.52</v>
      </c>
      <c r="CY128" s="153">
        <v>10013.900000000001</v>
      </c>
      <c r="CZ128">
        <v>10013.900000000001</v>
      </c>
      <c r="DA128">
        <v>2.0000000833533704E-2</v>
      </c>
      <c r="DB128">
        <v>0</v>
      </c>
      <c r="DE128">
        <v>3.4924596548080444E-10</v>
      </c>
      <c r="DH128">
        <v>294223.52000000037</v>
      </c>
      <c r="DI128">
        <v>40688</v>
      </c>
      <c r="DJ128" s="152">
        <v>294223.52</v>
      </c>
      <c r="DK128" s="152">
        <v>40688</v>
      </c>
      <c r="DP128" s="166">
        <v>3302030</v>
      </c>
      <c r="DR128">
        <v>0</v>
      </c>
      <c r="DS128">
        <v>4211916.47</v>
      </c>
      <c r="DT128">
        <v>4191084.0699999994</v>
      </c>
      <c r="DU128">
        <v>20832.400000000373</v>
      </c>
      <c r="DV128">
        <v>21441.15</v>
      </c>
      <c r="DW128">
        <v>0</v>
      </c>
      <c r="DX128">
        <v>21441.15</v>
      </c>
      <c r="EM128" s="277"/>
    </row>
    <row r="129" spans="2:143" hidden="1">
      <c r="B129" s="166">
        <v>3302040</v>
      </c>
      <c r="C129" s="175" t="s">
        <v>711</v>
      </c>
      <c r="D129" s="175" t="s">
        <v>712</v>
      </c>
      <c r="E129" s="178"/>
      <c r="F129" s="17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70"/>
      <c r="S129" s="170"/>
      <c r="T129" s="170"/>
      <c r="U129" s="170"/>
      <c r="V129" s="170"/>
      <c r="W129" s="170"/>
      <c r="X129" s="207"/>
      <c r="Y129" s="207">
        <v>-6427.52</v>
      </c>
      <c r="Z129" s="207">
        <v>-7060.06</v>
      </c>
      <c r="AA129" s="208">
        <v>2169104.7200000002</v>
      </c>
      <c r="AB129" s="208">
        <v>0</v>
      </c>
      <c r="AC129" s="208">
        <v>462269.15</v>
      </c>
      <c r="AD129" s="208">
        <v>0</v>
      </c>
      <c r="AE129" s="208">
        <v>128670.5</v>
      </c>
      <c r="AF129" s="208">
        <v>856.93</v>
      </c>
      <c r="AG129" s="208">
        <v>0</v>
      </c>
      <c r="AH129" s="208">
        <v>0</v>
      </c>
      <c r="AI129" s="208">
        <v>335552.80999999959</v>
      </c>
      <c r="AJ129" s="208">
        <v>0</v>
      </c>
      <c r="AK129" s="208">
        <v>0</v>
      </c>
      <c r="AL129" s="208">
        <v>0</v>
      </c>
      <c r="AM129" s="208">
        <v>14179.09</v>
      </c>
      <c r="AN129" s="208">
        <v>15</v>
      </c>
      <c r="AO129" s="208">
        <v>0</v>
      </c>
      <c r="AP129" s="208">
        <v>0</v>
      </c>
      <c r="AQ129" s="208">
        <v>0</v>
      </c>
      <c r="AR129" s="208">
        <v>0</v>
      </c>
      <c r="AS129" s="208">
        <v>0</v>
      </c>
      <c r="AT129" s="208">
        <v>24639.31</v>
      </c>
      <c r="AU129" s="208">
        <v>90782</v>
      </c>
      <c r="AV129" s="208">
        <v>1156392.25</v>
      </c>
      <c r="AW129" s="208">
        <v>0</v>
      </c>
      <c r="AX129" s="208">
        <v>654133.9</v>
      </c>
      <c r="AY129" s="208">
        <v>74905.009999999995</v>
      </c>
      <c r="AZ129" s="208">
        <v>174569.57</v>
      </c>
      <c r="BA129" s="208">
        <v>0</v>
      </c>
      <c r="BB129" s="208">
        <v>89999.26</v>
      </c>
      <c r="BC129" s="208">
        <v>0</v>
      </c>
      <c r="BD129" s="208">
        <v>5076.5</v>
      </c>
      <c r="BE129" s="208">
        <v>0</v>
      </c>
      <c r="BF129" s="208">
        <v>341.62</v>
      </c>
      <c r="BG129" s="208">
        <v>14073.14</v>
      </c>
      <c r="BH129" s="208">
        <v>5964.28</v>
      </c>
      <c r="BI129" s="208">
        <v>11093.19</v>
      </c>
      <c r="BJ129" s="208">
        <v>5518.65</v>
      </c>
      <c r="BK129" s="208">
        <v>67131.839999999997</v>
      </c>
      <c r="BL129" s="208">
        <v>0</v>
      </c>
      <c r="BM129" s="208">
        <v>7734.41</v>
      </c>
      <c r="BN129" s="208">
        <v>50578.35</v>
      </c>
      <c r="BO129" s="208">
        <v>19161.84</v>
      </c>
      <c r="BP129" s="208">
        <v>4135.1000000000004</v>
      </c>
      <c r="BQ129" s="208">
        <v>28852.37</v>
      </c>
      <c r="BR129" s="208">
        <v>9020</v>
      </c>
      <c r="BS129" s="208">
        <v>9240</v>
      </c>
      <c r="BT129" s="208">
        <v>134131.9</v>
      </c>
      <c r="BU129" s="208">
        <v>305543.02</v>
      </c>
      <c r="BV129" s="208">
        <v>2250</v>
      </c>
      <c r="BW129" s="208">
        <v>177055.17</v>
      </c>
      <c r="BX129" s="208">
        <v>0</v>
      </c>
      <c r="BY129" s="208">
        <v>0</v>
      </c>
      <c r="BZ129" s="208">
        <v>0</v>
      </c>
      <c r="CA129" s="208">
        <v>0</v>
      </c>
      <c r="CB129" s="208">
        <v>0</v>
      </c>
      <c r="CC129" s="208">
        <v>9109.75</v>
      </c>
      <c r="CD129" s="208">
        <v>29203.53</v>
      </c>
      <c r="CE129" s="208">
        <v>0</v>
      </c>
      <c r="CF129" s="208">
        <v>0</v>
      </c>
      <c r="CG129" s="208">
        <v>0</v>
      </c>
      <c r="CH129" s="208">
        <v>0</v>
      </c>
      <c r="CI129" s="208">
        <v>18645.07</v>
      </c>
      <c r="CJ129" s="208"/>
      <c r="CK129" s="208">
        <v>212740.62000000014</v>
      </c>
      <c r="CL129" s="208"/>
      <c r="CM129" s="208">
        <v>12608.149999999998</v>
      </c>
      <c r="CN129" s="208">
        <v>0</v>
      </c>
      <c r="CO129" s="208">
        <v>0</v>
      </c>
      <c r="CP129" s="208">
        <v>0</v>
      </c>
      <c r="CQ129" s="176"/>
      <c r="CR129">
        <v>212740.62000000014</v>
      </c>
      <c r="CS129">
        <v>12608.149999999998</v>
      </c>
      <c r="CT129" s="152">
        <v>212740.62</v>
      </c>
      <c r="CU129" s="152">
        <v>12608.15</v>
      </c>
      <c r="CV129" s="152">
        <v>0</v>
      </c>
      <c r="CW129">
        <v>0</v>
      </c>
      <c r="CX129">
        <v>225348.77</v>
      </c>
      <c r="CY129" s="153">
        <v>26080.239999999998</v>
      </c>
      <c r="CZ129">
        <v>26080.239999999998</v>
      </c>
      <c r="DA129">
        <v>1.0000000387663022E-2</v>
      </c>
      <c r="DB129">
        <v>0</v>
      </c>
      <c r="DE129">
        <v>1.4006218407303095E-10</v>
      </c>
      <c r="DH129">
        <v>212740.62000000014</v>
      </c>
      <c r="DI129">
        <v>12608.149999999998</v>
      </c>
      <c r="DJ129" s="152">
        <v>212740.62</v>
      </c>
      <c r="DK129" s="152">
        <v>12608.15</v>
      </c>
      <c r="DP129" s="166">
        <v>3302040</v>
      </c>
      <c r="DR129">
        <v>0</v>
      </c>
      <c r="DS129">
        <v>3226069.51</v>
      </c>
      <c r="DT129">
        <v>3006901.3699999996</v>
      </c>
      <c r="DU129">
        <v>219168.14000000013</v>
      </c>
      <c r="DV129">
        <v>38313.279999999999</v>
      </c>
      <c r="DW129">
        <v>18645.07</v>
      </c>
      <c r="DX129">
        <v>19668.21</v>
      </c>
      <c r="EM129" s="277"/>
    </row>
    <row r="130" spans="2:143" hidden="1">
      <c r="B130" s="166">
        <v>3302053</v>
      </c>
      <c r="C130" s="175" t="s">
        <v>713</v>
      </c>
      <c r="D130" s="175" t="s">
        <v>714</v>
      </c>
      <c r="E130" s="178"/>
      <c r="F130" s="17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70"/>
      <c r="S130" s="170"/>
      <c r="T130" s="170"/>
      <c r="U130" s="170"/>
      <c r="V130" s="170"/>
      <c r="W130" s="170"/>
      <c r="X130" s="207">
        <v>299686.53999999998</v>
      </c>
      <c r="Y130" s="207"/>
      <c r="Z130" s="207">
        <v>12438.26</v>
      </c>
      <c r="AA130" s="208">
        <v>2261803.85</v>
      </c>
      <c r="AB130" s="208">
        <v>0</v>
      </c>
      <c r="AC130" s="208">
        <v>111151.5</v>
      </c>
      <c r="AD130" s="208">
        <v>0</v>
      </c>
      <c r="AE130" s="208">
        <v>208251</v>
      </c>
      <c r="AF130" s="208">
        <v>3256.93</v>
      </c>
      <c r="AG130" s="208">
        <v>0</v>
      </c>
      <c r="AH130" s="208">
        <v>0</v>
      </c>
      <c r="AI130" s="208">
        <v>222212.19000000038</v>
      </c>
      <c r="AJ130" s="208">
        <v>0</v>
      </c>
      <c r="AK130" s="208">
        <v>0</v>
      </c>
      <c r="AL130" s="208">
        <v>0</v>
      </c>
      <c r="AM130" s="208">
        <v>40909.01</v>
      </c>
      <c r="AN130" s="208">
        <v>0</v>
      </c>
      <c r="AO130" s="208">
        <v>0</v>
      </c>
      <c r="AP130" s="208">
        <v>0</v>
      </c>
      <c r="AQ130" s="208">
        <v>0</v>
      </c>
      <c r="AR130" s="208">
        <v>0</v>
      </c>
      <c r="AS130" s="208">
        <v>0</v>
      </c>
      <c r="AT130" s="208">
        <v>33918.76</v>
      </c>
      <c r="AU130" s="208">
        <v>20774</v>
      </c>
      <c r="AV130" s="208">
        <v>1331251.77</v>
      </c>
      <c r="AW130" s="208">
        <v>523</v>
      </c>
      <c r="AX130" s="208">
        <v>538741.06000000006</v>
      </c>
      <c r="AY130" s="208">
        <v>85998.36</v>
      </c>
      <c r="AZ130" s="208">
        <v>129649.33</v>
      </c>
      <c r="BA130" s="208">
        <v>0</v>
      </c>
      <c r="BB130" s="208">
        <v>58419.49</v>
      </c>
      <c r="BC130" s="208">
        <v>2739.71</v>
      </c>
      <c r="BD130" s="208">
        <v>9754.5</v>
      </c>
      <c r="BE130" s="208">
        <v>17.54</v>
      </c>
      <c r="BF130" s="208">
        <v>332.88</v>
      </c>
      <c r="BG130" s="208">
        <v>46888.54</v>
      </c>
      <c r="BH130" s="208">
        <v>0</v>
      </c>
      <c r="BI130" s="208">
        <v>4062.31</v>
      </c>
      <c r="BJ130" s="208">
        <v>11122.1</v>
      </c>
      <c r="BK130" s="208">
        <v>89855.05</v>
      </c>
      <c r="BL130" s="208">
        <v>19885.169999999998</v>
      </c>
      <c r="BM130" s="208">
        <v>7834.56</v>
      </c>
      <c r="BN130" s="208">
        <v>93940.09</v>
      </c>
      <c r="BO130" s="208">
        <v>46711.28</v>
      </c>
      <c r="BP130" s="208">
        <v>0</v>
      </c>
      <c r="BQ130" s="208">
        <v>13548.72</v>
      </c>
      <c r="BR130" s="208">
        <v>4895</v>
      </c>
      <c r="BS130" s="208">
        <v>6255</v>
      </c>
      <c r="BT130" s="208">
        <v>2886.34</v>
      </c>
      <c r="BU130" s="208">
        <v>164162.91</v>
      </c>
      <c r="BV130" s="208">
        <v>115894.83</v>
      </c>
      <c r="BW130" s="208">
        <v>53775.37</v>
      </c>
      <c r="BX130" s="208">
        <v>0</v>
      </c>
      <c r="BY130" s="208">
        <v>0</v>
      </c>
      <c r="BZ130" s="208">
        <v>0</v>
      </c>
      <c r="CA130" s="208">
        <v>0</v>
      </c>
      <c r="CB130" s="208">
        <v>0</v>
      </c>
      <c r="CC130" s="208">
        <v>9377.5</v>
      </c>
      <c r="CD130" s="208">
        <v>14313.56</v>
      </c>
      <c r="CE130" s="208">
        <v>0</v>
      </c>
      <c r="CF130" s="208">
        <v>0</v>
      </c>
      <c r="CG130" s="208">
        <v>0</v>
      </c>
      <c r="CH130" s="208">
        <v>0</v>
      </c>
      <c r="CI130" s="208">
        <v>9325</v>
      </c>
      <c r="CJ130" s="208"/>
      <c r="CK130" s="208">
        <v>362818.87000000005</v>
      </c>
      <c r="CL130" s="208"/>
      <c r="CM130" s="208">
        <v>26804.32</v>
      </c>
      <c r="CN130" s="208">
        <v>0</v>
      </c>
      <c r="CO130" s="208">
        <v>0</v>
      </c>
      <c r="CP130" s="208">
        <v>0</v>
      </c>
      <c r="CQ130" s="176"/>
      <c r="CR130">
        <v>362818.87000000005</v>
      </c>
      <c r="CS130">
        <v>26804.32</v>
      </c>
      <c r="CT130" s="152">
        <v>362818.87</v>
      </c>
      <c r="CU130" s="152">
        <v>26804.32</v>
      </c>
      <c r="CV130" s="152">
        <v>0</v>
      </c>
      <c r="CW130">
        <v>0</v>
      </c>
      <c r="CX130">
        <v>389623.19</v>
      </c>
      <c r="CY130" s="153">
        <v>14313.56</v>
      </c>
      <c r="CZ130">
        <v>14313.56</v>
      </c>
      <c r="DA130">
        <v>3.9999999629799277E-2</v>
      </c>
      <c r="DB130">
        <v>0</v>
      </c>
      <c r="DE130">
        <v>6.5483618527650833E-11</v>
      </c>
      <c r="DH130">
        <v>362818.87000000005</v>
      </c>
      <c r="DI130">
        <v>26804.32</v>
      </c>
      <c r="DJ130" s="152">
        <v>362818.87</v>
      </c>
      <c r="DK130" s="152">
        <v>26804.32</v>
      </c>
      <c r="DP130" s="166">
        <v>3302053</v>
      </c>
      <c r="DR130">
        <v>0</v>
      </c>
      <c r="DS130">
        <v>2902277.24</v>
      </c>
      <c r="DT130">
        <v>2839144.91</v>
      </c>
      <c r="DU130">
        <v>63132.330000000075</v>
      </c>
      <c r="DV130">
        <v>23691.059999999998</v>
      </c>
      <c r="DW130">
        <v>9325</v>
      </c>
      <c r="DX130">
        <v>14366.059999999998</v>
      </c>
      <c r="EM130" s="277"/>
    </row>
    <row r="131" spans="2:143" hidden="1">
      <c r="B131" s="166">
        <v>3302054</v>
      </c>
      <c r="C131" s="175" t="s">
        <v>715</v>
      </c>
      <c r="D131" s="175" t="s">
        <v>716</v>
      </c>
      <c r="E131" s="178"/>
      <c r="F131" s="17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70"/>
      <c r="S131" s="170"/>
      <c r="T131" s="170"/>
      <c r="U131" s="170"/>
      <c r="V131" s="170"/>
      <c r="W131" s="170"/>
      <c r="X131" s="207">
        <v>73643.62</v>
      </c>
      <c r="Y131" s="207"/>
      <c r="Z131" s="207">
        <v>9832.51</v>
      </c>
      <c r="AA131" s="208">
        <v>1872439.32</v>
      </c>
      <c r="AB131" s="208">
        <v>0</v>
      </c>
      <c r="AC131" s="208">
        <v>153921.35</v>
      </c>
      <c r="AD131" s="208">
        <v>0</v>
      </c>
      <c r="AE131" s="208">
        <v>108256.5</v>
      </c>
      <c r="AF131" s="208">
        <v>5656.93</v>
      </c>
      <c r="AG131" s="208">
        <v>0</v>
      </c>
      <c r="AH131" s="208">
        <v>0</v>
      </c>
      <c r="AI131" s="208">
        <v>67400.59</v>
      </c>
      <c r="AJ131" s="208">
        <v>143312.48000000001</v>
      </c>
      <c r="AK131" s="208">
        <v>0</v>
      </c>
      <c r="AL131" s="208">
        <v>0</v>
      </c>
      <c r="AM131" s="208">
        <v>6079.27</v>
      </c>
      <c r="AN131" s="208">
        <v>0</v>
      </c>
      <c r="AO131" s="208">
        <v>0</v>
      </c>
      <c r="AP131" s="208">
        <v>0</v>
      </c>
      <c r="AQ131" s="208">
        <v>0</v>
      </c>
      <c r="AR131" s="208">
        <v>0</v>
      </c>
      <c r="AS131" s="208">
        <v>0</v>
      </c>
      <c r="AT131" s="208">
        <v>15871.88</v>
      </c>
      <c r="AU131" s="208">
        <v>151979</v>
      </c>
      <c r="AV131" s="208">
        <v>1007380.9</v>
      </c>
      <c r="AW131" s="208">
        <v>63497.16</v>
      </c>
      <c r="AX131" s="208">
        <v>376384.64</v>
      </c>
      <c r="AY131" s="208">
        <v>56576</v>
      </c>
      <c r="AZ131" s="208">
        <v>92227.12</v>
      </c>
      <c r="BA131" s="208">
        <v>181167.17</v>
      </c>
      <c r="BB131" s="208">
        <v>61426.46</v>
      </c>
      <c r="BC131" s="208">
        <v>310</v>
      </c>
      <c r="BD131" s="208">
        <v>3189.38</v>
      </c>
      <c r="BE131" s="208">
        <v>0</v>
      </c>
      <c r="BF131" s="208">
        <v>0</v>
      </c>
      <c r="BG131" s="208">
        <v>27508.31</v>
      </c>
      <c r="BH131" s="208">
        <v>1070</v>
      </c>
      <c r="BI131" s="208">
        <v>1735.95</v>
      </c>
      <c r="BJ131" s="208">
        <v>6877.15</v>
      </c>
      <c r="BK131" s="208">
        <v>42944</v>
      </c>
      <c r="BL131" s="208">
        <v>13818.51</v>
      </c>
      <c r="BM131" s="208">
        <v>8616.7000000000007</v>
      </c>
      <c r="BN131" s="208">
        <v>40103.099999999708</v>
      </c>
      <c r="BO131" s="208">
        <v>7863.08</v>
      </c>
      <c r="BP131" s="208">
        <v>0</v>
      </c>
      <c r="BQ131" s="208">
        <v>11744.86</v>
      </c>
      <c r="BR131" s="208">
        <v>4895</v>
      </c>
      <c r="BS131" s="208">
        <v>0</v>
      </c>
      <c r="BT131" s="208">
        <v>118601.67</v>
      </c>
      <c r="BU131" s="208">
        <v>194833.67</v>
      </c>
      <c r="BV131" s="208">
        <v>17043.25</v>
      </c>
      <c r="BW131" s="208">
        <v>60520.04</v>
      </c>
      <c r="BX131" s="208">
        <v>0</v>
      </c>
      <c r="BY131" s="208">
        <v>0</v>
      </c>
      <c r="BZ131" s="208">
        <v>0</v>
      </c>
      <c r="CA131" s="208">
        <v>0</v>
      </c>
      <c r="CB131" s="208">
        <v>0</v>
      </c>
      <c r="CC131" s="208">
        <v>8394.25</v>
      </c>
      <c r="CD131" s="208">
        <v>17887.59</v>
      </c>
      <c r="CE131" s="208">
        <v>0</v>
      </c>
      <c r="CF131" s="208">
        <v>0</v>
      </c>
      <c r="CG131" s="208">
        <v>0</v>
      </c>
      <c r="CH131" s="208">
        <v>0</v>
      </c>
      <c r="CI131" s="208">
        <v>1584.71</v>
      </c>
      <c r="CJ131" s="208"/>
      <c r="CK131" s="208">
        <v>198226.82000000018</v>
      </c>
      <c r="CL131" s="208"/>
      <c r="CM131" s="208">
        <v>34529.64</v>
      </c>
      <c r="CN131" s="208">
        <v>0</v>
      </c>
      <c r="CO131" s="208">
        <v>0</v>
      </c>
      <c r="CP131" s="208">
        <v>0</v>
      </c>
      <c r="CQ131" s="176"/>
      <c r="CR131">
        <v>198226.82000000018</v>
      </c>
      <c r="CS131">
        <v>34529.64</v>
      </c>
      <c r="CT131" s="152">
        <v>198226.82</v>
      </c>
      <c r="CU131" s="152">
        <v>34529.64</v>
      </c>
      <c r="CV131" s="152">
        <v>0</v>
      </c>
      <c r="CW131">
        <v>0</v>
      </c>
      <c r="CX131">
        <v>232756.46000000002</v>
      </c>
      <c r="CY131" s="153">
        <v>17887.59</v>
      </c>
      <c r="CZ131">
        <v>17887.59</v>
      </c>
      <c r="DA131">
        <v>0</v>
      </c>
      <c r="DB131">
        <v>-2.9103830456733704E-10</v>
      </c>
      <c r="DE131">
        <v>1.8917489796876907E-10</v>
      </c>
      <c r="DH131">
        <v>198226.82000000018</v>
      </c>
      <c r="DI131">
        <v>34529.64</v>
      </c>
      <c r="DJ131" s="152">
        <v>198226.82</v>
      </c>
      <c r="DK131" s="152">
        <v>34529.64</v>
      </c>
      <c r="DP131" s="166">
        <v>3302054</v>
      </c>
      <c r="DR131">
        <v>0</v>
      </c>
      <c r="DS131">
        <v>2524917.3199999998</v>
      </c>
      <c r="DT131">
        <v>2400334.1199999996</v>
      </c>
      <c r="DU131">
        <v>124583.20000000019</v>
      </c>
      <c r="DV131">
        <v>26281.84</v>
      </c>
      <c r="DW131">
        <v>1584.71</v>
      </c>
      <c r="DX131">
        <v>24697.13</v>
      </c>
      <c r="EM131" s="277"/>
    </row>
    <row r="132" spans="2:143" hidden="1">
      <c r="B132" s="166">
        <v>3302067</v>
      </c>
      <c r="C132" s="175" t="s">
        <v>720</v>
      </c>
      <c r="D132" s="175" t="s">
        <v>721</v>
      </c>
      <c r="E132" s="178"/>
      <c r="F132" s="17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70"/>
      <c r="S132" s="170"/>
      <c r="T132" s="170"/>
      <c r="U132" s="170"/>
      <c r="V132" s="170"/>
      <c r="W132" s="170"/>
      <c r="X132" s="207">
        <v>449427.74</v>
      </c>
      <c r="Y132" s="207"/>
      <c r="Z132" s="207">
        <v>-13851.33</v>
      </c>
      <c r="AA132" s="208">
        <v>2245395.35</v>
      </c>
      <c r="AB132" s="208">
        <v>0</v>
      </c>
      <c r="AC132" s="208">
        <v>9450</v>
      </c>
      <c r="AD132" s="208">
        <v>0</v>
      </c>
      <c r="AE132" s="208">
        <v>302640</v>
      </c>
      <c r="AF132" s="208">
        <v>9427.7199999999993</v>
      </c>
      <c r="AG132" s="208">
        <v>0</v>
      </c>
      <c r="AH132" s="208">
        <v>0</v>
      </c>
      <c r="AI132" s="208">
        <v>34170.709999999017</v>
      </c>
      <c r="AJ132" s="208">
        <v>0</v>
      </c>
      <c r="AK132" s="208">
        <v>0</v>
      </c>
      <c r="AL132" s="208">
        <v>0</v>
      </c>
      <c r="AM132" s="208">
        <v>2055.4699999999998</v>
      </c>
      <c r="AN132" s="208">
        <v>0</v>
      </c>
      <c r="AO132" s="208">
        <v>0</v>
      </c>
      <c r="AP132" s="208">
        <v>0</v>
      </c>
      <c r="AQ132" s="208">
        <v>0</v>
      </c>
      <c r="AR132" s="208">
        <v>0</v>
      </c>
      <c r="AS132" s="208">
        <v>0</v>
      </c>
      <c r="AT132" s="208">
        <v>22009.38</v>
      </c>
      <c r="AU132" s="208">
        <v>48913</v>
      </c>
      <c r="AV132" s="208">
        <v>1250996.28</v>
      </c>
      <c r="AW132" s="208">
        <v>0</v>
      </c>
      <c r="AX132" s="208">
        <v>197011.97</v>
      </c>
      <c r="AY132" s="208">
        <v>82695.48</v>
      </c>
      <c r="AZ132" s="208">
        <v>235841.03</v>
      </c>
      <c r="BA132" s="208">
        <v>0</v>
      </c>
      <c r="BB132" s="208">
        <v>91599.21</v>
      </c>
      <c r="BC132" s="208">
        <v>60</v>
      </c>
      <c r="BD132" s="208">
        <v>9201</v>
      </c>
      <c r="BE132" s="208">
        <v>0</v>
      </c>
      <c r="BF132" s="208">
        <v>0</v>
      </c>
      <c r="BG132" s="208">
        <v>32312.5</v>
      </c>
      <c r="BH132" s="208">
        <v>2455.52</v>
      </c>
      <c r="BI132" s="208">
        <v>4912</v>
      </c>
      <c r="BJ132" s="208">
        <v>6125.93</v>
      </c>
      <c r="BK132" s="208">
        <v>95264.38</v>
      </c>
      <c r="BL132" s="208">
        <v>0</v>
      </c>
      <c r="BM132" s="208">
        <v>9112.76</v>
      </c>
      <c r="BN132" s="208">
        <v>78329.19</v>
      </c>
      <c r="BO132" s="208">
        <v>29988.32</v>
      </c>
      <c r="BP132" s="208">
        <v>15269.59</v>
      </c>
      <c r="BQ132" s="208">
        <v>35872.42</v>
      </c>
      <c r="BR132" s="208">
        <v>4895</v>
      </c>
      <c r="BS132" s="208">
        <v>7452.8</v>
      </c>
      <c r="BT132" s="208">
        <v>166198.45000000001</v>
      </c>
      <c r="BU132" s="208">
        <v>131072.49</v>
      </c>
      <c r="BV132" s="208">
        <v>2250</v>
      </c>
      <c r="BW132" s="208">
        <v>123514.16</v>
      </c>
      <c r="BX132" s="208">
        <v>0</v>
      </c>
      <c r="BY132" s="208">
        <v>0</v>
      </c>
      <c r="BZ132" s="208">
        <v>36032.14</v>
      </c>
      <c r="CA132" s="208">
        <v>0</v>
      </c>
      <c r="CB132" s="208">
        <v>0</v>
      </c>
      <c r="CC132" s="208">
        <v>8349.25</v>
      </c>
      <c r="CD132" s="208">
        <v>0</v>
      </c>
      <c r="CE132" s="208">
        <v>36032.14</v>
      </c>
      <c r="CF132" s="208">
        <v>0</v>
      </c>
      <c r="CG132" s="208">
        <v>0</v>
      </c>
      <c r="CH132" s="208">
        <v>8349.25</v>
      </c>
      <c r="CI132" s="208">
        <v>22180.81</v>
      </c>
      <c r="CJ132" s="208">
        <v>0</v>
      </c>
      <c r="CK132" s="208">
        <v>475026.74999999977</v>
      </c>
      <c r="CL132" s="208"/>
      <c r="CM132" s="208">
        <v>0</v>
      </c>
      <c r="CN132" s="208">
        <v>0</v>
      </c>
      <c r="CO132" s="208">
        <v>0</v>
      </c>
      <c r="CP132" s="208">
        <v>0</v>
      </c>
      <c r="CQ132" s="176"/>
      <c r="CR132">
        <v>475026.74999999977</v>
      </c>
      <c r="CS132">
        <v>0</v>
      </c>
      <c r="CT132" s="152">
        <v>511058.89</v>
      </c>
      <c r="CU132" s="152">
        <v>-36032.14</v>
      </c>
      <c r="CV132" s="152">
        <v>-36032.140000000247</v>
      </c>
      <c r="CW132">
        <v>-36032.14</v>
      </c>
      <c r="CX132">
        <v>475026.75</v>
      </c>
      <c r="CY132" s="153">
        <v>0</v>
      </c>
      <c r="CZ132">
        <v>0</v>
      </c>
      <c r="DA132">
        <v>11929.430000000983</v>
      </c>
      <c r="DB132">
        <v>0</v>
      </c>
      <c r="DC132" s="152">
        <v>-36032.14</v>
      </c>
      <c r="DE132">
        <v>-2.4738255888223648E-10</v>
      </c>
      <c r="DH132">
        <v>475026.74999999977</v>
      </c>
      <c r="DI132">
        <v>0</v>
      </c>
      <c r="DJ132" s="152">
        <v>511058.89</v>
      </c>
      <c r="DK132" s="152">
        <v>-36032.14</v>
      </c>
      <c r="DP132" s="166">
        <v>3302067</v>
      </c>
      <c r="DR132">
        <v>0</v>
      </c>
      <c r="DS132">
        <v>2674061.6299999994</v>
      </c>
      <c r="DT132">
        <v>2648462.6199999996</v>
      </c>
      <c r="DU132">
        <v>25599.009999999776</v>
      </c>
      <c r="DV132">
        <v>44381.39</v>
      </c>
      <c r="DW132">
        <v>30530.06</v>
      </c>
      <c r="DX132">
        <v>13851.329999999998</v>
      </c>
      <c r="EM132" s="277"/>
    </row>
    <row r="133" spans="2:143" hidden="1">
      <c r="B133" s="166">
        <v>3302079</v>
      </c>
      <c r="C133" s="175" t="s">
        <v>722</v>
      </c>
      <c r="D133" s="175" t="s">
        <v>723</v>
      </c>
      <c r="E133" s="178"/>
      <c r="F133" s="17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70"/>
      <c r="S133" s="170"/>
      <c r="T133" s="170"/>
      <c r="U133" s="170"/>
      <c r="V133" s="170"/>
      <c r="W133" s="170"/>
      <c r="X133" s="207"/>
      <c r="Y133" s="207">
        <v>-70772.070000000007</v>
      </c>
      <c r="Z133" s="207">
        <v>-18937.71</v>
      </c>
      <c r="AA133" s="208">
        <v>1940157.01</v>
      </c>
      <c r="AB133" s="208">
        <v>0</v>
      </c>
      <c r="AC133" s="208">
        <v>103735</v>
      </c>
      <c r="AD133" s="208">
        <v>0</v>
      </c>
      <c r="AE133" s="208">
        <v>264811</v>
      </c>
      <c r="AF133" s="208">
        <v>1056.93</v>
      </c>
      <c r="AG133" s="208">
        <v>0</v>
      </c>
      <c r="AH133" s="208">
        <v>0</v>
      </c>
      <c r="AI133" s="208">
        <v>0</v>
      </c>
      <c r="AJ133" s="208">
        <v>0</v>
      </c>
      <c r="AK133" s="208">
        <v>0</v>
      </c>
      <c r="AL133" s="208">
        <v>0</v>
      </c>
      <c r="AM133" s="208">
        <v>6307.23</v>
      </c>
      <c r="AN133" s="208">
        <v>0</v>
      </c>
      <c r="AO133" s="208">
        <v>0</v>
      </c>
      <c r="AP133" s="208">
        <v>0</v>
      </c>
      <c r="AQ133" s="208">
        <v>0</v>
      </c>
      <c r="AR133" s="208">
        <v>0</v>
      </c>
      <c r="AS133" s="208">
        <v>0</v>
      </c>
      <c r="AT133" s="208">
        <v>13774.26</v>
      </c>
      <c r="AU133" s="208">
        <v>50326</v>
      </c>
      <c r="AV133" s="208">
        <v>1210225.25</v>
      </c>
      <c r="AW133" s="208">
        <v>0</v>
      </c>
      <c r="AX133" s="208">
        <v>323735.31</v>
      </c>
      <c r="AY133" s="208">
        <v>25376.18</v>
      </c>
      <c r="AZ133" s="208">
        <v>217514.46</v>
      </c>
      <c r="BA133" s="208">
        <v>0</v>
      </c>
      <c r="BB133" s="208">
        <v>26739.78</v>
      </c>
      <c r="BC133" s="208">
        <v>124.35</v>
      </c>
      <c r="BD133" s="208">
        <v>8354.98</v>
      </c>
      <c r="BE133" s="208">
        <v>0</v>
      </c>
      <c r="BF133" s="208">
        <v>0</v>
      </c>
      <c r="BG133" s="208">
        <v>1847.03</v>
      </c>
      <c r="BH133" s="208">
        <v>0</v>
      </c>
      <c r="BI133" s="208">
        <v>7003.12</v>
      </c>
      <c r="BJ133" s="208">
        <v>4448.72</v>
      </c>
      <c r="BK133" s="208">
        <v>48997.91</v>
      </c>
      <c r="BL133" s="208">
        <v>0</v>
      </c>
      <c r="BM133" s="208">
        <v>17420.43</v>
      </c>
      <c r="BN133" s="208">
        <v>41309.619999999588</v>
      </c>
      <c r="BO133" s="208">
        <v>175</v>
      </c>
      <c r="BP133" s="208">
        <v>36.06</v>
      </c>
      <c r="BQ133" s="208">
        <v>41145</v>
      </c>
      <c r="BR133" s="208">
        <v>8211</v>
      </c>
      <c r="BS133" s="208">
        <v>9720</v>
      </c>
      <c r="BT133" s="208">
        <v>132068.60999999999</v>
      </c>
      <c r="BU133" s="208">
        <v>124277.41</v>
      </c>
      <c r="BV133" s="208">
        <v>3110</v>
      </c>
      <c r="BW133" s="208">
        <v>164961.53</v>
      </c>
      <c r="BX133" s="208">
        <v>0</v>
      </c>
      <c r="BY133" s="208">
        <v>0</v>
      </c>
      <c r="BZ133" s="208">
        <v>7912.71</v>
      </c>
      <c r="CA133" s="208">
        <v>0</v>
      </c>
      <c r="CB133" s="208">
        <v>0</v>
      </c>
      <c r="CC133" s="208">
        <v>8432.5</v>
      </c>
      <c r="CD133" s="208">
        <v>2592.4999999999991</v>
      </c>
      <c r="CE133" s="208">
        <v>7912.71</v>
      </c>
      <c r="CF133" s="208">
        <v>0</v>
      </c>
      <c r="CG133" s="208">
        <v>0</v>
      </c>
      <c r="CH133" s="208">
        <v>0</v>
      </c>
      <c r="CI133" s="208">
        <v>0</v>
      </c>
      <c r="CJ133" s="208"/>
      <c r="CK133" s="208">
        <v>-115319.0999999998</v>
      </c>
      <c r="CL133" s="208"/>
      <c r="CM133" s="208">
        <v>0</v>
      </c>
      <c r="CN133" s="208">
        <v>0</v>
      </c>
      <c r="CO133" s="208">
        <v>0</v>
      </c>
      <c r="CP133" s="208">
        <v>0</v>
      </c>
      <c r="CQ133" s="176"/>
      <c r="CR133">
        <v>-115319.0999999998</v>
      </c>
      <c r="CS133">
        <v>0</v>
      </c>
      <c r="CT133" s="152">
        <v>-107406.39</v>
      </c>
      <c r="CU133" s="152">
        <v>-7912.71</v>
      </c>
      <c r="CV133" s="152">
        <v>-7912.7099999998027</v>
      </c>
      <c r="CW133">
        <v>-7912.71</v>
      </c>
      <c r="CX133">
        <v>-115319.1</v>
      </c>
      <c r="CY133" s="153">
        <v>2592.4999999999991</v>
      </c>
      <c r="CZ133">
        <v>2592.4999999999991</v>
      </c>
      <c r="DA133">
        <v>0</v>
      </c>
      <c r="DB133">
        <v>-30843.870000000417</v>
      </c>
      <c r="DC133" s="152">
        <v>-7912.71</v>
      </c>
      <c r="DE133">
        <v>1.9736035028472543E-10</v>
      </c>
      <c r="DH133">
        <v>-115319.0999999998</v>
      </c>
      <c r="DI133">
        <v>0</v>
      </c>
      <c r="DJ133" s="152">
        <v>-107406.39</v>
      </c>
      <c r="DK133" s="152">
        <v>-7912.71</v>
      </c>
      <c r="DP133" s="166">
        <v>3302079</v>
      </c>
      <c r="DR133">
        <v>0</v>
      </c>
      <c r="DS133">
        <v>2380167.4299999997</v>
      </c>
      <c r="DT133">
        <v>2424714.4599999995</v>
      </c>
      <c r="DU133">
        <v>-44547.029999999795</v>
      </c>
      <c r="DV133">
        <v>18937.71</v>
      </c>
      <c r="DW133">
        <v>0</v>
      </c>
      <c r="DX133">
        <v>18937.71</v>
      </c>
      <c r="EM133" s="277"/>
    </row>
    <row r="134" spans="2:143" hidden="1">
      <c r="B134" s="166">
        <v>3302087</v>
      </c>
      <c r="C134" s="175" t="s">
        <v>725</v>
      </c>
      <c r="D134" s="175" t="s">
        <v>726</v>
      </c>
      <c r="E134" s="178"/>
      <c r="F134" s="17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70"/>
      <c r="S134" s="170"/>
      <c r="T134" s="170"/>
      <c r="U134" s="170"/>
      <c r="V134" s="170"/>
      <c r="W134" s="170"/>
      <c r="X134" s="207">
        <v>169403.7</v>
      </c>
      <c r="Y134" s="207"/>
      <c r="Z134" s="207">
        <v>-4965.05</v>
      </c>
      <c r="AA134" s="208">
        <v>2072024.32</v>
      </c>
      <c r="AB134" s="208">
        <v>0</v>
      </c>
      <c r="AC134" s="208">
        <v>88511.17</v>
      </c>
      <c r="AD134" s="208">
        <v>0</v>
      </c>
      <c r="AE134" s="208">
        <v>274996.5</v>
      </c>
      <c r="AF134" s="208">
        <v>9770.7900000000009</v>
      </c>
      <c r="AG134" s="208">
        <v>0</v>
      </c>
      <c r="AH134" s="208">
        <v>0</v>
      </c>
      <c r="AI134" s="208">
        <v>43527.400000000198</v>
      </c>
      <c r="AJ134" s="208">
        <v>0</v>
      </c>
      <c r="AK134" s="208">
        <v>0</v>
      </c>
      <c r="AL134" s="208">
        <v>0</v>
      </c>
      <c r="AM134" s="208">
        <v>0</v>
      </c>
      <c r="AN134" s="208">
        <v>0</v>
      </c>
      <c r="AO134" s="208">
        <v>0</v>
      </c>
      <c r="AP134" s="208">
        <v>0</v>
      </c>
      <c r="AQ134" s="208">
        <v>0</v>
      </c>
      <c r="AR134" s="208">
        <v>0</v>
      </c>
      <c r="AS134" s="208">
        <v>0</v>
      </c>
      <c r="AT134" s="208">
        <v>36524.26</v>
      </c>
      <c r="AU134" s="208">
        <v>64378</v>
      </c>
      <c r="AV134" s="208">
        <v>1203038.2</v>
      </c>
      <c r="AW134" s="208">
        <v>17739.47</v>
      </c>
      <c r="AX134" s="208">
        <v>309238.13</v>
      </c>
      <c r="AY134" s="208">
        <v>84912.04</v>
      </c>
      <c r="AZ134" s="208">
        <v>167332.85</v>
      </c>
      <c r="BA134" s="208">
        <v>0</v>
      </c>
      <c r="BB134" s="208">
        <v>84945.87</v>
      </c>
      <c r="BC134" s="208">
        <v>3556.62</v>
      </c>
      <c r="BD134" s="208">
        <v>0</v>
      </c>
      <c r="BE134" s="208">
        <v>0</v>
      </c>
      <c r="BF134" s="208">
        <v>0</v>
      </c>
      <c r="BG134" s="208">
        <v>56861.17</v>
      </c>
      <c r="BH134" s="208">
        <v>822.97</v>
      </c>
      <c r="BI134" s="208">
        <v>12541.74</v>
      </c>
      <c r="BJ134" s="208">
        <v>12679.76</v>
      </c>
      <c r="BK134" s="208">
        <v>38826</v>
      </c>
      <c r="BL134" s="208">
        <v>0</v>
      </c>
      <c r="BM134" s="208">
        <v>13160.22</v>
      </c>
      <c r="BN134" s="208">
        <v>20030.32</v>
      </c>
      <c r="BO134" s="208">
        <v>1135</v>
      </c>
      <c r="BP134" s="208">
        <v>0</v>
      </c>
      <c r="BQ134" s="208">
        <v>100716.13</v>
      </c>
      <c r="BR134" s="208">
        <v>9020</v>
      </c>
      <c r="BS134" s="208">
        <v>6097.7</v>
      </c>
      <c r="BT134" s="208">
        <v>172646.25</v>
      </c>
      <c r="BU134" s="208">
        <v>85133.64</v>
      </c>
      <c r="BV134" s="208">
        <v>0</v>
      </c>
      <c r="BW134" s="208">
        <v>100070.09</v>
      </c>
      <c r="BX134" s="208">
        <v>0</v>
      </c>
      <c r="BY134" s="208">
        <v>0</v>
      </c>
      <c r="BZ134" s="208">
        <v>4965.05</v>
      </c>
      <c r="CA134" s="208">
        <v>0</v>
      </c>
      <c r="CB134" s="208">
        <v>0</v>
      </c>
      <c r="CC134" s="208">
        <v>7841.88</v>
      </c>
      <c r="CD134" s="208">
        <v>0</v>
      </c>
      <c r="CE134" s="208">
        <v>4965.05</v>
      </c>
      <c r="CF134" s="208">
        <v>0</v>
      </c>
      <c r="CG134" s="208">
        <v>0</v>
      </c>
      <c r="CH134" s="208">
        <v>7841.88</v>
      </c>
      <c r="CI134" s="208">
        <v>0</v>
      </c>
      <c r="CJ134" s="208">
        <v>0</v>
      </c>
      <c r="CK134" s="208">
        <v>253666.92000000022</v>
      </c>
      <c r="CL134" s="208"/>
      <c r="CM134" s="208">
        <v>0</v>
      </c>
      <c r="CN134" s="208">
        <v>0</v>
      </c>
      <c r="CO134" s="208">
        <v>0</v>
      </c>
      <c r="CP134" s="208">
        <v>0</v>
      </c>
      <c r="CQ134" s="176"/>
      <c r="CR134">
        <v>253666.92000000022</v>
      </c>
      <c r="CS134">
        <v>0</v>
      </c>
      <c r="CT134" s="152">
        <v>258631.97</v>
      </c>
      <c r="CU134" s="152">
        <v>-4965.05</v>
      </c>
      <c r="CV134" s="152">
        <v>-4965.0499999997846</v>
      </c>
      <c r="CW134">
        <v>-4965.05</v>
      </c>
      <c r="CX134">
        <v>253666.92</v>
      </c>
      <c r="CY134" s="153">
        <v>0</v>
      </c>
      <c r="CZ134">
        <v>0</v>
      </c>
      <c r="DA134">
        <v>9.9999998055864125E-3</v>
      </c>
      <c r="DB134">
        <v>0</v>
      </c>
      <c r="DC134" s="152">
        <v>-4965.05</v>
      </c>
      <c r="DE134">
        <v>2.1555024432018399E-10</v>
      </c>
      <c r="DH134">
        <v>253666.92000000022</v>
      </c>
      <c r="DI134">
        <v>0</v>
      </c>
      <c r="DJ134" s="152">
        <v>258631.97</v>
      </c>
      <c r="DK134" s="152">
        <v>-4965.05</v>
      </c>
      <c r="DP134" s="166">
        <v>3302087</v>
      </c>
      <c r="DR134">
        <v>0</v>
      </c>
      <c r="DS134">
        <v>2589732.4400000004</v>
      </c>
      <c r="DT134">
        <v>2505469.2200000002</v>
      </c>
      <c r="DU134">
        <v>84263.220000000205</v>
      </c>
      <c r="DV134">
        <v>12806.93</v>
      </c>
      <c r="DW134">
        <v>7841.88</v>
      </c>
      <c r="DX134">
        <v>4965.05</v>
      </c>
      <c r="EM134" s="277"/>
    </row>
    <row r="135" spans="2:143" hidden="1">
      <c r="B135" s="166">
        <v>3302092</v>
      </c>
      <c r="C135" s="175" t="s">
        <v>728</v>
      </c>
      <c r="D135" s="175" t="s">
        <v>729</v>
      </c>
      <c r="E135" s="178"/>
      <c r="F135" s="17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70"/>
      <c r="S135" s="170"/>
      <c r="T135" s="170"/>
      <c r="U135" s="170"/>
      <c r="V135" s="170"/>
      <c r="W135" s="170"/>
      <c r="X135" s="207">
        <v>939919.38</v>
      </c>
      <c r="Y135" s="207"/>
      <c r="Z135" s="207">
        <v>37589.550000000003</v>
      </c>
      <c r="AA135" s="208">
        <v>2248626.52</v>
      </c>
      <c r="AB135" s="208">
        <v>0</v>
      </c>
      <c r="AC135" s="208">
        <v>114147.33</v>
      </c>
      <c r="AD135" s="208">
        <v>0</v>
      </c>
      <c r="AE135" s="208">
        <v>214536.5</v>
      </c>
      <c r="AF135" s="208">
        <v>8056.93</v>
      </c>
      <c r="AG135" s="208">
        <v>0</v>
      </c>
      <c r="AH135" s="208">
        <v>0</v>
      </c>
      <c r="AI135" s="208">
        <v>278546.73</v>
      </c>
      <c r="AJ135" s="208">
        <v>74366.100000000006</v>
      </c>
      <c r="AK135" s="208">
        <v>0</v>
      </c>
      <c r="AL135" s="208">
        <v>0</v>
      </c>
      <c r="AM135" s="208">
        <v>27398.25</v>
      </c>
      <c r="AN135" s="208">
        <v>0</v>
      </c>
      <c r="AO135" s="208">
        <v>0</v>
      </c>
      <c r="AP135" s="208">
        <v>0</v>
      </c>
      <c r="AQ135" s="208">
        <v>0</v>
      </c>
      <c r="AR135" s="208">
        <v>0</v>
      </c>
      <c r="AS135" s="208">
        <v>0</v>
      </c>
      <c r="AT135" s="208">
        <v>36977.5</v>
      </c>
      <c r="AU135" s="208">
        <v>20803</v>
      </c>
      <c r="AV135" s="208">
        <v>1434975.46</v>
      </c>
      <c r="AW135" s="208">
        <v>0</v>
      </c>
      <c r="AX135" s="208">
        <v>137955.04999999999</v>
      </c>
      <c r="AY135" s="208">
        <v>71764.98</v>
      </c>
      <c r="AZ135" s="208">
        <v>171171.93</v>
      </c>
      <c r="BA135" s="208">
        <v>0</v>
      </c>
      <c r="BB135" s="208">
        <v>102816.1</v>
      </c>
      <c r="BC135" s="208">
        <v>2411.75</v>
      </c>
      <c r="BD135" s="208">
        <v>4672.82</v>
      </c>
      <c r="BE135" s="208">
        <v>0</v>
      </c>
      <c r="BF135" s="208">
        <v>0</v>
      </c>
      <c r="BG135" s="208">
        <v>156485.29999999999</v>
      </c>
      <c r="BH135" s="208">
        <v>5322.35</v>
      </c>
      <c r="BI135" s="208">
        <v>2029.84</v>
      </c>
      <c r="BJ135" s="208">
        <v>6023.08</v>
      </c>
      <c r="BK135" s="208">
        <v>161214.23000000001</v>
      </c>
      <c r="BL135" s="208">
        <v>26946.240000000002</v>
      </c>
      <c r="BM135" s="208">
        <v>6019.65</v>
      </c>
      <c r="BN135" s="208">
        <v>72475.749999999753</v>
      </c>
      <c r="BO135" s="208">
        <v>32456.880000000001</v>
      </c>
      <c r="BP135" s="208">
        <v>0</v>
      </c>
      <c r="BQ135" s="208">
        <v>61306.76</v>
      </c>
      <c r="BR135" s="208">
        <v>4895</v>
      </c>
      <c r="BS135" s="208">
        <v>5410</v>
      </c>
      <c r="BT135" s="208">
        <v>135126.91</v>
      </c>
      <c r="BU135" s="208">
        <v>98725.25</v>
      </c>
      <c r="BV135" s="208">
        <v>0</v>
      </c>
      <c r="BW135" s="208">
        <v>334635.81</v>
      </c>
      <c r="BX135" s="208">
        <v>0</v>
      </c>
      <c r="BY135" s="208">
        <v>0</v>
      </c>
      <c r="BZ135" s="208">
        <v>0</v>
      </c>
      <c r="CA135" s="208">
        <v>0</v>
      </c>
      <c r="CB135" s="208">
        <v>0</v>
      </c>
      <c r="CC135" s="208">
        <v>9422.5</v>
      </c>
      <c r="CD135" s="208">
        <v>19648.86</v>
      </c>
      <c r="CE135" s="208">
        <v>0</v>
      </c>
      <c r="CF135" s="208">
        <v>0</v>
      </c>
      <c r="CG135" s="208">
        <v>0</v>
      </c>
      <c r="CH135" s="208">
        <v>0</v>
      </c>
      <c r="CI135" s="208">
        <v>0</v>
      </c>
      <c r="CJ135" s="208"/>
      <c r="CK135" s="208">
        <v>928537.10000000021</v>
      </c>
      <c r="CL135" s="208"/>
      <c r="CM135" s="208">
        <v>66660.91</v>
      </c>
      <c r="CN135" s="208">
        <v>0</v>
      </c>
      <c r="CO135" s="208">
        <v>0</v>
      </c>
      <c r="CP135" s="208">
        <v>0</v>
      </c>
      <c r="CQ135" s="176"/>
      <c r="CR135">
        <v>928537.10000000021</v>
      </c>
      <c r="CS135">
        <v>66660.91</v>
      </c>
      <c r="CT135" s="152">
        <v>928537.1</v>
      </c>
      <c r="CU135" s="152">
        <v>66660.91</v>
      </c>
      <c r="CV135" s="152">
        <v>0</v>
      </c>
      <c r="CW135">
        <v>0</v>
      </c>
      <c r="CX135">
        <v>995198.01</v>
      </c>
      <c r="CY135" s="153">
        <v>19648.86</v>
      </c>
      <c r="CZ135">
        <v>19648.86</v>
      </c>
      <c r="DA135">
        <v>0</v>
      </c>
      <c r="DB135">
        <v>-2.0000000251457095E-2</v>
      </c>
      <c r="DE135">
        <v>2.6193447411060333E-10</v>
      </c>
      <c r="DH135">
        <v>928537.10000000021</v>
      </c>
      <c r="DI135">
        <v>66660.91</v>
      </c>
      <c r="DJ135" s="152">
        <v>928537.1</v>
      </c>
      <c r="DK135" s="152">
        <v>66660.91</v>
      </c>
      <c r="DP135" s="166">
        <v>3302092</v>
      </c>
      <c r="DR135">
        <v>0</v>
      </c>
      <c r="DS135">
        <v>3023458.8600000003</v>
      </c>
      <c r="DT135">
        <v>3034841.14</v>
      </c>
      <c r="DU135">
        <v>-11382.279999999795</v>
      </c>
      <c r="DV135">
        <v>29071.360000000001</v>
      </c>
      <c r="DW135">
        <v>0</v>
      </c>
      <c r="DX135">
        <v>29071.360000000001</v>
      </c>
      <c r="EM135" s="277"/>
    </row>
    <row r="136" spans="2:143" hidden="1">
      <c r="B136" s="166">
        <v>3302099</v>
      </c>
      <c r="C136" s="175" t="s">
        <v>732</v>
      </c>
      <c r="D136" s="175" t="s">
        <v>733</v>
      </c>
      <c r="E136" s="178"/>
      <c r="F136" s="17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70"/>
      <c r="S136" s="170"/>
      <c r="T136" s="170"/>
      <c r="U136" s="170"/>
      <c r="V136" s="170"/>
      <c r="W136" s="170"/>
      <c r="X136" s="207">
        <v>239167.86</v>
      </c>
      <c r="Y136" s="207"/>
      <c r="Z136" s="207">
        <v>-4423.13</v>
      </c>
      <c r="AA136" s="208">
        <v>1379874.71</v>
      </c>
      <c r="AB136" s="208">
        <v>0</v>
      </c>
      <c r="AC136" s="208">
        <v>248857.41</v>
      </c>
      <c r="AD136" s="208">
        <v>0</v>
      </c>
      <c r="AE136" s="208">
        <v>184025.5</v>
      </c>
      <c r="AF136" s="208">
        <v>4113.82</v>
      </c>
      <c r="AG136" s="208">
        <v>0</v>
      </c>
      <c r="AH136" s="208">
        <v>0</v>
      </c>
      <c r="AI136" s="208">
        <v>0</v>
      </c>
      <c r="AJ136" s="208">
        <v>0</v>
      </c>
      <c r="AK136" s="208">
        <v>0</v>
      </c>
      <c r="AL136" s="208">
        <v>0</v>
      </c>
      <c r="AM136" s="208">
        <v>0</v>
      </c>
      <c r="AN136" s="208">
        <v>0</v>
      </c>
      <c r="AO136" s="208">
        <v>0</v>
      </c>
      <c r="AP136" s="208">
        <v>0</v>
      </c>
      <c r="AQ136" s="208">
        <v>0</v>
      </c>
      <c r="AR136" s="208">
        <v>0</v>
      </c>
      <c r="AS136" s="208">
        <v>0</v>
      </c>
      <c r="AT136" s="208">
        <v>12613.62</v>
      </c>
      <c r="AU136" s="208">
        <v>36325</v>
      </c>
      <c r="AV136" s="208">
        <v>945110.81</v>
      </c>
      <c r="AW136" s="208">
        <v>0</v>
      </c>
      <c r="AX136" s="208">
        <v>279182.42</v>
      </c>
      <c r="AY136" s="208">
        <v>46864.43</v>
      </c>
      <c r="AZ136" s="208">
        <v>92354.68</v>
      </c>
      <c r="BA136" s="208">
        <v>0</v>
      </c>
      <c r="BB136" s="208">
        <v>65764.850000000006</v>
      </c>
      <c r="BC136" s="208">
        <v>1002.04</v>
      </c>
      <c r="BD136" s="208">
        <v>17173</v>
      </c>
      <c r="BE136" s="208">
        <v>0</v>
      </c>
      <c r="BF136" s="208">
        <v>0</v>
      </c>
      <c r="BG136" s="208">
        <v>33977.730000000003</v>
      </c>
      <c r="BH136" s="208">
        <v>770</v>
      </c>
      <c r="BI136" s="208">
        <v>3625.3</v>
      </c>
      <c r="BJ136" s="208">
        <v>4526.05</v>
      </c>
      <c r="BK136" s="208">
        <v>46415.87</v>
      </c>
      <c r="BL136" s="208">
        <v>0</v>
      </c>
      <c r="BM136" s="208">
        <v>12640.5</v>
      </c>
      <c r="BN136" s="208">
        <v>49018.319999999905</v>
      </c>
      <c r="BO136" s="208">
        <v>15081.91</v>
      </c>
      <c r="BP136" s="208">
        <v>2107.14</v>
      </c>
      <c r="BQ136" s="208">
        <v>35479.82</v>
      </c>
      <c r="BR136" s="208">
        <v>6385.4</v>
      </c>
      <c r="BS136" s="208">
        <v>0</v>
      </c>
      <c r="BT136" s="208">
        <v>43976.959999999999</v>
      </c>
      <c r="BU136" s="208">
        <v>26595.06</v>
      </c>
      <c r="BV136" s="208">
        <v>120</v>
      </c>
      <c r="BW136" s="208">
        <v>104748.34</v>
      </c>
      <c r="BX136" s="208">
        <v>0</v>
      </c>
      <c r="BY136" s="208">
        <v>0</v>
      </c>
      <c r="BZ136" s="208">
        <v>8857.23</v>
      </c>
      <c r="CA136" s="208">
        <v>0</v>
      </c>
      <c r="CB136" s="208">
        <v>0</v>
      </c>
      <c r="CC136" s="208">
        <v>6486.25</v>
      </c>
      <c r="CD136" s="208">
        <v>14501.460000000003</v>
      </c>
      <c r="CE136" s="208">
        <v>8857.23</v>
      </c>
      <c r="CF136" s="208">
        <v>0</v>
      </c>
      <c r="CG136" s="208">
        <v>0</v>
      </c>
      <c r="CH136" s="208">
        <v>0</v>
      </c>
      <c r="CI136" s="208">
        <v>25421.81</v>
      </c>
      <c r="CJ136" s="208"/>
      <c r="CK136" s="208">
        <v>263200.06000000017</v>
      </c>
      <c r="CL136" s="208"/>
      <c r="CM136" s="208">
        <v>0</v>
      </c>
      <c r="CN136" s="208">
        <v>0</v>
      </c>
      <c r="CO136" s="208">
        <v>0</v>
      </c>
      <c r="CP136" s="208">
        <v>0</v>
      </c>
      <c r="CQ136" s="176"/>
      <c r="CR136">
        <v>263200.06000000017</v>
      </c>
      <c r="CS136">
        <v>0</v>
      </c>
      <c r="CT136" s="152">
        <v>272057.28999999998</v>
      </c>
      <c r="CU136" s="152">
        <v>-8857.23</v>
      </c>
      <c r="CV136" s="152">
        <v>-8857.2299999998068</v>
      </c>
      <c r="CW136">
        <v>-8857.23</v>
      </c>
      <c r="CX136">
        <v>263200.06</v>
      </c>
      <c r="CY136" s="153">
        <v>14501.460000000003</v>
      </c>
      <c r="CZ136">
        <v>14501.460000000003</v>
      </c>
      <c r="DA136">
        <v>0</v>
      </c>
      <c r="DB136">
        <v>-4.0000000095460564E-2</v>
      </c>
      <c r="DC136" s="152">
        <v>-8857.23</v>
      </c>
      <c r="DE136">
        <v>1.9281287677586079E-10</v>
      </c>
      <c r="DH136">
        <v>263200.06000000017</v>
      </c>
      <c r="DI136">
        <v>0</v>
      </c>
      <c r="DJ136" s="152">
        <v>272057.28999999998</v>
      </c>
      <c r="DK136" s="152">
        <v>-8857.23</v>
      </c>
      <c r="DP136" s="166">
        <v>3302099</v>
      </c>
      <c r="DR136">
        <v>0</v>
      </c>
      <c r="DS136">
        <v>1865810.06</v>
      </c>
      <c r="DT136">
        <v>1841777.8599999999</v>
      </c>
      <c r="DU136">
        <v>24032.200000000186</v>
      </c>
      <c r="DV136">
        <v>29844.940000000002</v>
      </c>
      <c r="DW136">
        <v>25421.81</v>
      </c>
      <c r="DX136">
        <v>4423.130000000001</v>
      </c>
      <c r="EM136" s="277"/>
    </row>
    <row r="137" spans="2:143" hidden="1">
      <c r="B137" s="166">
        <v>3302108</v>
      </c>
      <c r="C137" s="175" t="s">
        <v>734</v>
      </c>
      <c r="D137" s="175" t="s">
        <v>735</v>
      </c>
      <c r="E137" s="178"/>
      <c r="F137" s="17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70"/>
      <c r="S137" s="170"/>
      <c r="T137" s="170"/>
      <c r="U137" s="170"/>
      <c r="V137" s="170"/>
      <c r="W137" s="170"/>
      <c r="X137" s="207">
        <v>977587.16</v>
      </c>
      <c r="Y137" s="207"/>
      <c r="Z137" s="207">
        <v>-117698.43</v>
      </c>
      <c r="AA137" s="208">
        <v>4626573.9400000004</v>
      </c>
      <c r="AB137" s="208">
        <v>0</v>
      </c>
      <c r="AC137" s="208">
        <v>440610.21</v>
      </c>
      <c r="AD137" s="208">
        <v>0</v>
      </c>
      <c r="AE137" s="208">
        <v>480150.5</v>
      </c>
      <c r="AF137" s="208">
        <v>3770.79</v>
      </c>
      <c r="AG137" s="208">
        <v>0</v>
      </c>
      <c r="AH137" s="208">
        <v>0</v>
      </c>
      <c r="AI137" s="208">
        <v>70581.73</v>
      </c>
      <c r="AJ137" s="208">
        <v>0</v>
      </c>
      <c r="AK137" s="208">
        <v>0</v>
      </c>
      <c r="AL137" s="208">
        <v>0</v>
      </c>
      <c r="AM137" s="208">
        <v>8989.17</v>
      </c>
      <c r="AN137" s="208">
        <v>0</v>
      </c>
      <c r="AO137" s="208">
        <v>0</v>
      </c>
      <c r="AP137" s="208">
        <v>0</v>
      </c>
      <c r="AQ137" s="208">
        <v>0</v>
      </c>
      <c r="AR137" s="208">
        <v>0</v>
      </c>
      <c r="AS137" s="208">
        <v>0</v>
      </c>
      <c r="AT137" s="208">
        <v>85202.32</v>
      </c>
      <c r="AU137" s="208">
        <v>141058</v>
      </c>
      <c r="AV137" s="208">
        <v>2398888.9900000002</v>
      </c>
      <c r="AW137" s="208">
        <v>0</v>
      </c>
      <c r="AX137" s="208">
        <v>707461.91</v>
      </c>
      <c r="AY137" s="208">
        <v>130226.29</v>
      </c>
      <c r="AZ137" s="208">
        <v>418662.40000000002</v>
      </c>
      <c r="BA137" s="208">
        <v>0</v>
      </c>
      <c r="BB137" s="208">
        <v>222565.21</v>
      </c>
      <c r="BC137" s="208">
        <v>0</v>
      </c>
      <c r="BD137" s="208">
        <v>10336.1</v>
      </c>
      <c r="BE137" s="208">
        <v>0</v>
      </c>
      <c r="BF137" s="208">
        <v>0</v>
      </c>
      <c r="BG137" s="208">
        <v>30815.25</v>
      </c>
      <c r="BH137" s="208">
        <v>18399.419999999998</v>
      </c>
      <c r="BI137" s="208">
        <v>11028.64</v>
      </c>
      <c r="BJ137" s="208">
        <v>5387.07</v>
      </c>
      <c r="BK137" s="208">
        <v>113023.37</v>
      </c>
      <c r="BL137" s="208">
        <v>0</v>
      </c>
      <c r="BM137" s="208">
        <v>31346.720000000001</v>
      </c>
      <c r="BN137" s="208">
        <v>156651.03000000044</v>
      </c>
      <c r="BO137" s="208">
        <v>18479.310000000001</v>
      </c>
      <c r="BP137" s="208">
        <v>564.94000000000005</v>
      </c>
      <c r="BQ137" s="208">
        <v>158752.04999999999</v>
      </c>
      <c r="BR137" s="208">
        <v>4895</v>
      </c>
      <c r="BS137" s="208">
        <v>10770</v>
      </c>
      <c r="BT137" s="208">
        <v>334196.42</v>
      </c>
      <c r="BU137" s="208">
        <v>364957.41</v>
      </c>
      <c r="BV137" s="208">
        <v>2705</v>
      </c>
      <c r="BW137" s="208">
        <v>584465.56000000006</v>
      </c>
      <c r="BX137" s="208">
        <v>0</v>
      </c>
      <c r="BY137" s="208">
        <v>0</v>
      </c>
      <c r="BZ137" s="208">
        <v>144574.43</v>
      </c>
      <c r="CA137" s="208">
        <v>0</v>
      </c>
      <c r="CB137" s="208">
        <v>0</v>
      </c>
      <c r="CC137" s="208">
        <v>13861.75</v>
      </c>
      <c r="CD137" s="208">
        <v>0</v>
      </c>
      <c r="CE137" s="208">
        <v>144574.43</v>
      </c>
      <c r="CF137" s="208">
        <v>0</v>
      </c>
      <c r="CG137" s="208">
        <v>0</v>
      </c>
      <c r="CH137" s="208">
        <v>13861.75</v>
      </c>
      <c r="CI137" s="208">
        <v>26876</v>
      </c>
      <c r="CJ137" s="208">
        <v>0</v>
      </c>
      <c r="CK137" s="208">
        <v>955371.2999999997</v>
      </c>
      <c r="CL137" s="208"/>
      <c r="CM137" s="208">
        <v>0</v>
      </c>
      <c r="CN137" s="208">
        <v>0</v>
      </c>
      <c r="CO137" s="208">
        <v>0</v>
      </c>
      <c r="CP137" s="208">
        <v>0</v>
      </c>
      <c r="CQ137" s="176"/>
      <c r="CR137">
        <v>955371.2999999997</v>
      </c>
      <c r="CS137">
        <v>0</v>
      </c>
      <c r="CT137" s="152">
        <v>1099945.73</v>
      </c>
      <c r="CU137" s="152">
        <v>-144574.43</v>
      </c>
      <c r="CV137" s="152">
        <v>-144574.43000000028</v>
      </c>
      <c r="CW137">
        <v>-144574.43</v>
      </c>
      <c r="CX137">
        <v>955371.3</v>
      </c>
      <c r="CY137" s="153">
        <v>0</v>
      </c>
      <c r="CZ137">
        <v>0</v>
      </c>
      <c r="DA137">
        <v>0</v>
      </c>
      <c r="DB137">
        <v>-3.9999999571591616E-2</v>
      </c>
      <c r="DC137" s="152">
        <v>-144574.43</v>
      </c>
      <c r="DE137">
        <v>-2.9103830456733704E-10</v>
      </c>
      <c r="DH137">
        <v>955371.2999999997</v>
      </c>
      <c r="DI137">
        <v>0</v>
      </c>
      <c r="DJ137" s="152">
        <v>1099945.73</v>
      </c>
      <c r="DK137" s="152">
        <v>-144574.43</v>
      </c>
      <c r="DP137" s="166">
        <v>3302108</v>
      </c>
      <c r="DR137">
        <v>0</v>
      </c>
      <c r="DS137">
        <v>5856936.6600000011</v>
      </c>
      <c r="DT137">
        <v>5879152.5200000014</v>
      </c>
      <c r="DU137">
        <v>-22215.860000000335</v>
      </c>
      <c r="DV137">
        <v>158436.18</v>
      </c>
      <c r="DW137">
        <v>40737.75</v>
      </c>
      <c r="DX137">
        <v>117698.43</v>
      </c>
      <c r="EM137" s="277"/>
    </row>
    <row r="138" spans="2:143" hidden="1">
      <c r="B138" s="166">
        <v>3302115</v>
      </c>
      <c r="C138" s="175" t="s">
        <v>736</v>
      </c>
      <c r="D138" s="175" t="s">
        <v>737</v>
      </c>
      <c r="E138" s="178"/>
      <c r="F138" s="17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70"/>
      <c r="S138" s="170"/>
      <c r="T138" s="170"/>
      <c r="U138" s="170"/>
      <c r="V138" s="170"/>
      <c r="W138" s="170"/>
      <c r="X138" s="207">
        <v>413435.61</v>
      </c>
      <c r="Y138" s="207"/>
      <c r="Z138" s="207">
        <v>-23308.53</v>
      </c>
      <c r="AA138" s="208">
        <v>1731204.07</v>
      </c>
      <c r="AB138" s="208">
        <v>0</v>
      </c>
      <c r="AC138" s="208">
        <v>62559.5</v>
      </c>
      <c r="AD138" s="208">
        <v>0</v>
      </c>
      <c r="AE138" s="208">
        <v>235600</v>
      </c>
      <c r="AF138" s="208">
        <v>2256.9299999999998</v>
      </c>
      <c r="AG138" s="208">
        <v>0</v>
      </c>
      <c r="AH138" s="208">
        <v>0</v>
      </c>
      <c r="AI138" s="208">
        <v>31938.639999999999</v>
      </c>
      <c r="AJ138" s="208">
        <v>0</v>
      </c>
      <c r="AK138" s="208">
        <v>0</v>
      </c>
      <c r="AL138" s="208">
        <v>0</v>
      </c>
      <c r="AM138" s="208">
        <v>1661.25</v>
      </c>
      <c r="AN138" s="208">
        <v>0</v>
      </c>
      <c r="AO138" s="208">
        <v>0</v>
      </c>
      <c r="AP138" s="208">
        <v>0</v>
      </c>
      <c r="AQ138" s="208">
        <v>0</v>
      </c>
      <c r="AR138" s="208">
        <v>0</v>
      </c>
      <c r="AS138" s="208">
        <v>0</v>
      </c>
      <c r="AT138" s="208">
        <v>39430.620000000003</v>
      </c>
      <c r="AU138" s="208">
        <v>46682</v>
      </c>
      <c r="AV138" s="208">
        <v>1177340.21</v>
      </c>
      <c r="AW138" s="208">
        <v>0</v>
      </c>
      <c r="AX138" s="208">
        <v>237848.11</v>
      </c>
      <c r="AY138" s="208">
        <v>0</v>
      </c>
      <c r="AZ138" s="208">
        <v>177472.63</v>
      </c>
      <c r="BA138" s="208">
        <v>62846.25</v>
      </c>
      <c r="BB138" s="208">
        <v>100326.92</v>
      </c>
      <c r="BC138" s="208">
        <v>0</v>
      </c>
      <c r="BD138" s="208">
        <v>2885.3</v>
      </c>
      <c r="BE138" s="208">
        <v>0</v>
      </c>
      <c r="BF138" s="208">
        <v>0</v>
      </c>
      <c r="BG138" s="208">
        <v>144439.9</v>
      </c>
      <c r="BH138" s="208">
        <v>0</v>
      </c>
      <c r="BI138" s="208">
        <v>0</v>
      </c>
      <c r="BJ138" s="208">
        <v>2297.4299999999998</v>
      </c>
      <c r="BK138" s="208">
        <v>69841.649999999994</v>
      </c>
      <c r="BL138" s="208">
        <v>0</v>
      </c>
      <c r="BM138" s="208">
        <v>9728.49</v>
      </c>
      <c r="BN138" s="208">
        <v>55744.07</v>
      </c>
      <c r="BO138" s="208">
        <v>47804.9</v>
      </c>
      <c r="BP138" s="208">
        <v>24.04</v>
      </c>
      <c r="BQ138" s="208">
        <v>41183.47</v>
      </c>
      <c r="BR138" s="208">
        <v>4895</v>
      </c>
      <c r="BS138" s="208">
        <v>0</v>
      </c>
      <c r="BT138" s="208">
        <v>79927.960000000006</v>
      </c>
      <c r="BU138" s="208">
        <v>1208.48</v>
      </c>
      <c r="BV138" s="208">
        <v>1500</v>
      </c>
      <c r="BW138" s="208">
        <v>26872.16</v>
      </c>
      <c r="BX138" s="208">
        <v>0</v>
      </c>
      <c r="BY138" s="208">
        <v>0</v>
      </c>
      <c r="BZ138" s="208">
        <v>23308.53</v>
      </c>
      <c r="CA138" s="208">
        <v>0</v>
      </c>
      <c r="CB138" s="208">
        <v>0</v>
      </c>
      <c r="CC138" s="208">
        <v>7691.13</v>
      </c>
      <c r="CD138" s="208">
        <v>0</v>
      </c>
      <c r="CE138" s="208">
        <v>23308.53</v>
      </c>
      <c r="CF138" s="208">
        <v>0</v>
      </c>
      <c r="CG138" s="208">
        <v>0</v>
      </c>
      <c r="CH138" s="208">
        <v>7691.13</v>
      </c>
      <c r="CI138" s="208">
        <v>0</v>
      </c>
      <c r="CJ138" s="208">
        <v>0</v>
      </c>
      <c r="CK138" s="208">
        <v>297273.12000000023</v>
      </c>
      <c r="CL138" s="208"/>
      <c r="CM138" s="208">
        <v>0</v>
      </c>
      <c r="CN138" s="208">
        <v>0</v>
      </c>
      <c r="CO138" s="208">
        <v>0</v>
      </c>
      <c r="CP138" s="208">
        <v>0</v>
      </c>
      <c r="CQ138" s="176"/>
      <c r="CR138">
        <v>297273.12000000023</v>
      </c>
      <c r="CS138">
        <v>0</v>
      </c>
      <c r="CT138" s="152">
        <v>320581.65000000002</v>
      </c>
      <c r="CU138" s="152">
        <v>-23308.53</v>
      </c>
      <c r="CV138" s="152">
        <v>-23308.529999999795</v>
      </c>
      <c r="CW138">
        <v>-23308.53</v>
      </c>
      <c r="CX138">
        <v>297273.12</v>
      </c>
      <c r="CY138" s="153">
        <v>0</v>
      </c>
      <c r="CZ138">
        <v>0</v>
      </c>
      <c r="DA138">
        <v>0</v>
      </c>
      <c r="DB138">
        <v>0</v>
      </c>
      <c r="DC138" s="152">
        <v>-23308.53</v>
      </c>
      <c r="DE138">
        <v>2.0372681319713593E-10</v>
      </c>
      <c r="DH138">
        <v>297273.12000000023</v>
      </c>
      <c r="DI138">
        <v>0</v>
      </c>
      <c r="DJ138" s="152">
        <v>320581.65000000002</v>
      </c>
      <c r="DK138" s="152">
        <v>-23308.53</v>
      </c>
      <c r="DP138" s="166">
        <v>3302115</v>
      </c>
      <c r="DR138">
        <v>0</v>
      </c>
      <c r="DS138">
        <v>2151333.0099999998</v>
      </c>
      <c r="DT138">
        <v>2267495.4999999995</v>
      </c>
      <c r="DU138">
        <v>-116162.48999999976</v>
      </c>
      <c r="DV138">
        <v>30999.66</v>
      </c>
      <c r="DW138">
        <v>7691.13</v>
      </c>
      <c r="DX138">
        <v>23308.53</v>
      </c>
      <c r="EM138" s="277"/>
    </row>
    <row r="139" spans="2:143" hidden="1">
      <c r="B139" s="166">
        <v>3302133</v>
      </c>
      <c r="C139" s="175" t="s">
        <v>741</v>
      </c>
      <c r="D139" s="175" t="s">
        <v>742</v>
      </c>
      <c r="E139" s="178"/>
      <c r="F139" s="17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70"/>
      <c r="S139" s="170"/>
      <c r="T139" s="170"/>
      <c r="U139" s="170"/>
      <c r="V139" s="170"/>
      <c r="W139" s="170"/>
      <c r="X139" s="207">
        <v>452503.45</v>
      </c>
      <c r="Y139" s="207"/>
      <c r="Z139" s="207">
        <v>63575.63</v>
      </c>
      <c r="AA139" s="208">
        <v>2442386.25</v>
      </c>
      <c r="AB139" s="208">
        <v>0</v>
      </c>
      <c r="AC139" s="208">
        <v>38533.75</v>
      </c>
      <c r="AD139" s="208">
        <v>0</v>
      </c>
      <c r="AE139" s="208">
        <v>268416.5</v>
      </c>
      <c r="AF139" s="208">
        <v>3000</v>
      </c>
      <c r="AG139" s="208">
        <v>0</v>
      </c>
      <c r="AH139" s="208">
        <v>0</v>
      </c>
      <c r="AI139" s="208">
        <v>111022.29</v>
      </c>
      <c r="AJ139" s="208">
        <v>21348.51</v>
      </c>
      <c r="AK139" s="208">
        <v>0</v>
      </c>
      <c r="AL139" s="208">
        <v>0</v>
      </c>
      <c r="AM139" s="208">
        <v>13036</v>
      </c>
      <c r="AN139" s="208">
        <v>0</v>
      </c>
      <c r="AO139" s="208">
        <v>0</v>
      </c>
      <c r="AP139" s="208">
        <v>0</v>
      </c>
      <c r="AQ139" s="208">
        <v>0</v>
      </c>
      <c r="AR139" s="208">
        <v>0</v>
      </c>
      <c r="AS139" s="208">
        <v>0</v>
      </c>
      <c r="AT139" s="208">
        <v>17407.88</v>
      </c>
      <c r="AU139" s="208">
        <v>70238</v>
      </c>
      <c r="AV139" s="208">
        <v>1110788.57</v>
      </c>
      <c r="AW139" s="208">
        <v>0</v>
      </c>
      <c r="AX139" s="208">
        <v>512394.33</v>
      </c>
      <c r="AY139" s="208">
        <v>0</v>
      </c>
      <c r="AZ139" s="208">
        <v>78204.23</v>
      </c>
      <c r="BA139" s="208">
        <v>66171.289999999994</v>
      </c>
      <c r="BB139" s="208">
        <v>115150.99</v>
      </c>
      <c r="BC139" s="208">
        <v>7469.6</v>
      </c>
      <c r="BD139" s="208">
        <v>6012.7</v>
      </c>
      <c r="BE139" s="208">
        <v>0</v>
      </c>
      <c r="BF139" s="208">
        <v>0</v>
      </c>
      <c r="BG139" s="208">
        <v>23175.09</v>
      </c>
      <c r="BH139" s="208">
        <v>3950</v>
      </c>
      <c r="BI139" s="208">
        <v>0</v>
      </c>
      <c r="BJ139" s="208">
        <v>8177.47</v>
      </c>
      <c r="BK139" s="208">
        <v>91442.9</v>
      </c>
      <c r="BL139" s="208">
        <v>45024</v>
      </c>
      <c r="BM139" s="208">
        <v>29795.17</v>
      </c>
      <c r="BN139" s="208">
        <v>167561.00000000012</v>
      </c>
      <c r="BO139" s="208">
        <v>12087.19</v>
      </c>
      <c r="BP139" s="208">
        <v>0</v>
      </c>
      <c r="BQ139" s="208">
        <v>12873.13</v>
      </c>
      <c r="BR139" s="208">
        <v>4895</v>
      </c>
      <c r="BS139" s="208">
        <v>0</v>
      </c>
      <c r="BT139" s="208">
        <v>69633.600000000006</v>
      </c>
      <c r="BU139" s="208">
        <v>184639.61</v>
      </c>
      <c r="BV139" s="208">
        <v>24419.5</v>
      </c>
      <c r="BW139" s="208">
        <v>82048.649999999994</v>
      </c>
      <c r="BX139" s="208">
        <v>396258.74</v>
      </c>
      <c r="BY139" s="208">
        <v>0</v>
      </c>
      <c r="BZ139" s="208">
        <v>0</v>
      </c>
      <c r="CA139" s="208">
        <v>0</v>
      </c>
      <c r="CB139" s="208">
        <v>0</v>
      </c>
      <c r="CC139" s="208">
        <v>8635</v>
      </c>
      <c r="CD139" s="208">
        <v>18164.419999999998</v>
      </c>
      <c r="CE139" s="208">
        <v>0</v>
      </c>
      <c r="CF139" s="208">
        <v>0</v>
      </c>
      <c r="CG139" s="208">
        <v>0</v>
      </c>
      <c r="CH139" s="208">
        <v>0</v>
      </c>
      <c r="CI139" s="208">
        <v>58213.75</v>
      </c>
      <c r="CJ139" s="208"/>
      <c r="CK139" s="208">
        <v>385719.86999999994</v>
      </c>
      <c r="CL139" s="208"/>
      <c r="CM139" s="208">
        <v>32161.299999999996</v>
      </c>
      <c r="CN139" s="208">
        <v>0</v>
      </c>
      <c r="CO139" s="208">
        <v>0</v>
      </c>
      <c r="CP139" s="208">
        <v>0</v>
      </c>
      <c r="CQ139" s="176"/>
      <c r="CR139">
        <v>385719.86999999994</v>
      </c>
      <c r="CS139">
        <v>32161.299999999996</v>
      </c>
      <c r="CT139" s="152">
        <v>385719.87</v>
      </c>
      <c r="CU139" s="152">
        <v>32161.3</v>
      </c>
      <c r="CV139" s="152">
        <v>0</v>
      </c>
      <c r="CW139">
        <v>0</v>
      </c>
      <c r="CX139">
        <v>417881.17</v>
      </c>
      <c r="CY139" s="153">
        <v>11215.869999999999</v>
      </c>
      <c r="CZ139">
        <v>11215.869999999999</v>
      </c>
      <c r="DA139">
        <v>0</v>
      </c>
      <c r="DB139">
        <v>-4.9999999871943146E-2</v>
      </c>
      <c r="DE139">
        <v>-6.9121597334742546E-11</v>
      </c>
      <c r="DH139">
        <v>385719.86999999994</v>
      </c>
      <c r="DI139">
        <v>32161.299999999996</v>
      </c>
      <c r="DJ139" s="152">
        <v>385719.87</v>
      </c>
      <c r="DK139" s="152">
        <v>32161.3</v>
      </c>
      <c r="DP139" s="166">
        <v>3302133</v>
      </c>
      <c r="DR139">
        <v>0</v>
      </c>
      <c r="DS139">
        <v>2985389.1799999997</v>
      </c>
      <c r="DT139">
        <v>3052172.76</v>
      </c>
      <c r="DU139">
        <v>-66783.580000000075</v>
      </c>
      <c r="DV139">
        <v>26799.42</v>
      </c>
      <c r="DW139">
        <v>58213.75</v>
      </c>
      <c r="DX139">
        <v>-31414.33</v>
      </c>
      <c r="EM139" s="277"/>
    </row>
    <row r="140" spans="2:143" hidden="1">
      <c r="B140" s="166">
        <v>3302142</v>
      </c>
      <c r="C140" s="175" t="s">
        <v>743</v>
      </c>
      <c r="D140" s="175" t="s">
        <v>744</v>
      </c>
      <c r="E140" s="178"/>
      <c r="F140" s="17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70"/>
      <c r="S140" s="170"/>
      <c r="T140" s="170"/>
      <c r="U140" s="170"/>
      <c r="V140" s="170"/>
      <c r="W140" s="170"/>
      <c r="X140" s="207">
        <v>1062051.99</v>
      </c>
      <c r="Y140" s="207"/>
      <c r="Z140" s="207">
        <v>-66384.19</v>
      </c>
      <c r="AA140" s="208">
        <v>2577509.11</v>
      </c>
      <c r="AB140" s="208">
        <v>0</v>
      </c>
      <c r="AC140" s="208">
        <v>146915</v>
      </c>
      <c r="AD140" s="208">
        <v>0</v>
      </c>
      <c r="AE140" s="208">
        <v>305551</v>
      </c>
      <c r="AF140" s="208">
        <v>13027.72</v>
      </c>
      <c r="AG140" s="208">
        <v>0</v>
      </c>
      <c r="AH140" s="208">
        <v>0</v>
      </c>
      <c r="AI140" s="208">
        <v>169832.93</v>
      </c>
      <c r="AJ140" s="208">
        <v>0</v>
      </c>
      <c r="AK140" s="208">
        <v>0</v>
      </c>
      <c r="AL140" s="208">
        <v>0</v>
      </c>
      <c r="AM140" s="208">
        <v>12448.21</v>
      </c>
      <c r="AN140" s="208">
        <v>0</v>
      </c>
      <c r="AO140" s="208">
        <v>0</v>
      </c>
      <c r="AP140" s="208">
        <v>0</v>
      </c>
      <c r="AQ140" s="208">
        <v>0</v>
      </c>
      <c r="AR140" s="208">
        <v>0</v>
      </c>
      <c r="AS140" s="208">
        <v>0</v>
      </c>
      <c r="AT140" s="208">
        <v>51442.5</v>
      </c>
      <c r="AU140" s="208">
        <v>67948</v>
      </c>
      <c r="AV140" s="208">
        <v>1483097.85</v>
      </c>
      <c r="AW140" s="208">
        <v>2902.5</v>
      </c>
      <c r="AX140" s="208">
        <v>284811.57</v>
      </c>
      <c r="AY140" s="208">
        <v>54531.07</v>
      </c>
      <c r="AZ140" s="208">
        <v>173495.41</v>
      </c>
      <c r="BA140" s="208">
        <v>0</v>
      </c>
      <c r="BB140" s="208">
        <v>69127.929999999993</v>
      </c>
      <c r="BC140" s="208">
        <v>5358.07</v>
      </c>
      <c r="BD140" s="208">
        <v>14460.19</v>
      </c>
      <c r="BE140" s="208">
        <v>0</v>
      </c>
      <c r="BF140" s="208">
        <v>0</v>
      </c>
      <c r="BG140" s="208">
        <v>84903.89</v>
      </c>
      <c r="BH140" s="208">
        <v>5700</v>
      </c>
      <c r="BI140" s="208">
        <v>36724.6</v>
      </c>
      <c r="BJ140" s="208">
        <v>0</v>
      </c>
      <c r="BK140" s="208">
        <v>85529.17</v>
      </c>
      <c r="BL140" s="208">
        <v>0</v>
      </c>
      <c r="BM140" s="208">
        <v>2792.92</v>
      </c>
      <c r="BN140" s="208">
        <v>109152.06000000023</v>
      </c>
      <c r="BO140" s="208">
        <v>9894.4599999999991</v>
      </c>
      <c r="BP140" s="208">
        <v>0</v>
      </c>
      <c r="BQ140" s="208">
        <v>92232.71</v>
      </c>
      <c r="BR140" s="208">
        <v>4895</v>
      </c>
      <c r="BS140" s="208">
        <v>7915.2</v>
      </c>
      <c r="BT140" s="208">
        <v>166437.51999999999</v>
      </c>
      <c r="BU140" s="208">
        <v>200852.16</v>
      </c>
      <c r="BV140" s="208">
        <v>6810</v>
      </c>
      <c r="BW140" s="208">
        <v>302175.52</v>
      </c>
      <c r="BX140" s="208">
        <v>0</v>
      </c>
      <c r="BY140" s="208">
        <v>0</v>
      </c>
      <c r="BZ140" s="208">
        <v>80142.19</v>
      </c>
      <c r="CA140" s="208">
        <v>0</v>
      </c>
      <c r="CB140" s="208">
        <v>0</v>
      </c>
      <c r="CC140" s="208">
        <v>8743</v>
      </c>
      <c r="CD140" s="208">
        <v>0</v>
      </c>
      <c r="CE140" s="208">
        <v>80142.19</v>
      </c>
      <c r="CF140" s="208">
        <v>0</v>
      </c>
      <c r="CG140" s="208">
        <v>0</v>
      </c>
      <c r="CH140" s="208">
        <v>8743</v>
      </c>
      <c r="CI140" s="208">
        <v>13758</v>
      </c>
      <c r="CJ140" s="208">
        <v>0</v>
      </c>
      <c r="CK140" s="208">
        <v>1122784.47</v>
      </c>
      <c r="CL140" s="208"/>
      <c r="CM140" s="208">
        <v>0</v>
      </c>
      <c r="CN140" s="208">
        <v>0</v>
      </c>
      <c r="CO140" s="208">
        <v>0</v>
      </c>
      <c r="CP140" s="208">
        <v>0</v>
      </c>
      <c r="CQ140" s="176"/>
      <c r="CR140">
        <v>1122784.47</v>
      </c>
      <c r="CS140">
        <v>0</v>
      </c>
      <c r="CT140" s="152">
        <v>1202926.6599999999</v>
      </c>
      <c r="CU140" s="152">
        <v>-80142.19</v>
      </c>
      <c r="CV140" s="152">
        <v>-80142.189999999944</v>
      </c>
      <c r="CW140">
        <v>-80142.19</v>
      </c>
      <c r="CX140">
        <v>1122784.47</v>
      </c>
      <c r="CY140" s="153">
        <v>0</v>
      </c>
      <c r="CZ140">
        <v>0</v>
      </c>
      <c r="DA140">
        <v>0</v>
      </c>
      <c r="DB140">
        <v>-9.9999997764825821E-3</v>
      </c>
      <c r="DC140" s="152">
        <v>-80142.19</v>
      </c>
      <c r="DE140">
        <v>0</v>
      </c>
      <c r="DH140">
        <v>1122784.47</v>
      </c>
      <c r="DI140">
        <v>0</v>
      </c>
      <c r="DJ140" s="152">
        <v>1202926.6599999999</v>
      </c>
      <c r="DK140" s="152">
        <v>-80142.19</v>
      </c>
      <c r="DP140" s="166">
        <v>3302142</v>
      </c>
      <c r="DR140">
        <v>0</v>
      </c>
      <c r="DS140">
        <v>3344674.47</v>
      </c>
      <c r="DT140">
        <v>3283941.99</v>
      </c>
      <c r="DU140">
        <v>60732.479999999981</v>
      </c>
      <c r="DV140">
        <v>88885.19</v>
      </c>
      <c r="DW140">
        <v>22501</v>
      </c>
      <c r="DX140">
        <v>66384.19</v>
      </c>
      <c r="EM140" s="277"/>
    </row>
    <row r="141" spans="2:143" hidden="1">
      <c r="B141" s="166">
        <v>3302149</v>
      </c>
      <c r="C141" s="175" t="s">
        <v>745</v>
      </c>
      <c r="D141" s="175" t="s">
        <v>746</v>
      </c>
      <c r="E141" s="178"/>
      <c r="F141" s="17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70"/>
      <c r="S141" s="170"/>
      <c r="T141" s="170"/>
      <c r="U141" s="170"/>
      <c r="V141" s="170"/>
      <c r="W141" s="170"/>
      <c r="X141" s="207">
        <v>433730.85</v>
      </c>
      <c r="Y141" s="207"/>
      <c r="Z141" s="207">
        <v>-49862.77</v>
      </c>
      <c r="AA141" s="208">
        <v>2118544.67</v>
      </c>
      <c r="AB141" s="208">
        <v>0</v>
      </c>
      <c r="AC141" s="208">
        <v>352332.16</v>
      </c>
      <c r="AD141" s="208">
        <v>0</v>
      </c>
      <c r="AE141" s="208">
        <v>258925</v>
      </c>
      <c r="AF141" s="208">
        <v>3656.93</v>
      </c>
      <c r="AG141" s="208">
        <v>0</v>
      </c>
      <c r="AH141" s="208">
        <v>0</v>
      </c>
      <c r="AI141" s="208">
        <v>28906.499999998858</v>
      </c>
      <c r="AJ141" s="208">
        <v>0</v>
      </c>
      <c r="AK141" s="208">
        <v>0</v>
      </c>
      <c r="AL141" s="208">
        <v>0</v>
      </c>
      <c r="AM141" s="208">
        <v>4585.6499999999996</v>
      </c>
      <c r="AN141" s="208">
        <v>4362.1000000000004</v>
      </c>
      <c r="AO141" s="208">
        <v>0</v>
      </c>
      <c r="AP141" s="208">
        <v>0</v>
      </c>
      <c r="AQ141" s="208">
        <v>0</v>
      </c>
      <c r="AR141" s="208">
        <v>0</v>
      </c>
      <c r="AS141" s="208">
        <v>0</v>
      </c>
      <c r="AT141" s="208">
        <v>31597.29</v>
      </c>
      <c r="AU141" s="208">
        <v>57254</v>
      </c>
      <c r="AV141" s="208">
        <v>1270469.98</v>
      </c>
      <c r="AW141" s="208">
        <v>0</v>
      </c>
      <c r="AX141" s="208">
        <v>327078.59000000003</v>
      </c>
      <c r="AY141" s="208">
        <v>49148.67</v>
      </c>
      <c r="AZ141" s="208">
        <v>272568.44</v>
      </c>
      <c r="BA141" s="208">
        <v>0</v>
      </c>
      <c r="BB141" s="208">
        <v>82685.45</v>
      </c>
      <c r="BC141" s="208">
        <v>693</v>
      </c>
      <c r="BD141" s="208">
        <v>7435.5</v>
      </c>
      <c r="BE141" s="208">
        <v>0</v>
      </c>
      <c r="BF141" s="208">
        <v>0</v>
      </c>
      <c r="BG141" s="208">
        <v>43610.48</v>
      </c>
      <c r="BH141" s="208">
        <v>1575.88</v>
      </c>
      <c r="BI141" s="208">
        <v>1562.41</v>
      </c>
      <c r="BJ141" s="208">
        <v>7295.94</v>
      </c>
      <c r="BK141" s="208">
        <v>59484.89</v>
      </c>
      <c r="BL141" s="208">
        <v>0</v>
      </c>
      <c r="BM141" s="208">
        <v>7346.08</v>
      </c>
      <c r="BN141" s="208">
        <v>153764.62</v>
      </c>
      <c r="BO141" s="208">
        <v>6141.8</v>
      </c>
      <c r="BP141" s="208">
        <v>72.12</v>
      </c>
      <c r="BQ141" s="208">
        <v>37549.360000000001</v>
      </c>
      <c r="BR141" s="208">
        <v>4895</v>
      </c>
      <c r="BS141" s="208">
        <v>2192</v>
      </c>
      <c r="BT141" s="208">
        <v>160655.98000000001</v>
      </c>
      <c r="BU141" s="208">
        <v>201148.11</v>
      </c>
      <c r="BV141" s="208">
        <v>180</v>
      </c>
      <c r="BW141" s="208">
        <v>188320.07</v>
      </c>
      <c r="BX141" s="208">
        <v>0</v>
      </c>
      <c r="BY141" s="208">
        <v>0</v>
      </c>
      <c r="BZ141" s="208">
        <v>50612.77</v>
      </c>
      <c r="CA141" s="208">
        <v>0</v>
      </c>
      <c r="CB141" s="208">
        <v>0</v>
      </c>
      <c r="CC141" s="208">
        <v>8258.1299999999992</v>
      </c>
      <c r="CD141" s="208">
        <v>0</v>
      </c>
      <c r="CE141" s="208">
        <v>50612.77</v>
      </c>
      <c r="CF141" s="208">
        <v>0</v>
      </c>
      <c r="CG141" s="208">
        <v>0</v>
      </c>
      <c r="CH141" s="208">
        <v>8258.1299999999992</v>
      </c>
      <c r="CI141" s="208">
        <v>750</v>
      </c>
      <c r="CJ141" s="208">
        <v>0</v>
      </c>
      <c r="CK141" s="208">
        <v>357408.01000000013</v>
      </c>
      <c r="CL141" s="208"/>
      <c r="CM141" s="208">
        <v>0</v>
      </c>
      <c r="CN141" s="208">
        <v>0</v>
      </c>
      <c r="CO141" s="208">
        <v>0</v>
      </c>
      <c r="CP141" s="208">
        <v>0</v>
      </c>
      <c r="CQ141" s="176"/>
      <c r="CR141">
        <v>357408.01000000013</v>
      </c>
      <c r="CS141">
        <v>0</v>
      </c>
      <c r="CT141" s="152">
        <v>408020.78</v>
      </c>
      <c r="CU141" s="152">
        <v>-50612.77</v>
      </c>
      <c r="CV141" s="152">
        <v>-50612.769999999902</v>
      </c>
      <c r="CW141">
        <v>-50612.77</v>
      </c>
      <c r="CX141">
        <v>357408.01</v>
      </c>
      <c r="CY141" s="153">
        <v>0</v>
      </c>
      <c r="CZ141">
        <v>0</v>
      </c>
      <c r="DA141">
        <v>5703.3500000011409</v>
      </c>
      <c r="DB141">
        <v>0</v>
      </c>
      <c r="DC141" s="152">
        <v>-50612.77</v>
      </c>
      <c r="DE141">
        <v>9.4587448984384537E-11</v>
      </c>
      <c r="DH141">
        <v>357408.01000000013</v>
      </c>
      <c r="DI141">
        <v>0</v>
      </c>
      <c r="DJ141" s="152">
        <v>408020.78</v>
      </c>
      <c r="DK141" s="152">
        <v>-50612.77</v>
      </c>
      <c r="DP141" s="166">
        <v>3302149</v>
      </c>
      <c r="DR141">
        <v>0</v>
      </c>
      <c r="DS141">
        <v>2860164.2999999993</v>
      </c>
      <c r="DT141">
        <v>2936487.1399999992</v>
      </c>
      <c r="DU141">
        <v>-76322.839999999851</v>
      </c>
      <c r="DV141">
        <v>58870.899999999994</v>
      </c>
      <c r="DW141">
        <v>9008.1299999999992</v>
      </c>
      <c r="DX141">
        <v>49862.77</v>
      </c>
      <c r="EM141" s="277"/>
    </row>
    <row r="142" spans="2:143" hidden="1">
      <c r="B142" s="166">
        <v>3302157</v>
      </c>
      <c r="C142" s="175" t="s">
        <v>749</v>
      </c>
      <c r="D142" s="175" t="s">
        <v>750</v>
      </c>
      <c r="E142" s="178"/>
      <c r="F142" s="17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70"/>
      <c r="S142" s="170"/>
      <c r="T142" s="170"/>
      <c r="U142" s="170"/>
      <c r="V142" s="170"/>
      <c r="W142" s="170"/>
      <c r="X142" s="207"/>
      <c r="Y142" s="207">
        <v>-144180.46</v>
      </c>
      <c r="Z142" s="207">
        <v>-14610.41</v>
      </c>
      <c r="AA142" s="208">
        <v>1959856.99</v>
      </c>
      <c r="AB142" s="208">
        <v>0</v>
      </c>
      <c r="AC142" s="208">
        <v>8925</v>
      </c>
      <c r="AD142" s="208">
        <v>0</v>
      </c>
      <c r="AE142" s="208">
        <v>145076.5</v>
      </c>
      <c r="AF142" s="208">
        <v>5656.93</v>
      </c>
      <c r="AG142" s="208">
        <v>0</v>
      </c>
      <c r="AH142" s="208">
        <v>0</v>
      </c>
      <c r="AI142" s="208">
        <v>54364.56</v>
      </c>
      <c r="AJ142" s="208">
        <v>0</v>
      </c>
      <c r="AK142" s="208">
        <v>0</v>
      </c>
      <c r="AL142" s="208">
        <v>0</v>
      </c>
      <c r="AM142" s="208">
        <v>238.5</v>
      </c>
      <c r="AN142" s="208">
        <v>0</v>
      </c>
      <c r="AO142" s="208">
        <v>0</v>
      </c>
      <c r="AP142" s="208">
        <v>0</v>
      </c>
      <c r="AQ142" s="208">
        <v>0</v>
      </c>
      <c r="AR142" s="208">
        <v>0</v>
      </c>
      <c r="AS142" s="208">
        <v>0</v>
      </c>
      <c r="AT142" s="208">
        <v>20102.080000000002</v>
      </c>
      <c r="AU142" s="208">
        <v>85388</v>
      </c>
      <c r="AV142" s="208">
        <v>1248328.6100000001</v>
      </c>
      <c r="AW142" s="208">
        <v>0</v>
      </c>
      <c r="AX142" s="208">
        <v>195706.03</v>
      </c>
      <c r="AY142" s="208">
        <v>74385.77</v>
      </c>
      <c r="AZ142" s="208">
        <v>232982.5</v>
      </c>
      <c r="BA142" s="208">
        <v>0</v>
      </c>
      <c r="BB142" s="208">
        <v>52324.17</v>
      </c>
      <c r="BC142" s="208">
        <v>234.58</v>
      </c>
      <c r="BD142" s="208">
        <v>0</v>
      </c>
      <c r="BE142" s="208">
        <v>0</v>
      </c>
      <c r="BF142" s="208">
        <v>0</v>
      </c>
      <c r="BG142" s="208">
        <v>6991.42</v>
      </c>
      <c r="BH142" s="208">
        <v>0</v>
      </c>
      <c r="BI142" s="208">
        <v>4337.87</v>
      </c>
      <c r="BJ142" s="208">
        <v>2927.07</v>
      </c>
      <c r="BK142" s="208">
        <v>46807.75</v>
      </c>
      <c r="BL142" s="208">
        <v>0</v>
      </c>
      <c r="BM142" s="208">
        <v>11819.8</v>
      </c>
      <c r="BN142" s="208">
        <v>98810.960000000152</v>
      </c>
      <c r="BO142" s="208">
        <v>0</v>
      </c>
      <c r="BP142" s="208">
        <v>3770</v>
      </c>
      <c r="BQ142" s="208">
        <v>26909.35</v>
      </c>
      <c r="BR142" s="208">
        <v>4895</v>
      </c>
      <c r="BS142" s="208">
        <v>0</v>
      </c>
      <c r="BT142" s="208">
        <v>76682.490000000005</v>
      </c>
      <c r="BU142" s="208">
        <v>34723.620000000003</v>
      </c>
      <c r="BV142" s="208">
        <v>2895</v>
      </c>
      <c r="BW142" s="208">
        <v>124234.95</v>
      </c>
      <c r="BX142" s="208">
        <v>0</v>
      </c>
      <c r="BY142" s="208">
        <v>0</v>
      </c>
      <c r="BZ142" s="208">
        <v>14610.41</v>
      </c>
      <c r="CA142" s="208">
        <v>0</v>
      </c>
      <c r="CB142" s="208">
        <v>0</v>
      </c>
      <c r="CC142" s="208">
        <v>8677.75</v>
      </c>
      <c r="CD142" s="208">
        <v>0</v>
      </c>
      <c r="CE142" s="208">
        <v>14610.41</v>
      </c>
      <c r="CF142" s="208">
        <v>0</v>
      </c>
      <c r="CG142" s="208">
        <v>0</v>
      </c>
      <c r="CH142" s="208">
        <v>8677.75</v>
      </c>
      <c r="CI142" s="208">
        <v>0</v>
      </c>
      <c r="CJ142" s="208">
        <v>0</v>
      </c>
      <c r="CK142" s="208">
        <v>-128949.25000000049</v>
      </c>
      <c r="CL142" s="208"/>
      <c r="CM142" s="208">
        <v>0</v>
      </c>
      <c r="CN142" s="208">
        <v>0</v>
      </c>
      <c r="CO142" s="208">
        <v>0</v>
      </c>
      <c r="CP142" s="208">
        <v>0</v>
      </c>
      <c r="CQ142" s="176"/>
      <c r="CR142">
        <v>-128949.25000000049</v>
      </c>
      <c r="CS142">
        <v>0</v>
      </c>
      <c r="CT142" s="152">
        <v>-114338.84</v>
      </c>
      <c r="CU142" s="152">
        <v>-14610.41</v>
      </c>
      <c r="CV142" s="152">
        <v>-14610.410000000498</v>
      </c>
      <c r="CW142">
        <v>-14610.41</v>
      </c>
      <c r="CX142">
        <v>-128949.25</v>
      </c>
      <c r="CY142" s="153">
        <v>0</v>
      </c>
      <c r="CZ142">
        <v>0</v>
      </c>
      <c r="DA142">
        <v>0</v>
      </c>
      <c r="DB142">
        <v>-0.45999999984633178</v>
      </c>
      <c r="DC142" s="152">
        <v>-14610.41</v>
      </c>
      <c r="DE142">
        <v>-4.9840309657156467E-10</v>
      </c>
      <c r="DH142">
        <v>-128949.25000000049</v>
      </c>
      <c r="DI142">
        <v>0</v>
      </c>
      <c r="DJ142" s="152">
        <v>-114338.84</v>
      </c>
      <c r="DK142" s="152">
        <v>-14610.41</v>
      </c>
      <c r="DP142" s="166">
        <v>3302157</v>
      </c>
      <c r="DR142">
        <v>0</v>
      </c>
      <c r="DS142">
        <v>2279608.5600000005</v>
      </c>
      <c r="DT142">
        <v>2264377.350000001</v>
      </c>
      <c r="DU142">
        <v>15231.209999999497</v>
      </c>
      <c r="DV142">
        <v>23288.16</v>
      </c>
      <c r="DW142">
        <v>8677.75</v>
      </c>
      <c r="DX142">
        <v>14610.41</v>
      </c>
      <c r="EM142" s="277"/>
    </row>
    <row r="143" spans="2:143" hidden="1">
      <c r="B143" s="166">
        <v>3302160</v>
      </c>
      <c r="C143" s="175" t="s">
        <v>752</v>
      </c>
      <c r="D143" s="175" t="s">
        <v>753</v>
      </c>
      <c r="E143" s="178"/>
      <c r="F143" s="17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70"/>
      <c r="S143" s="170"/>
      <c r="T143" s="170"/>
      <c r="U143" s="170"/>
      <c r="V143" s="170"/>
      <c r="W143" s="170"/>
      <c r="X143" s="207">
        <v>283191.15999999997</v>
      </c>
      <c r="Y143" s="207"/>
      <c r="Z143" s="207">
        <v>-5507.99</v>
      </c>
      <c r="AA143" s="208">
        <v>1905652.09</v>
      </c>
      <c r="AB143" s="208">
        <v>0</v>
      </c>
      <c r="AC143" s="208">
        <v>79368.850000000006</v>
      </c>
      <c r="AD143" s="208">
        <v>0</v>
      </c>
      <c r="AE143" s="208">
        <v>306580</v>
      </c>
      <c r="AF143" s="208">
        <v>4970.79</v>
      </c>
      <c r="AG143" s="208">
        <v>0</v>
      </c>
      <c r="AH143" s="208">
        <v>0</v>
      </c>
      <c r="AI143" s="208">
        <v>48989.29</v>
      </c>
      <c r="AJ143" s="208">
        <v>0</v>
      </c>
      <c r="AK143" s="208">
        <v>0</v>
      </c>
      <c r="AL143" s="208">
        <v>0</v>
      </c>
      <c r="AM143" s="208">
        <v>92792.45</v>
      </c>
      <c r="AN143" s="208">
        <v>0</v>
      </c>
      <c r="AO143" s="208">
        <v>0</v>
      </c>
      <c r="AP143" s="208">
        <v>0</v>
      </c>
      <c r="AQ143" s="208">
        <v>0</v>
      </c>
      <c r="AR143" s="208">
        <v>0</v>
      </c>
      <c r="AS143" s="208">
        <v>0</v>
      </c>
      <c r="AT143" s="208">
        <v>52623.88</v>
      </c>
      <c r="AU143" s="208">
        <v>19469</v>
      </c>
      <c r="AV143" s="208">
        <v>1115700.55</v>
      </c>
      <c r="AW143" s="208">
        <v>0</v>
      </c>
      <c r="AX143" s="208">
        <v>426957.2</v>
      </c>
      <c r="AY143" s="208">
        <v>37084.82</v>
      </c>
      <c r="AZ143" s="208">
        <v>217343.69</v>
      </c>
      <c r="BA143" s="208">
        <v>0</v>
      </c>
      <c r="BB143" s="208">
        <v>98841.45</v>
      </c>
      <c r="BC143" s="208">
        <v>559.35</v>
      </c>
      <c r="BD143" s="208">
        <v>7967.03</v>
      </c>
      <c r="BE143" s="208">
        <v>0</v>
      </c>
      <c r="BF143" s="208">
        <v>0</v>
      </c>
      <c r="BG143" s="208">
        <v>16324.73</v>
      </c>
      <c r="BH143" s="208">
        <v>3146.55</v>
      </c>
      <c r="BI143" s="208">
        <v>31576.51</v>
      </c>
      <c r="BJ143" s="208">
        <v>2664.48</v>
      </c>
      <c r="BK143" s="208">
        <v>33074.629999999997</v>
      </c>
      <c r="BL143" s="208">
        <v>0</v>
      </c>
      <c r="BM143" s="208">
        <v>1763.82</v>
      </c>
      <c r="BN143" s="208">
        <v>92840.560000000492</v>
      </c>
      <c r="BO143" s="208">
        <v>10759.51</v>
      </c>
      <c r="BP143" s="208">
        <v>96.16</v>
      </c>
      <c r="BQ143" s="208">
        <v>97013.26</v>
      </c>
      <c r="BR143" s="208">
        <v>10320</v>
      </c>
      <c r="BS143" s="208">
        <v>8052.2</v>
      </c>
      <c r="BT143" s="208">
        <v>56779.519999999997</v>
      </c>
      <c r="BU143" s="208">
        <v>37352.06</v>
      </c>
      <c r="BV143" s="208">
        <v>0</v>
      </c>
      <c r="BW143" s="208">
        <v>79620.94</v>
      </c>
      <c r="BX143" s="208">
        <v>0</v>
      </c>
      <c r="BY143" s="208">
        <v>0</v>
      </c>
      <c r="BZ143" s="208">
        <v>15325.29</v>
      </c>
      <c r="CA143" s="208">
        <v>0</v>
      </c>
      <c r="CB143" s="208">
        <v>0</v>
      </c>
      <c r="CC143" s="208">
        <v>7948.75</v>
      </c>
      <c r="CD143" s="208">
        <v>17061.119999999995</v>
      </c>
      <c r="CE143" s="208">
        <v>15325.29</v>
      </c>
      <c r="CF143" s="208">
        <v>0</v>
      </c>
      <c r="CG143" s="208">
        <v>0</v>
      </c>
      <c r="CH143" s="208">
        <v>0</v>
      </c>
      <c r="CI143" s="208">
        <v>34827.17</v>
      </c>
      <c r="CJ143" s="208"/>
      <c r="CK143" s="208">
        <v>392473.2</v>
      </c>
      <c r="CL143" s="208"/>
      <c r="CM143" s="208">
        <v>0</v>
      </c>
      <c r="CN143" s="208">
        <v>0</v>
      </c>
      <c r="CO143" s="208">
        <v>0</v>
      </c>
      <c r="CP143" s="208">
        <v>0</v>
      </c>
      <c r="CQ143" s="176"/>
      <c r="CR143">
        <v>392473.2</v>
      </c>
      <c r="CS143">
        <v>0</v>
      </c>
      <c r="CT143" s="152">
        <v>407798.49</v>
      </c>
      <c r="CU143" s="152">
        <v>-15325.29</v>
      </c>
      <c r="CV143" s="152">
        <v>-15325.289999999979</v>
      </c>
      <c r="CW143">
        <v>-15325.29</v>
      </c>
      <c r="CX143">
        <v>392473.2</v>
      </c>
      <c r="CY143" s="153">
        <v>17061.119999999995</v>
      </c>
      <c r="CZ143">
        <v>17061.119999999995</v>
      </c>
      <c r="DA143">
        <v>0</v>
      </c>
      <c r="DB143">
        <v>-3.9999999513383955E-2</v>
      </c>
      <c r="DC143" s="152">
        <v>-15325.29</v>
      </c>
      <c r="DE143">
        <v>2.1827872842550278E-11</v>
      </c>
      <c r="DH143">
        <v>392473.2</v>
      </c>
      <c r="DI143">
        <v>0</v>
      </c>
      <c r="DJ143" s="152">
        <v>407798.49</v>
      </c>
      <c r="DK143" s="152">
        <v>-15325.29</v>
      </c>
      <c r="DP143" s="166">
        <v>3302160</v>
      </c>
      <c r="DR143">
        <v>0</v>
      </c>
      <c r="DS143">
        <v>2510446.3500000006</v>
      </c>
      <c r="DT143">
        <v>2401164.3100000005</v>
      </c>
      <c r="DU143">
        <v>109282.04000000004</v>
      </c>
      <c r="DV143">
        <v>40335.159999999996</v>
      </c>
      <c r="DW143">
        <v>34827.17</v>
      </c>
      <c r="DX143">
        <v>5507.989999999998</v>
      </c>
      <c r="EM143" s="277"/>
    </row>
    <row r="144" spans="2:143" hidden="1">
      <c r="B144" s="166">
        <v>3302176</v>
      </c>
      <c r="C144" s="175" t="s">
        <v>757</v>
      </c>
      <c r="D144" s="175" t="s">
        <v>758</v>
      </c>
      <c r="E144" s="178"/>
      <c r="F144" s="17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70"/>
      <c r="S144" s="170"/>
      <c r="T144" s="170"/>
      <c r="U144" s="170"/>
      <c r="V144" s="170"/>
      <c r="W144" s="170"/>
      <c r="X144" s="207">
        <v>251570.23</v>
      </c>
      <c r="Y144" s="207"/>
      <c r="Z144" s="207">
        <v>-45667.29</v>
      </c>
      <c r="AA144" s="208">
        <v>3720953.39</v>
      </c>
      <c r="AB144" s="208">
        <v>0</v>
      </c>
      <c r="AC144" s="208">
        <v>216707.5</v>
      </c>
      <c r="AD144" s="208">
        <v>0</v>
      </c>
      <c r="AE144" s="208">
        <v>408856.5</v>
      </c>
      <c r="AF144" s="208">
        <v>8056.93</v>
      </c>
      <c r="AG144" s="208">
        <v>0</v>
      </c>
      <c r="AH144" s="208">
        <v>0</v>
      </c>
      <c r="AI144" s="208">
        <v>274131.25999999978</v>
      </c>
      <c r="AJ144" s="208">
        <v>0</v>
      </c>
      <c r="AK144" s="208">
        <v>0</v>
      </c>
      <c r="AL144" s="208">
        <v>0</v>
      </c>
      <c r="AM144" s="208">
        <v>18948.849999999999</v>
      </c>
      <c r="AN144" s="208">
        <v>2132.0500000000002</v>
      </c>
      <c r="AO144" s="208">
        <v>0</v>
      </c>
      <c r="AP144" s="208">
        <v>0</v>
      </c>
      <c r="AQ144" s="208">
        <v>0</v>
      </c>
      <c r="AR144" s="208">
        <v>0</v>
      </c>
      <c r="AS144" s="208">
        <v>0</v>
      </c>
      <c r="AT144" s="208">
        <v>69095</v>
      </c>
      <c r="AU144" s="208">
        <v>108579</v>
      </c>
      <c r="AV144" s="208">
        <v>1698229.17</v>
      </c>
      <c r="AW144" s="208">
        <v>0</v>
      </c>
      <c r="AX144" s="208">
        <v>895563.29</v>
      </c>
      <c r="AY144" s="208">
        <v>47620.52</v>
      </c>
      <c r="AZ144" s="208">
        <v>248937.8</v>
      </c>
      <c r="BA144" s="208">
        <v>167670.15</v>
      </c>
      <c r="BB144" s="208">
        <v>92652.76</v>
      </c>
      <c r="BC144" s="208">
        <v>1836.81</v>
      </c>
      <c r="BD144" s="208">
        <v>12540.29</v>
      </c>
      <c r="BE144" s="208">
        <v>0</v>
      </c>
      <c r="BF144" s="208">
        <v>0</v>
      </c>
      <c r="BG144" s="208">
        <v>60383.44</v>
      </c>
      <c r="BH144" s="208">
        <v>0</v>
      </c>
      <c r="BI144" s="208">
        <v>11161.91</v>
      </c>
      <c r="BJ144" s="208">
        <v>4339.3100000000004</v>
      </c>
      <c r="BK144" s="208">
        <v>116818.7</v>
      </c>
      <c r="BL144" s="208">
        <v>0</v>
      </c>
      <c r="BM144" s="208">
        <v>14940.95</v>
      </c>
      <c r="BN144" s="208">
        <v>130972.83</v>
      </c>
      <c r="BO144" s="208">
        <v>50867.14</v>
      </c>
      <c r="BP144" s="208">
        <v>52775.3</v>
      </c>
      <c r="BQ144" s="208">
        <v>204283.05</v>
      </c>
      <c r="BR144" s="208">
        <v>17853</v>
      </c>
      <c r="BS144" s="208">
        <v>0</v>
      </c>
      <c r="BT144" s="208">
        <v>90203.03</v>
      </c>
      <c r="BU144" s="208">
        <v>672485.64</v>
      </c>
      <c r="BV144" s="208">
        <v>180</v>
      </c>
      <c r="BW144" s="208">
        <v>169698.59</v>
      </c>
      <c r="BX144" s="208">
        <v>0</v>
      </c>
      <c r="BY144" s="208">
        <v>0</v>
      </c>
      <c r="BZ144" s="208">
        <v>10956.92</v>
      </c>
      <c r="CA144" s="208">
        <v>0</v>
      </c>
      <c r="CB144" s="208">
        <v>0</v>
      </c>
      <c r="CC144" s="208">
        <v>11884</v>
      </c>
      <c r="CD144" s="208">
        <v>24166.370000000003</v>
      </c>
      <c r="CE144" s="208">
        <v>10956.92</v>
      </c>
      <c r="CF144" s="208">
        <v>0</v>
      </c>
      <c r="CG144" s="208">
        <v>0</v>
      </c>
      <c r="CH144" s="208">
        <v>0</v>
      </c>
      <c r="CI144" s="208">
        <v>1340</v>
      </c>
      <c r="CJ144" s="208"/>
      <c r="CK144" s="208">
        <v>306060.10999999987</v>
      </c>
      <c r="CL144" s="208"/>
      <c r="CM144" s="208">
        <v>0</v>
      </c>
      <c r="CN144" s="208">
        <v>0</v>
      </c>
      <c r="CO144" s="208">
        <v>0</v>
      </c>
      <c r="CP144" s="208">
        <v>0</v>
      </c>
      <c r="CQ144" s="176"/>
      <c r="CR144">
        <v>306060.10999999987</v>
      </c>
      <c r="CS144">
        <v>0</v>
      </c>
      <c r="CT144" s="152">
        <v>317017.03000000003</v>
      </c>
      <c r="CU144" s="152">
        <v>-10956.92</v>
      </c>
      <c r="CV144" s="152">
        <v>-10956.920000000158</v>
      </c>
      <c r="CW144">
        <v>-10956.92</v>
      </c>
      <c r="CX144">
        <v>306060.11000000004</v>
      </c>
      <c r="CY144" s="153">
        <v>24166.370000000003</v>
      </c>
      <c r="CZ144">
        <v>24166.370000000003</v>
      </c>
      <c r="DA144">
        <v>995.02000000025146</v>
      </c>
      <c r="DB144">
        <v>0</v>
      </c>
      <c r="DC144" s="152">
        <v>-10956.92</v>
      </c>
      <c r="DE144">
        <v>-1.5825207810848951E-10</v>
      </c>
      <c r="DH144">
        <v>306060.10999999987</v>
      </c>
      <c r="DI144">
        <v>0</v>
      </c>
      <c r="DJ144" s="152">
        <v>317017.03000000003</v>
      </c>
      <c r="DK144" s="152">
        <v>-10956.92</v>
      </c>
      <c r="DP144" s="166">
        <v>3302176</v>
      </c>
      <c r="DR144">
        <v>0</v>
      </c>
      <c r="DS144">
        <v>4827460.4799999995</v>
      </c>
      <c r="DT144">
        <v>4772970.5999999996</v>
      </c>
      <c r="DU144">
        <v>54489.879999999888</v>
      </c>
      <c r="DV144">
        <v>47007.29</v>
      </c>
      <c r="DW144">
        <v>1340</v>
      </c>
      <c r="DX144">
        <v>45667.29</v>
      </c>
      <c r="EM144" s="277"/>
    </row>
    <row r="145" spans="2:143" hidden="1">
      <c r="B145" s="166">
        <v>3302183</v>
      </c>
      <c r="C145" s="175" t="s">
        <v>760</v>
      </c>
      <c r="D145" s="175" t="s">
        <v>761</v>
      </c>
      <c r="E145" s="178"/>
      <c r="F145" s="17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70"/>
      <c r="S145" s="170"/>
      <c r="T145" s="170"/>
      <c r="U145" s="170"/>
      <c r="V145" s="170"/>
      <c r="W145" s="170"/>
      <c r="X145" s="207"/>
      <c r="Y145" s="207">
        <v>-23439.37</v>
      </c>
      <c r="Z145" s="207">
        <v>-18989.46</v>
      </c>
      <c r="AA145" s="208">
        <v>2137187.81</v>
      </c>
      <c r="AB145" s="208">
        <v>0</v>
      </c>
      <c r="AC145" s="208">
        <v>87776.5</v>
      </c>
      <c r="AD145" s="208">
        <v>0</v>
      </c>
      <c r="AE145" s="208">
        <v>232072.75</v>
      </c>
      <c r="AF145" s="208">
        <v>400</v>
      </c>
      <c r="AG145" s="208">
        <v>0</v>
      </c>
      <c r="AH145" s="208">
        <v>0</v>
      </c>
      <c r="AI145" s="208">
        <v>69662.660000000498</v>
      </c>
      <c r="AJ145" s="208">
        <v>0</v>
      </c>
      <c r="AK145" s="208">
        <v>0</v>
      </c>
      <c r="AL145" s="208">
        <v>0</v>
      </c>
      <c r="AM145" s="208">
        <v>6431.48</v>
      </c>
      <c r="AN145" s="208">
        <v>0</v>
      </c>
      <c r="AO145" s="208">
        <v>0</v>
      </c>
      <c r="AP145" s="208">
        <v>0</v>
      </c>
      <c r="AQ145" s="208">
        <v>0</v>
      </c>
      <c r="AR145" s="208">
        <v>0</v>
      </c>
      <c r="AS145" s="208">
        <v>0</v>
      </c>
      <c r="AT145" s="208">
        <v>13552</v>
      </c>
      <c r="AU145" s="208">
        <v>66490</v>
      </c>
      <c r="AV145" s="208">
        <v>1137235.98</v>
      </c>
      <c r="AW145" s="208">
        <v>0</v>
      </c>
      <c r="AX145" s="208">
        <v>268331.40000000002</v>
      </c>
      <c r="AY145" s="208">
        <v>90979.47</v>
      </c>
      <c r="AZ145" s="208">
        <v>242704.7</v>
      </c>
      <c r="BA145" s="208">
        <v>0</v>
      </c>
      <c r="BB145" s="208">
        <v>71107.960000000006</v>
      </c>
      <c r="BC145" s="208">
        <v>85</v>
      </c>
      <c r="BD145" s="208">
        <v>9187.33</v>
      </c>
      <c r="BE145" s="208">
        <v>0</v>
      </c>
      <c r="BF145" s="208">
        <v>0</v>
      </c>
      <c r="BG145" s="208">
        <v>5868.1</v>
      </c>
      <c r="BH145" s="208">
        <v>0</v>
      </c>
      <c r="BI145" s="208">
        <v>0</v>
      </c>
      <c r="BJ145" s="208">
        <v>5778.72</v>
      </c>
      <c r="BK145" s="208">
        <v>69095.33</v>
      </c>
      <c r="BL145" s="208">
        <v>0</v>
      </c>
      <c r="BM145" s="208">
        <v>38001.46</v>
      </c>
      <c r="BN145" s="208">
        <v>107587.29</v>
      </c>
      <c r="BO145" s="208">
        <v>6708.56</v>
      </c>
      <c r="BP145" s="208">
        <v>33575.72</v>
      </c>
      <c r="BQ145" s="208">
        <v>6579.25</v>
      </c>
      <c r="BR145" s="208">
        <v>4895</v>
      </c>
      <c r="BS145" s="208">
        <v>0</v>
      </c>
      <c r="BT145" s="208">
        <v>145558.70000000001</v>
      </c>
      <c r="BU145" s="208">
        <v>150241.64000000001</v>
      </c>
      <c r="BV145" s="208">
        <v>0</v>
      </c>
      <c r="BW145" s="208">
        <v>89362.66</v>
      </c>
      <c r="BX145" s="208">
        <v>0</v>
      </c>
      <c r="BY145" s="208">
        <v>0</v>
      </c>
      <c r="BZ145" s="208">
        <v>26770.29</v>
      </c>
      <c r="CA145" s="208">
        <v>0</v>
      </c>
      <c r="CB145" s="208">
        <v>0</v>
      </c>
      <c r="CC145" s="208">
        <v>8646.25</v>
      </c>
      <c r="CD145" s="208">
        <v>0</v>
      </c>
      <c r="CE145" s="208">
        <v>26770.29</v>
      </c>
      <c r="CF145" s="208">
        <v>0</v>
      </c>
      <c r="CG145" s="208">
        <v>0</v>
      </c>
      <c r="CH145" s="208">
        <v>8646.25</v>
      </c>
      <c r="CI145" s="208">
        <v>7780.83</v>
      </c>
      <c r="CJ145" s="208">
        <v>0</v>
      </c>
      <c r="CK145" s="208">
        <v>80479.270000000135</v>
      </c>
      <c r="CL145" s="208"/>
      <c r="CM145" s="208">
        <v>0</v>
      </c>
      <c r="CN145" s="208">
        <v>0</v>
      </c>
      <c r="CO145" s="208">
        <v>0</v>
      </c>
      <c r="CP145" s="208">
        <v>0</v>
      </c>
      <c r="CQ145" s="176"/>
      <c r="CR145">
        <v>80479.270000000135</v>
      </c>
      <c r="CS145">
        <v>0</v>
      </c>
      <c r="CT145" s="152">
        <v>107249.56</v>
      </c>
      <c r="CU145" s="152">
        <v>-26770.29</v>
      </c>
      <c r="CV145" s="152">
        <v>-26770.289999999863</v>
      </c>
      <c r="CW145">
        <v>-26770.29</v>
      </c>
      <c r="CX145">
        <v>80479.26999999999</v>
      </c>
      <c r="CY145" s="153">
        <v>0</v>
      </c>
      <c r="CZ145">
        <v>0</v>
      </c>
      <c r="DA145">
        <v>2.9999999504070729E-2</v>
      </c>
      <c r="DB145">
        <v>0</v>
      </c>
      <c r="DC145" s="152">
        <v>-26770.29</v>
      </c>
      <c r="DE145">
        <v>1.3824319466948509E-10</v>
      </c>
      <c r="DH145">
        <v>80479.270000000135</v>
      </c>
      <c r="DI145">
        <v>0</v>
      </c>
      <c r="DJ145" s="152">
        <v>107249.56</v>
      </c>
      <c r="DK145" s="152">
        <v>-26770.29</v>
      </c>
      <c r="DP145" s="166">
        <v>3302183</v>
      </c>
      <c r="DR145">
        <v>0</v>
      </c>
      <c r="DS145">
        <v>2613573.2000000007</v>
      </c>
      <c r="DT145">
        <v>2509654.5600000005</v>
      </c>
      <c r="DU145">
        <v>103918.64000000013</v>
      </c>
      <c r="DV145">
        <v>35416.54</v>
      </c>
      <c r="DW145">
        <v>16427.080000000002</v>
      </c>
      <c r="DX145">
        <v>18989.46</v>
      </c>
      <c r="EM145" s="277"/>
    </row>
    <row r="146" spans="2:143" hidden="1">
      <c r="B146" s="166">
        <v>3302184</v>
      </c>
      <c r="C146" s="175" t="s">
        <v>762</v>
      </c>
      <c r="D146" s="175" t="s">
        <v>763</v>
      </c>
      <c r="E146" s="178"/>
      <c r="F146" s="17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70"/>
      <c r="S146" s="170"/>
      <c r="T146" s="170"/>
      <c r="U146" s="170"/>
      <c r="V146" s="170"/>
      <c r="W146" s="170"/>
      <c r="X146" s="207">
        <v>763080.63</v>
      </c>
      <c r="Y146" s="207"/>
      <c r="Z146" s="207">
        <v>-8518.44</v>
      </c>
      <c r="AA146" s="208">
        <v>2252535.9900000002</v>
      </c>
      <c r="AB146" s="208">
        <v>0</v>
      </c>
      <c r="AC146" s="208">
        <v>72007.5</v>
      </c>
      <c r="AD146" s="208">
        <v>0</v>
      </c>
      <c r="AE146" s="208">
        <v>193516.5</v>
      </c>
      <c r="AF146" s="208">
        <v>6856.93</v>
      </c>
      <c r="AG146" s="208">
        <v>0</v>
      </c>
      <c r="AH146" s="208">
        <v>0</v>
      </c>
      <c r="AI146" s="208">
        <v>70952.199999999735</v>
      </c>
      <c r="AJ146" s="208">
        <v>0</v>
      </c>
      <c r="AK146" s="208">
        <v>0</v>
      </c>
      <c r="AL146" s="208">
        <v>0</v>
      </c>
      <c r="AM146" s="208">
        <v>10757.82</v>
      </c>
      <c r="AN146" s="208">
        <v>0</v>
      </c>
      <c r="AO146" s="208">
        <v>0</v>
      </c>
      <c r="AP146" s="208">
        <v>0</v>
      </c>
      <c r="AQ146" s="208">
        <v>0</v>
      </c>
      <c r="AR146" s="208">
        <v>0</v>
      </c>
      <c r="AS146" s="208">
        <v>0</v>
      </c>
      <c r="AT146" s="208">
        <v>32290</v>
      </c>
      <c r="AU146" s="208">
        <v>82480</v>
      </c>
      <c r="AV146" s="208">
        <v>1004906.69</v>
      </c>
      <c r="AW146" s="208">
        <v>0</v>
      </c>
      <c r="AX146" s="208">
        <v>476514.02</v>
      </c>
      <c r="AY146" s="208">
        <v>110267.68</v>
      </c>
      <c r="AZ146" s="208">
        <v>147603.49</v>
      </c>
      <c r="BA146" s="208">
        <v>0</v>
      </c>
      <c r="BB146" s="208">
        <v>153910.17000000001</v>
      </c>
      <c r="BC146" s="208">
        <v>3657.11</v>
      </c>
      <c r="BD146" s="208">
        <v>11196.02</v>
      </c>
      <c r="BE146" s="208">
        <v>0</v>
      </c>
      <c r="BF146" s="208">
        <v>0</v>
      </c>
      <c r="BG146" s="208">
        <v>9918.99</v>
      </c>
      <c r="BH146" s="208">
        <v>35592</v>
      </c>
      <c r="BI146" s="208">
        <v>4477.41</v>
      </c>
      <c r="BJ146" s="208">
        <v>7563.15</v>
      </c>
      <c r="BK146" s="208">
        <v>56684.959999999999</v>
      </c>
      <c r="BL146" s="208">
        <v>0</v>
      </c>
      <c r="BM146" s="208">
        <v>12628.21</v>
      </c>
      <c r="BN146" s="208">
        <v>135104.69</v>
      </c>
      <c r="BO146" s="208">
        <v>2200.81</v>
      </c>
      <c r="BP146" s="208">
        <v>35152.17</v>
      </c>
      <c r="BQ146" s="208">
        <v>26357.89</v>
      </c>
      <c r="BR146" s="208">
        <v>4895</v>
      </c>
      <c r="BS146" s="208">
        <v>6053.5</v>
      </c>
      <c r="BT146" s="208">
        <v>160760.48000000001</v>
      </c>
      <c r="BU146" s="208">
        <v>143254.09</v>
      </c>
      <c r="BV146" s="208">
        <v>21249</v>
      </c>
      <c r="BW146" s="208">
        <v>51548.93</v>
      </c>
      <c r="BX146" s="208">
        <v>0</v>
      </c>
      <c r="BY146" s="208">
        <v>0</v>
      </c>
      <c r="BZ146" s="208">
        <v>15993.44</v>
      </c>
      <c r="CA146" s="208">
        <v>0</v>
      </c>
      <c r="CB146" s="208">
        <v>0</v>
      </c>
      <c r="CC146" s="208">
        <v>8846.5</v>
      </c>
      <c r="CD146" s="208">
        <v>0</v>
      </c>
      <c r="CE146" s="208">
        <v>15993.44</v>
      </c>
      <c r="CF146" s="208">
        <v>0</v>
      </c>
      <c r="CG146" s="208">
        <v>0</v>
      </c>
      <c r="CH146" s="208">
        <v>8846.5</v>
      </c>
      <c r="CI146" s="208">
        <v>7475</v>
      </c>
      <c r="CJ146" s="208">
        <v>0</v>
      </c>
      <c r="CK146" s="208">
        <v>846987.67</v>
      </c>
      <c r="CL146" s="208"/>
      <c r="CM146" s="208">
        <v>0</v>
      </c>
      <c r="CN146" s="208">
        <v>0</v>
      </c>
      <c r="CO146" s="208">
        <v>0</v>
      </c>
      <c r="CP146" s="208">
        <v>0</v>
      </c>
      <c r="CQ146" s="176"/>
      <c r="CR146">
        <v>846987.67</v>
      </c>
      <c r="CS146">
        <v>0</v>
      </c>
      <c r="CT146" s="152">
        <v>862981.11</v>
      </c>
      <c r="CU146" s="152">
        <v>-15993.44</v>
      </c>
      <c r="CV146" s="152">
        <v>-15993.439999999944</v>
      </c>
      <c r="CW146">
        <v>-15993.44</v>
      </c>
      <c r="CX146">
        <v>846987.67</v>
      </c>
      <c r="CY146" s="153">
        <v>0</v>
      </c>
      <c r="CZ146">
        <v>0</v>
      </c>
      <c r="DA146">
        <v>3.0000000260770321E-2</v>
      </c>
      <c r="DB146">
        <v>0</v>
      </c>
      <c r="DC146" s="152">
        <v>-15993.44</v>
      </c>
      <c r="DE146">
        <v>5.6388671509921551E-11</v>
      </c>
      <c r="DH146">
        <v>846987.67</v>
      </c>
      <c r="DI146">
        <v>0</v>
      </c>
      <c r="DJ146" s="152">
        <v>862981.11</v>
      </c>
      <c r="DK146" s="152">
        <v>-15993.44</v>
      </c>
      <c r="DP146" s="166">
        <v>3302184</v>
      </c>
      <c r="DR146">
        <v>0</v>
      </c>
      <c r="DS146">
        <v>2721396.94</v>
      </c>
      <c r="DT146">
        <v>2637489.9</v>
      </c>
      <c r="DU146">
        <v>83907.040000000037</v>
      </c>
      <c r="DV146">
        <v>24839.940000000002</v>
      </c>
      <c r="DW146">
        <v>16321.5</v>
      </c>
      <c r="DX146">
        <v>8518.4400000000023</v>
      </c>
      <c r="EM146" s="277"/>
    </row>
    <row r="147" spans="2:143" hidden="1">
      <c r="B147" s="166">
        <v>3302185</v>
      </c>
      <c r="C147" s="175" t="s">
        <v>764</v>
      </c>
      <c r="D147" s="175" t="s">
        <v>765</v>
      </c>
      <c r="E147" s="178"/>
      <c r="F147" s="17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70"/>
      <c r="S147" s="170"/>
      <c r="T147" s="170"/>
      <c r="U147" s="170"/>
      <c r="V147" s="170"/>
      <c r="W147" s="170"/>
      <c r="X147" s="207">
        <v>223663.73</v>
      </c>
      <c r="Y147" s="207"/>
      <c r="Z147" s="207">
        <v>-18203.740000000002</v>
      </c>
      <c r="AA147" s="208">
        <v>2230375.25</v>
      </c>
      <c r="AB147" s="208">
        <v>0</v>
      </c>
      <c r="AC147" s="208">
        <v>86569.58</v>
      </c>
      <c r="AD147" s="208">
        <v>0</v>
      </c>
      <c r="AE147" s="208">
        <v>202212.75</v>
      </c>
      <c r="AF147" s="208">
        <v>2056.9299999999998</v>
      </c>
      <c r="AG147" s="208">
        <v>0</v>
      </c>
      <c r="AH147" s="208">
        <v>0</v>
      </c>
      <c r="AI147" s="208">
        <v>737.87000000019032</v>
      </c>
      <c r="AJ147" s="208">
        <v>0</v>
      </c>
      <c r="AK147" s="208">
        <v>0</v>
      </c>
      <c r="AL147" s="208">
        <v>0</v>
      </c>
      <c r="AM147" s="208">
        <v>4969.8900000000003</v>
      </c>
      <c r="AN147" s="208">
        <v>0</v>
      </c>
      <c r="AO147" s="208">
        <v>0</v>
      </c>
      <c r="AP147" s="208">
        <v>0</v>
      </c>
      <c r="AQ147" s="208">
        <v>0</v>
      </c>
      <c r="AR147" s="208">
        <v>0</v>
      </c>
      <c r="AS147" s="208">
        <v>0</v>
      </c>
      <c r="AT147" s="208">
        <v>28498.36</v>
      </c>
      <c r="AU147" s="208">
        <v>76350</v>
      </c>
      <c r="AV147" s="208">
        <v>1177817.1299999999</v>
      </c>
      <c r="AW147" s="208">
        <v>0</v>
      </c>
      <c r="AX147" s="208">
        <v>232761</v>
      </c>
      <c r="AY147" s="208">
        <v>53996.99</v>
      </c>
      <c r="AZ147" s="208">
        <v>138645.76000000001</v>
      </c>
      <c r="BA147" s="208">
        <v>0</v>
      </c>
      <c r="BB147" s="208">
        <v>34235.58</v>
      </c>
      <c r="BC147" s="208">
        <v>1096.46</v>
      </c>
      <c r="BD147" s="208">
        <v>6248</v>
      </c>
      <c r="BE147" s="208">
        <v>0</v>
      </c>
      <c r="BF147" s="208">
        <v>0</v>
      </c>
      <c r="BG147" s="208">
        <v>11891.5</v>
      </c>
      <c r="BH147" s="208">
        <v>3028.12</v>
      </c>
      <c r="BI147" s="208">
        <v>56612.71</v>
      </c>
      <c r="BJ147" s="208">
        <v>12498.49</v>
      </c>
      <c r="BK147" s="208">
        <v>62373.55</v>
      </c>
      <c r="BL147" s="208">
        <v>0</v>
      </c>
      <c r="BM147" s="208">
        <v>0</v>
      </c>
      <c r="BN147" s="208">
        <v>164183.98000000001</v>
      </c>
      <c r="BO147" s="208">
        <v>27067.52</v>
      </c>
      <c r="BP147" s="208">
        <v>171.16</v>
      </c>
      <c r="BQ147" s="208">
        <v>212901.42</v>
      </c>
      <c r="BR147" s="208">
        <v>10320</v>
      </c>
      <c r="BS147" s="208">
        <v>0</v>
      </c>
      <c r="BT147" s="208">
        <v>185061.66</v>
      </c>
      <c r="BU147" s="208">
        <v>284412.15999999997</v>
      </c>
      <c r="BV147" s="208">
        <v>0</v>
      </c>
      <c r="BW147" s="208">
        <v>84143.44</v>
      </c>
      <c r="BX147" s="208">
        <v>0</v>
      </c>
      <c r="BY147" s="208">
        <v>0</v>
      </c>
      <c r="BZ147" s="208">
        <v>0</v>
      </c>
      <c r="CA147" s="208">
        <v>0</v>
      </c>
      <c r="CB147" s="208">
        <v>0</v>
      </c>
      <c r="CC147" s="208">
        <v>9078.25</v>
      </c>
      <c r="CD147" s="208">
        <v>19071.13</v>
      </c>
      <c r="CE147" s="208">
        <v>0</v>
      </c>
      <c r="CF147" s="208">
        <v>0</v>
      </c>
      <c r="CG147" s="208">
        <v>0</v>
      </c>
      <c r="CH147" s="208">
        <v>0</v>
      </c>
      <c r="CI147" s="208">
        <v>366</v>
      </c>
      <c r="CJ147" s="208"/>
      <c r="CK147" s="208">
        <v>95967.73000000001</v>
      </c>
      <c r="CL147" s="208"/>
      <c r="CM147" s="208">
        <v>9579.64</v>
      </c>
      <c r="CN147" s="208">
        <v>0</v>
      </c>
      <c r="CO147" s="208">
        <v>0</v>
      </c>
      <c r="CP147" s="208">
        <v>0</v>
      </c>
      <c r="CQ147" s="176"/>
      <c r="CR147">
        <v>95967.73000000001</v>
      </c>
      <c r="CS147">
        <v>9579.64</v>
      </c>
      <c r="CT147" s="152">
        <v>95967.73</v>
      </c>
      <c r="CU147" s="152">
        <v>9579.64</v>
      </c>
      <c r="CV147" s="152">
        <v>0</v>
      </c>
      <c r="CW147">
        <v>0</v>
      </c>
      <c r="CX147">
        <v>105547.37</v>
      </c>
      <c r="CY147" s="153">
        <v>19071.13</v>
      </c>
      <c r="CZ147">
        <v>19071.13</v>
      </c>
      <c r="DA147">
        <v>2.9999999809660949E-2</v>
      </c>
      <c r="DB147">
        <v>0</v>
      </c>
      <c r="DE147">
        <v>1.4551915228366852E-11</v>
      </c>
      <c r="DH147">
        <v>95967.73000000001</v>
      </c>
      <c r="DI147">
        <v>9579.64</v>
      </c>
      <c r="DJ147" s="152">
        <v>95967.73</v>
      </c>
      <c r="DK147" s="152">
        <v>9579.64</v>
      </c>
      <c r="DP147" s="166">
        <v>3302185</v>
      </c>
      <c r="DR147">
        <v>0</v>
      </c>
      <c r="DS147">
        <v>2631770.6300000004</v>
      </c>
      <c r="DT147">
        <v>2759466.6300000004</v>
      </c>
      <c r="DU147">
        <v>-127696</v>
      </c>
      <c r="DV147">
        <v>28149.38</v>
      </c>
      <c r="DW147">
        <v>366</v>
      </c>
      <c r="DX147">
        <v>27783.38</v>
      </c>
      <c r="EM147" s="277"/>
    </row>
    <row r="148" spans="2:143" hidden="1">
      <c r="B148" s="166">
        <v>3302191</v>
      </c>
      <c r="C148" s="175" t="s">
        <v>768</v>
      </c>
      <c r="D148" s="175" t="s">
        <v>769</v>
      </c>
      <c r="E148" s="178"/>
      <c r="F148" s="17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70"/>
      <c r="S148" s="170"/>
      <c r="T148" s="170"/>
      <c r="U148" s="170"/>
      <c r="V148" s="170"/>
      <c r="W148" s="170"/>
      <c r="X148" s="207">
        <v>187001.26</v>
      </c>
      <c r="Y148" s="207"/>
      <c r="Z148" s="207">
        <v>-20513.45</v>
      </c>
      <c r="AA148" s="208">
        <v>1582731.69</v>
      </c>
      <c r="AB148" s="208">
        <v>0</v>
      </c>
      <c r="AC148" s="208">
        <v>55700</v>
      </c>
      <c r="AD148" s="208">
        <v>0</v>
      </c>
      <c r="AE148" s="208">
        <v>192376.5</v>
      </c>
      <c r="AF148" s="208">
        <v>3000</v>
      </c>
      <c r="AG148" s="208">
        <v>0</v>
      </c>
      <c r="AH148" s="208">
        <v>0</v>
      </c>
      <c r="AI148" s="208">
        <v>3299.05</v>
      </c>
      <c r="AJ148" s="208">
        <v>0</v>
      </c>
      <c r="AK148" s="208">
        <v>0</v>
      </c>
      <c r="AL148" s="208">
        <v>0</v>
      </c>
      <c r="AM148" s="208">
        <v>2632.9</v>
      </c>
      <c r="AN148" s="208">
        <v>0</v>
      </c>
      <c r="AO148" s="208">
        <v>0</v>
      </c>
      <c r="AP148" s="208">
        <v>0</v>
      </c>
      <c r="AQ148" s="208">
        <v>0</v>
      </c>
      <c r="AR148" s="208">
        <v>0</v>
      </c>
      <c r="AS148" s="208">
        <v>0</v>
      </c>
      <c r="AT148" s="208">
        <v>12951.62</v>
      </c>
      <c r="AU148" s="208">
        <v>35915</v>
      </c>
      <c r="AV148" s="208">
        <v>990640.72</v>
      </c>
      <c r="AW148" s="208">
        <v>0</v>
      </c>
      <c r="AX148" s="208">
        <v>59618.61</v>
      </c>
      <c r="AY148" s="208">
        <v>65507.48</v>
      </c>
      <c r="AZ148" s="208">
        <v>182114.22</v>
      </c>
      <c r="BA148" s="208">
        <v>0</v>
      </c>
      <c r="BB148" s="208">
        <v>35297.19</v>
      </c>
      <c r="BC148" s="208">
        <v>1574.14</v>
      </c>
      <c r="BD148" s="208">
        <v>0</v>
      </c>
      <c r="BE148" s="208">
        <v>0</v>
      </c>
      <c r="BF148" s="208">
        <v>0</v>
      </c>
      <c r="BG148" s="208">
        <v>0</v>
      </c>
      <c r="BH148" s="208">
        <v>0</v>
      </c>
      <c r="BI148" s="208">
        <v>904.5</v>
      </c>
      <c r="BJ148" s="208">
        <v>0</v>
      </c>
      <c r="BK148" s="208">
        <v>54901.93</v>
      </c>
      <c r="BL148" s="208">
        <v>0</v>
      </c>
      <c r="BM148" s="208">
        <v>0</v>
      </c>
      <c r="BN148" s="208">
        <v>10285.780000000079</v>
      </c>
      <c r="BO148" s="208">
        <v>0</v>
      </c>
      <c r="BP148" s="208">
        <v>157.12</v>
      </c>
      <c r="BQ148" s="208">
        <v>491011.24</v>
      </c>
      <c r="BR148" s="208">
        <v>4916.37</v>
      </c>
      <c r="BS148" s="208">
        <v>1315.2</v>
      </c>
      <c r="BT148" s="208">
        <v>0</v>
      </c>
      <c r="BU148" s="208">
        <v>2197</v>
      </c>
      <c r="BV148" s="208">
        <v>155</v>
      </c>
      <c r="BW148" s="208">
        <v>23991.14</v>
      </c>
      <c r="BX148" s="208">
        <v>0</v>
      </c>
      <c r="BY148" s="208">
        <v>0</v>
      </c>
      <c r="BZ148" s="208">
        <v>15551.25</v>
      </c>
      <c r="CA148" s="208">
        <v>0</v>
      </c>
      <c r="CB148" s="208">
        <v>0</v>
      </c>
      <c r="CC148" s="208">
        <v>6536.88</v>
      </c>
      <c r="CD148" s="208"/>
      <c r="CE148" s="208">
        <v>15551.25</v>
      </c>
      <c r="CF148" s="208">
        <v>0</v>
      </c>
      <c r="CG148" s="208">
        <v>0</v>
      </c>
      <c r="CH148" s="208">
        <v>0</v>
      </c>
      <c r="CI148" s="208">
        <v>70.8</v>
      </c>
      <c r="CJ148" s="208">
        <v>1503.8799999999992</v>
      </c>
      <c r="CK148" s="208">
        <v>135469.13000000012</v>
      </c>
      <c r="CL148" s="208"/>
      <c r="CM148" s="208">
        <v>0</v>
      </c>
      <c r="CN148" s="208">
        <v>0</v>
      </c>
      <c r="CO148" s="208">
        <v>0</v>
      </c>
      <c r="CP148" s="208">
        <v>0</v>
      </c>
      <c r="CQ148" s="176"/>
      <c r="CR148">
        <v>135469.13000000012</v>
      </c>
      <c r="CS148">
        <v>0</v>
      </c>
      <c r="CT148" s="152">
        <v>151020.38</v>
      </c>
      <c r="CU148" s="152">
        <v>-15551.25</v>
      </c>
      <c r="CV148" s="152">
        <v>-15551.249999999884</v>
      </c>
      <c r="CW148">
        <v>-15551.25</v>
      </c>
      <c r="CX148">
        <v>135469.13</v>
      </c>
      <c r="CY148" s="153">
        <v>-1503.8799999999992</v>
      </c>
      <c r="CZ148">
        <v>-1503.8799999999992</v>
      </c>
      <c r="DA148">
        <v>0</v>
      </c>
      <c r="DB148">
        <v>-3.9999999920837581E-2</v>
      </c>
      <c r="DC148" s="152">
        <v>-15551.25</v>
      </c>
      <c r="DE148">
        <v>1.1641532182693481E-10</v>
      </c>
      <c r="DH148">
        <v>135469.13000000012</v>
      </c>
      <c r="DI148">
        <v>0</v>
      </c>
      <c r="DJ148" s="152">
        <v>151020.38</v>
      </c>
      <c r="DK148" s="152">
        <v>-15551.25</v>
      </c>
      <c r="DP148" s="166">
        <v>3302191</v>
      </c>
      <c r="DR148">
        <v>0</v>
      </c>
      <c r="DS148">
        <v>1888606.76</v>
      </c>
      <c r="DT148">
        <v>1940138.89</v>
      </c>
      <c r="DU148">
        <v>-51532.129999999888</v>
      </c>
      <c r="DV148">
        <v>22088.13</v>
      </c>
      <c r="DW148">
        <v>1574.6799999999992</v>
      </c>
      <c r="DX148">
        <v>20513.45</v>
      </c>
      <c r="EM148" s="277"/>
    </row>
    <row r="149" spans="2:143" hidden="1">
      <c r="B149" s="166">
        <v>3302227</v>
      </c>
      <c r="C149" s="175" t="s">
        <v>772</v>
      </c>
      <c r="D149" s="175" t="s">
        <v>773</v>
      </c>
      <c r="E149" s="178"/>
      <c r="F149" s="17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70"/>
      <c r="S149" s="170"/>
      <c r="T149" s="170"/>
      <c r="U149" s="170"/>
      <c r="V149" s="170"/>
      <c r="W149" s="170"/>
      <c r="X149" s="207">
        <v>337587.46</v>
      </c>
      <c r="Y149" s="207"/>
      <c r="Z149" s="207">
        <v>5364.8</v>
      </c>
      <c r="AA149" s="208">
        <v>2418405.94</v>
      </c>
      <c r="AB149" s="208">
        <v>0</v>
      </c>
      <c r="AC149" s="208">
        <v>146942.32</v>
      </c>
      <c r="AD149" s="208">
        <v>0</v>
      </c>
      <c r="AE149" s="208">
        <v>313856</v>
      </c>
      <c r="AF149" s="208">
        <v>7180</v>
      </c>
      <c r="AG149" s="208">
        <v>0</v>
      </c>
      <c r="AH149" s="208">
        <v>0</v>
      </c>
      <c r="AI149" s="208">
        <v>66426.740000000005</v>
      </c>
      <c r="AJ149" s="208">
        <v>0</v>
      </c>
      <c r="AK149" s="208">
        <v>0</v>
      </c>
      <c r="AL149" s="208">
        <v>0</v>
      </c>
      <c r="AM149" s="208">
        <v>21687.759999999998</v>
      </c>
      <c r="AN149" s="208">
        <v>0</v>
      </c>
      <c r="AO149" s="208">
        <v>0</v>
      </c>
      <c r="AP149" s="208">
        <v>0</v>
      </c>
      <c r="AQ149" s="208">
        <v>0</v>
      </c>
      <c r="AR149" s="208">
        <v>0</v>
      </c>
      <c r="AS149" s="208">
        <v>0</v>
      </c>
      <c r="AT149" s="208">
        <v>22301.96</v>
      </c>
      <c r="AU149" s="208">
        <v>51507</v>
      </c>
      <c r="AV149" s="208">
        <v>1428819.4</v>
      </c>
      <c r="AW149" s="208">
        <v>0</v>
      </c>
      <c r="AX149" s="208">
        <v>600671.26</v>
      </c>
      <c r="AY149" s="208">
        <v>42967.99</v>
      </c>
      <c r="AZ149" s="208">
        <v>244385.36</v>
      </c>
      <c r="BA149" s="208">
        <v>0</v>
      </c>
      <c r="BB149" s="208">
        <v>67876.710000000006</v>
      </c>
      <c r="BC149" s="208">
        <v>1020.94</v>
      </c>
      <c r="BD149" s="208">
        <v>5637</v>
      </c>
      <c r="BE149" s="208">
        <v>0</v>
      </c>
      <c r="BF149" s="208">
        <v>0</v>
      </c>
      <c r="BG149" s="208">
        <v>77679.39</v>
      </c>
      <c r="BH149" s="208">
        <v>2200</v>
      </c>
      <c r="BI149" s="208">
        <v>3430.7</v>
      </c>
      <c r="BJ149" s="208">
        <v>7214.64</v>
      </c>
      <c r="BK149" s="208">
        <v>29375.4</v>
      </c>
      <c r="BL149" s="208">
        <v>0</v>
      </c>
      <c r="BM149" s="208">
        <v>5153.7</v>
      </c>
      <c r="BN149" s="208">
        <v>41431.989999999671</v>
      </c>
      <c r="BO149" s="208">
        <v>28357.040000000001</v>
      </c>
      <c r="BP149" s="208">
        <v>540.9</v>
      </c>
      <c r="BQ149" s="208">
        <v>60165.22</v>
      </c>
      <c r="BR149" s="208">
        <v>4895</v>
      </c>
      <c r="BS149" s="208">
        <v>6160</v>
      </c>
      <c r="BT149" s="208">
        <v>175961.48</v>
      </c>
      <c r="BU149" s="208">
        <v>140401.14000000001</v>
      </c>
      <c r="BV149" s="208">
        <v>750</v>
      </c>
      <c r="BW149" s="208">
        <v>147354.82</v>
      </c>
      <c r="BX149" s="208">
        <v>0</v>
      </c>
      <c r="BY149" s="208">
        <v>0</v>
      </c>
      <c r="BZ149" s="208">
        <v>0</v>
      </c>
      <c r="CA149" s="208">
        <v>0</v>
      </c>
      <c r="CB149" s="208">
        <v>0</v>
      </c>
      <c r="CC149" s="208">
        <v>8783.5</v>
      </c>
      <c r="CD149" s="208">
        <v>0</v>
      </c>
      <c r="CE149" s="208">
        <v>0</v>
      </c>
      <c r="CF149" s="208">
        <v>0</v>
      </c>
      <c r="CG149" s="208">
        <v>0</v>
      </c>
      <c r="CH149" s="208">
        <v>8783.5</v>
      </c>
      <c r="CI149" s="208">
        <v>3937</v>
      </c>
      <c r="CJ149" s="208">
        <v>0</v>
      </c>
      <c r="CK149" s="208">
        <v>263445.09999999969</v>
      </c>
      <c r="CL149" s="208"/>
      <c r="CM149" s="208">
        <v>1427.8000000000002</v>
      </c>
      <c r="CN149" s="208">
        <v>0</v>
      </c>
      <c r="CO149" s="208">
        <v>0</v>
      </c>
      <c r="CP149" s="208">
        <v>0</v>
      </c>
      <c r="CQ149" s="176"/>
      <c r="CR149">
        <v>263445.09999999969</v>
      </c>
      <c r="CS149">
        <v>1427.8000000000002</v>
      </c>
      <c r="CT149" s="152">
        <v>263445.09999999998</v>
      </c>
      <c r="CU149" s="152">
        <v>1427.8</v>
      </c>
      <c r="CV149" s="152">
        <v>0</v>
      </c>
      <c r="CW149">
        <v>0</v>
      </c>
      <c r="CX149">
        <v>264872.89999999997</v>
      </c>
      <c r="CY149" s="153">
        <v>0</v>
      </c>
      <c r="CZ149">
        <v>0</v>
      </c>
      <c r="DA149">
        <v>0</v>
      </c>
      <c r="DB149">
        <v>-4.0000000328291208E-2</v>
      </c>
      <c r="DE149">
        <v>-3.0263436201494187E-10</v>
      </c>
      <c r="DH149">
        <v>263445.09999999969</v>
      </c>
      <c r="DI149">
        <v>1427.8000000000002</v>
      </c>
      <c r="DJ149" s="152">
        <v>263445.09999999998</v>
      </c>
      <c r="DK149" s="152">
        <v>1427.8</v>
      </c>
      <c r="DP149" s="166">
        <v>3302227</v>
      </c>
      <c r="DR149">
        <v>0</v>
      </c>
      <c r="DS149">
        <v>3048307.7199999997</v>
      </c>
      <c r="DT149">
        <v>3122450.08</v>
      </c>
      <c r="DU149">
        <v>-74142.360000000335</v>
      </c>
      <c r="DV149">
        <v>8783.5</v>
      </c>
      <c r="DW149">
        <v>12720.5</v>
      </c>
      <c r="DX149">
        <v>-3937</v>
      </c>
      <c r="EM149" s="277"/>
    </row>
    <row r="150" spans="2:143" hidden="1">
      <c r="B150" s="166">
        <v>3302236</v>
      </c>
      <c r="C150" s="175" t="s">
        <v>775</v>
      </c>
      <c r="D150" s="175" t="s">
        <v>776</v>
      </c>
      <c r="E150" s="178"/>
      <c r="F150" s="17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70"/>
      <c r="S150" s="170"/>
      <c r="T150" s="170"/>
      <c r="U150" s="170"/>
      <c r="V150" s="170"/>
      <c r="W150" s="170"/>
      <c r="X150" s="207">
        <v>221151.85</v>
      </c>
      <c r="Y150" s="207"/>
      <c r="Z150" s="207">
        <v>8449.7000000000007</v>
      </c>
      <c r="AA150" s="208">
        <v>1266148.1499999999</v>
      </c>
      <c r="AB150" s="208">
        <v>0</v>
      </c>
      <c r="AC150" s="208">
        <v>41495</v>
      </c>
      <c r="AD150" s="208">
        <v>0</v>
      </c>
      <c r="AE150" s="208">
        <v>176011</v>
      </c>
      <c r="AF150" s="208">
        <v>1200</v>
      </c>
      <c r="AG150" s="208">
        <v>0</v>
      </c>
      <c r="AH150" s="208">
        <v>0</v>
      </c>
      <c r="AI150" s="208">
        <v>5218.38</v>
      </c>
      <c r="AJ150" s="208">
        <v>13284.58</v>
      </c>
      <c r="AK150" s="208">
        <v>0</v>
      </c>
      <c r="AL150" s="208">
        <v>0</v>
      </c>
      <c r="AM150" s="208">
        <v>16382.4</v>
      </c>
      <c r="AN150" s="208">
        <v>0</v>
      </c>
      <c r="AO150" s="208">
        <v>0</v>
      </c>
      <c r="AP150" s="208">
        <v>0</v>
      </c>
      <c r="AQ150" s="208">
        <v>0</v>
      </c>
      <c r="AR150" s="208">
        <v>0</v>
      </c>
      <c r="AS150" s="208">
        <v>0</v>
      </c>
      <c r="AT150" s="208">
        <v>30174.16</v>
      </c>
      <c r="AU150" s="208">
        <v>18213</v>
      </c>
      <c r="AV150" s="208">
        <v>793837.18</v>
      </c>
      <c r="AW150" s="208">
        <v>17374.919999999998</v>
      </c>
      <c r="AX150" s="208">
        <v>243369.05</v>
      </c>
      <c r="AY150" s="208">
        <v>70044.12</v>
      </c>
      <c r="AZ150" s="208">
        <v>82032.27</v>
      </c>
      <c r="BA150" s="208">
        <v>0</v>
      </c>
      <c r="BB150" s="208">
        <v>37318.49</v>
      </c>
      <c r="BC150" s="208">
        <v>327.14999999999998</v>
      </c>
      <c r="BD150" s="208">
        <v>1565</v>
      </c>
      <c r="BE150" s="208">
        <v>0</v>
      </c>
      <c r="BF150" s="208">
        <v>0</v>
      </c>
      <c r="BG150" s="208">
        <v>23843.7</v>
      </c>
      <c r="BH150" s="208">
        <v>2311.16</v>
      </c>
      <c r="BI150" s="208">
        <v>1589.08</v>
      </c>
      <c r="BJ150" s="208">
        <v>12071.27</v>
      </c>
      <c r="BK150" s="208">
        <v>43417.919999999998</v>
      </c>
      <c r="BL150" s="208">
        <v>15560.29</v>
      </c>
      <c r="BM150" s="208">
        <v>3967.74</v>
      </c>
      <c r="BN150" s="208">
        <v>65720.539999999804</v>
      </c>
      <c r="BO150" s="208">
        <v>0</v>
      </c>
      <c r="BP150" s="208">
        <v>0</v>
      </c>
      <c r="BQ150" s="208">
        <v>19705.259999999998</v>
      </c>
      <c r="BR150" s="208">
        <v>4895</v>
      </c>
      <c r="BS150" s="208">
        <v>0</v>
      </c>
      <c r="BT150" s="208">
        <v>85326.54</v>
      </c>
      <c r="BU150" s="208">
        <v>16016.02</v>
      </c>
      <c r="BV150" s="208">
        <v>18625.18</v>
      </c>
      <c r="BW150" s="208">
        <v>71264.960000000006</v>
      </c>
      <c r="BX150" s="208">
        <v>0</v>
      </c>
      <c r="BY150" s="208">
        <v>0</v>
      </c>
      <c r="BZ150" s="208">
        <v>0</v>
      </c>
      <c r="CA150" s="208">
        <v>0</v>
      </c>
      <c r="CB150" s="208">
        <v>0</v>
      </c>
      <c r="CC150" s="208">
        <v>6463.75</v>
      </c>
      <c r="CD150" s="208">
        <v>14453.319999999998</v>
      </c>
      <c r="CE150" s="208">
        <v>0</v>
      </c>
      <c r="CF150" s="208">
        <v>0</v>
      </c>
      <c r="CG150" s="208">
        <v>0</v>
      </c>
      <c r="CH150" s="208">
        <v>0</v>
      </c>
      <c r="CI150" s="208">
        <v>9552.2199999999993</v>
      </c>
      <c r="CJ150" s="208"/>
      <c r="CK150" s="208">
        <v>159095.68000000008</v>
      </c>
      <c r="CL150" s="208"/>
      <c r="CM150" s="208">
        <v>19814.550000000003</v>
      </c>
      <c r="CN150" s="208">
        <v>0</v>
      </c>
      <c r="CO150" s="208">
        <v>0</v>
      </c>
      <c r="CP150" s="208">
        <v>0</v>
      </c>
      <c r="CQ150" s="176"/>
      <c r="CR150">
        <v>159095.68000000008</v>
      </c>
      <c r="CS150">
        <v>19814.550000000003</v>
      </c>
      <c r="CT150" s="152">
        <v>159095.67999999999</v>
      </c>
      <c r="CU150" s="152">
        <v>19814.55</v>
      </c>
      <c r="CV150" s="152">
        <v>0</v>
      </c>
      <c r="CW150">
        <v>0</v>
      </c>
      <c r="CX150">
        <v>178910.22999999998</v>
      </c>
      <c r="CY150" s="153">
        <v>14453.319999999998</v>
      </c>
      <c r="CZ150">
        <v>14453.319999999998</v>
      </c>
      <c r="DA150">
        <v>0</v>
      </c>
      <c r="DB150">
        <v>-5.0000000192085281E-2</v>
      </c>
      <c r="DE150">
        <v>1.0550138540565968E-10</v>
      </c>
      <c r="DH150">
        <v>159095.68000000008</v>
      </c>
      <c r="DI150">
        <v>19814.550000000003</v>
      </c>
      <c r="DJ150" s="152">
        <v>159095.67999999999</v>
      </c>
      <c r="DK150" s="152">
        <v>19814.55</v>
      </c>
      <c r="DP150" s="166">
        <v>3302236</v>
      </c>
      <c r="DR150">
        <v>0</v>
      </c>
      <c r="DS150">
        <v>1568126.6699999997</v>
      </c>
      <c r="DT150">
        <v>1630182.8399999996</v>
      </c>
      <c r="DU150">
        <v>-62056.169999999925</v>
      </c>
      <c r="DV150">
        <v>20917.07</v>
      </c>
      <c r="DW150">
        <v>9552.2199999999993</v>
      </c>
      <c r="DX150">
        <v>11364.85</v>
      </c>
      <c r="EM150" s="277"/>
    </row>
    <row r="151" spans="2:143">
      <c r="B151" s="166">
        <v>3302238</v>
      </c>
      <c r="C151" s="175" t="s">
        <v>777</v>
      </c>
      <c r="D151" s="175" t="s">
        <v>778</v>
      </c>
      <c r="E151" s="178"/>
      <c r="F151" s="17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70"/>
      <c r="S151" s="170"/>
      <c r="T151" s="170"/>
      <c r="U151" s="170"/>
      <c r="V151" s="170"/>
      <c r="W151" s="170"/>
      <c r="X151" s="207">
        <v>227512.86</v>
      </c>
      <c r="Y151" s="207"/>
      <c r="Z151" s="207">
        <v>16966.82</v>
      </c>
      <c r="AA151" s="208">
        <v>1036833.96</v>
      </c>
      <c r="AB151" s="208">
        <v>0</v>
      </c>
      <c r="AC151" s="208">
        <v>11025</v>
      </c>
      <c r="AD151" s="208">
        <v>0</v>
      </c>
      <c r="AE151" s="208">
        <v>104645.5</v>
      </c>
      <c r="AF151" s="208">
        <v>0</v>
      </c>
      <c r="AG151" s="208">
        <v>0</v>
      </c>
      <c r="AH151" s="208">
        <v>0</v>
      </c>
      <c r="AI151" s="208">
        <v>66657.41</v>
      </c>
      <c r="AJ151" s="208">
        <v>11.49</v>
      </c>
      <c r="AK151" s="208">
        <v>0</v>
      </c>
      <c r="AL151" s="208">
        <v>0</v>
      </c>
      <c r="AM151" s="208">
        <v>3650.24</v>
      </c>
      <c r="AN151" s="208">
        <v>0</v>
      </c>
      <c r="AO151" s="208">
        <v>0</v>
      </c>
      <c r="AP151" s="208">
        <v>0</v>
      </c>
      <c r="AQ151" s="208">
        <v>0</v>
      </c>
      <c r="AR151" s="208">
        <v>0</v>
      </c>
      <c r="AS151" s="208">
        <v>0</v>
      </c>
      <c r="AT151" s="208">
        <v>15660.12</v>
      </c>
      <c r="AU151" s="208">
        <v>59745</v>
      </c>
      <c r="AV151" s="208">
        <v>622566.99</v>
      </c>
      <c r="AW151" s="208">
        <v>20722.73</v>
      </c>
      <c r="AX151" s="208">
        <v>197919.85</v>
      </c>
      <c r="AY151" s="208">
        <v>45992.17</v>
      </c>
      <c r="AZ151" s="208">
        <v>74985.789999999994</v>
      </c>
      <c r="BA151" s="208">
        <v>15515.42</v>
      </c>
      <c r="BB151" s="208">
        <v>34945.86</v>
      </c>
      <c r="BC151" s="208">
        <v>990</v>
      </c>
      <c r="BD151" s="208">
        <v>1975</v>
      </c>
      <c r="BE151" s="208">
        <v>0</v>
      </c>
      <c r="BF151" s="208">
        <v>0</v>
      </c>
      <c r="BG151" s="208">
        <v>13692.45</v>
      </c>
      <c r="BH151" s="208">
        <v>14.98</v>
      </c>
      <c r="BI151" s="208">
        <v>2416.9</v>
      </c>
      <c r="BJ151" s="208">
        <v>4568.67</v>
      </c>
      <c r="BK151" s="208">
        <v>49015.87</v>
      </c>
      <c r="BL151" s="208">
        <v>13255.07</v>
      </c>
      <c r="BM151" s="208">
        <v>331.35</v>
      </c>
      <c r="BN151" s="208">
        <v>31636.839999999644</v>
      </c>
      <c r="BO151" s="208">
        <v>18342.759999999998</v>
      </c>
      <c r="BP151" s="208">
        <v>0</v>
      </c>
      <c r="BQ151" s="208">
        <v>13735.66</v>
      </c>
      <c r="BR151" s="208">
        <v>4895</v>
      </c>
      <c r="BS151" s="208">
        <v>0</v>
      </c>
      <c r="BT151" s="208">
        <v>35371.74</v>
      </c>
      <c r="BU151" s="208">
        <v>85211.31</v>
      </c>
      <c r="BV151" s="208">
        <v>19516.28</v>
      </c>
      <c r="BW151" s="208">
        <v>142351.10999999999</v>
      </c>
      <c r="BX151" s="208">
        <v>0</v>
      </c>
      <c r="BY151" s="208">
        <v>0</v>
      </c>
      <c r="BZ151" s="208">
        <v>0</v>
      </c>
      <c r="CA151" s="208">
        <v>0</v>
      </c>
      <c r="CB151" s="208">
        <v>0</v>
      </c>
      <c r="CC151" s="208">
        <v>6002.5</v>
      </c>
      <c r="CD151" s="208">
        <v>13522.54</v>
      </c>
      <c r="CE151" s="208">
        <v>0</v>
      </c>
      <c r="CF151" s="208">
        <v>0</v>
      </c>
      <c r="CG151" s="208">
        <v>0</v>
      </c>
      <c r="CH151" s="208">
        <v>0</v>
      </c>
      <c r="CI151" s="208">
        <v>8032.71</v>
      </c>
      <c r="CJ151" s="208"/>
      <c r="CK151" s="208">
        <v>75771.780000000144</v>
      </c>
      <c r="CL151" s="208"/>
      <c r="CM151" s="208">
        <v>28459.15</v>
      </c>
      <c r="CN151" s="208">
        <v>0</v>
      </c>
      <c r="CO151" s="208">
        <v>0</v>
      </c>
      <c r="CP151" s="208">
        <v>0</v>
      </c>
      <c r="CQ151" s="176"/>
      <c r="CR151">
        <v>75771.780000000144</v>
      </c>
      <c r="CS151">
        <v>28459.15</v>
      </c>
      <c r="CT151" s="152">
        <v>75771.78</v>
      </c>
      <c r="CU151" s="152">
        <v>28459.15</v>
      </c>
      <c r="CV151" s="152">
        <v>1.4551915228366852E-10</v>
      </c>
      <c r="CW151">
        <v>0</v>
      </c>
      <c r="CX151">
        <v>104230.93</v>
      </c>
      <c r="CY151" s="153">
        <v>13522.54</v>
      </c>
      <c r="CZ151">
        <v>13522.54</v>
      </c>
      <c r="DA151">
        <v>0</v>
      </c>
      <c r="DB151">
        <v>-4.0000000357395038E-2</v>
      </c>
      <c r="DE151">
        <v>1.3824319466948509E-10</v>
      </c>
      <c r="DH151">
        <v>75771.780000000144</v>
      </c>
      <c r="DI151">
        <v>28459.15</v>
      </c>
      <c r="DJ151" s="152">
        <v>75771.78</v>
      </c>
      <c r="DK151" s="152">
        <v>28459.15</v>
      </c>
      <c r="DP151" s="166">
        <v>3302238</v>
      </c>
      <c r="DR151">
        <v>0</v>
      </c>
      <c r="DS151">
        <v>1298228.72</v>
      </c>
      <c r="DT151">
        <v>1449969.7999999998</v>
      </c>
      <c r="DU151">
        <v>-151741.07999999984</v>
      </c>
      <c r="DV151">
        <v>19525.04</v>
      </c>
      <c r="DW151">
        <v>8032.71</v>
      </c>
      <c r="DX151">
        <v>11492.330000000002</v>
      </c>
      <c r="EM151" s="277"/>
    </row>
    <row r="152" spans="2:143" hidden="1">
      <c r="B152" s="166">
        <v>3302278</v>
      </c>
      <c r="C152" s="175" t="s">
        <v>785</v>
      </c>
      <c r="D152" s="175" t="s">
        <v>786</v>
      </c>
      <c r="E152" s="178"/>
      <c r="F152" s="17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70"/>
      <c r="S152" s="170"/>
      <c r="T152" s="170"/>
      <c r="U152" s="170"/>
      <c r="V152" s="170"/>
      <c r="W152" s="170"/>
      <c r="X152" s="207">
        <v>348021.13</v>
      </c>
      <c r="Y152" s="207"/>
      <c r="Z152" s="207">
        <v>-25230</v>
      </c>
      <c r="AA152" s="208">
        <v>2178992.52</v>
      </c>
      <c r="AB152" s="208">
        <v>0</v>
      </c>
      <c r="AC152" s="208">
        <v>185645.9</v>
      </c>
      <c r="AD152" s="208">
        <v>0</v>
      </c>
      <c r="AE152" s="208">
        <v>320101</v>
      </c>
      <c r="AF152" s="208">
        <v>0</v>
      </c>
      <c r="AG152" s="208">
        <v>0</v>
      </c>
      <c r="AH152" s="208">
        <v>0</v>
      </c>
      <c r="AI152" s="208">
        <v>0</v>
      </c>
      <c r="AJ152" s="208">
        <v>0</v>
      </c>
      <c r="AK152" s="208">
        <v>0</v>
      </c>
      <c r="AL152" s="208">
        <v>0</v>
      </c>
      <c r="AM152" s="208">
        <v>12947.07</v>
      </c>
      <c r="AN152" s="208">
        <v>0</v>
      </c>
      <c r="AO152" s="208">
        <v>0</v>
      </c>
      <c r="AP152" s="208">
        <v>0</v>
      </c>
      <c r="AQ152" s="208">
        <v>0</v>
      </c>
      <c r="AR152" s="208">
        <v>0</v>
      </c>
      <c r="AS152" s="208">
        <v>0</v>
      </c>
      <c r="AT152" s="208">
        <v>21711.37</v>
      </c>
      <c r="AU152" s="208">
        <v>53552</v>
      </c>
      <c r="AV152" s="208">
        <v>1861959.8599999999</v>
      </c>
      <c r="AW152" s="208">
        <v>0</v>
      </c>
      <c r="AX152" s="208">
        <v>0</v>
      </c>
      <c r="AY152" s="208">
        <v>52693.17</v>
      </c>
      <c r="AZ152" s="208">
        <v>198509.41</v>
      </c>
      <c r="BA152" s="208">
        <v>0</v>
      </c>
      <c r="BB152" s="208">
        <v>52300.49</v>
      </c>
      <c r="BC152" s="208">
        <v>2069.25</v>
      </c>
      <c r="BD152" s="208">
        <v>0</v>
      </c>
      <c r="BE152" s="208">
        <v>0</v>
      </c>
      <c r="BF152" s="208">
        <v>0</v>
      </c>
      <c r="BG152" s="208">
        <v>29375.23</v>
      </c>
      <c r="BH152" s="208">
        <v>0</v>
      </c>
      <c r="BI152" s="208">
        <v>4937.3100000000004</v>
      </c>
      <c r="BJ152" s="208">
        <v>0</v>
      </c>
      <c r="BK152" s="208">
        <v>94832.4</v>
      </c>
      <c r="BL152" s="208">
        <v>0</v>
      </c>
      <c r="BM152" s="208">
        <v>8301.14</v>
      </c>
      <c r="BN152" s="208">
        <v>0</v>
      </c>
      <c r="BO152" s="208">
        <v>11.33</v>
      </c>
      <c r="BP152" s="208">
        <v>468.78</v>
      </c>
      <c r="BQ152" s="208">
        <v>60128.09</v>
      </c>
      <c r="BR152" s="208">
        <v>9020</v>
      </c>
      <c r="BS152" s="208">
        <v>5630</v>
      </c>
      <c r="BT152" s="208">
        <v>170991.29</v>
      </c>
      <c r="BU152" s="208">
        <v>36576.36</v>
      </c>
      <c r="BV152" s="208">
        <v>1620</v>
      </c>
      <c r="BW152" s="208">
        <v>147364.31</v>
      </c>
      <c r="BX152" s="208">
        <v>0</v>
      </c>
      <c r="BY152" s="208">
        <v>0</v>
      </c>
      <c r="BZ152" s="208">
        <v>30967.41</v>
      </c>
      <c r="CA152" s="208">
        <v>0</v>
      </c>
      <c r="CB152" s="208">
        <v>0</v>
      </c>
      <c r="CC152" s="208">
        <v>8511.25</v>
      </c>
      <c r="CD152" s="208">
        <v>17803.34</v>
      </c>
      <c r="CE152" s="208">
        <v>30967.41</v>
      </c>
      <c r="CF152" s="208">
        <v>0</v>
      </c>
      <c r="CG152" s="208">
        <v>0</v>
      </c>
      <c r="CH152" s="208">
        <v>0</v>
      </c>
      <c r="CI152" s="208">
        <v>32052</v>
      </c>
      <c r="CJ152" s="208"/>
      <c r="CK152" s="208">
        <v>353215.1599999998</v>
      </c>
      <c r="CL152" s="208"/>
      <c r="CM152" s="208">
        <v>0</v>
      </c>
      <c r="CN152" s="208">
        <v>0</v>
      </c>
      <c r="CO152" s="208">
        <v>0</v>
      </c>
      <c r="CP152" s="208">
        <v>0</v>
      </c>
      <c r="CQ152" s="176"/>
      <c r="CR152">
        <v>353215.1599999998</v>
      </c>
      <c r="CS152">
        <v>0</v>
      </c>
      <c r="CT152" s="152">
        <v>384182.57</v>
      </c>
      <c r="CU152" s="152">
        <v>-30967.41</v>
      </c>
      <c r="CV152" s="152">
        <v>-30967.410000000207</v>
      </c>
      <c r="CW152">
        <v>-30967.41</v>
      </c>
      <c r="CX152">
        <v>353215.16000000003</v>
      </c>
      <c r="CY152" s="153">
        <v>17803.34</v>
      </c>
      <c r="CZ152">
        <v>17803.34</v>
      </c>
      <c r="DA152">
        <v>0</v>
      </c>
      <c r="DB152">
        <v>-602755.96999999974</v>
      </c>
      <c r="DC152" s="152">
        <v>-30967.41</v>
      </c>
      <c r="DE152">
        <v>-2.0736479200422764E-10</v>
      </c>
      <c r="DH152">
        <v>353215.1599999998</v>
      </c>
      <c r="DI152">
        <v>0</v>
      </c>
      <c r="DJ152" s="152">
        <v>384182.57</v>
      </c>
      <c r="DK152" s="152">
        <v>-30967.41</v>
      </c>
      <c r="DP152" s="166">
        <v>3302278</v>
      </c>
      <c r="DR152">
        <v>0</v>
      </c>
      <c r="DS152">
        <v>2772949.86</v>
      </c>
      <c r="DT152">
        <v>2767755.83</v>
      </c>
      <c r="DU152">
        <v>5194.0299999997951</v>
      </c>
      <c r="DV152">
        <v>57282</v>
      </c>
      <c r="DW152">
        <v>32052</v>
      </c>
      <c r="DX152">
        <v>25230</v>
      </c>
      <c r="EM152" s="277"/>
    </row>
    <row r="153" spans="2:143" hidden="1">
      <c r="B153" s="166">
        <v>3302284</v>
      </c>
      <c r="C153" s="175" t="s">
        <v>787</v>
      </c>
      <c r="D153" s="175" t="s">
        <v>788</v>
      </c>
      <c r="E153" s="178"/>
      <c r="F153" s="17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70"/>
      <c r="S153" s="170"/>
      <c r="T153" s="170"/>
      <c r="U153" s="170"/>
      <c r="V153" s="170"/>
      <c r="W153" s="170"/>
      <c r="X153" s="207"/>
      <c r="Y153" s="207">
        <v>-23271.53</v>
      </c>
      <c r="Z153" s="207">
        <v>-7912.95</v>
      </c>
      <c r="AA153" s="208">
        <v>1228377.8899999999</v>
      </c>
      <c r="AB153" s="208">
        <v>0</v>
      </c>
      <c r="AC153" s="208">
        <v>13650</v>
      </c>
      <c r="AD153" s="208">
        <v>0</v>
      </c>
      <c r="AE153" s="208">
        <v>151321.5</v>
      </c>
      <c r="AF153" s="208">
        <v>0</v>
      </c>
      <c r="AG153" s="208">
        <v>0</v>
      </c>
      <c r="AH153" s="208">
        <v>0</v>
      </c>
      <c r="AI153" s="208">
        <v>20487.77</v>
      </c>
      <c r="AJ153" s="208">
        <v>0</v>
      </c>
      <c r="AK153" s="208">
        <v>0</v>
      </c>
      <c r="AL153" s="208">
        <v>0</v>
      </c>
      <c r="AM153" s="208">
        <v>0</v>
      </c>
      <c r="AN153" s="208">
        <v>4092.08</v>
      </c>
      <c r="AO153" s="208">
        <v>0</v>
      </c>
      <c r="AP153" s="208">
        <v>0</v>
      </c>
      <c r="AQ153" s="208">
        <v>0</v>
      </c>
      <c r="AR153" s="208">
        <v>0</v>
      </c>
      <c r="AS153" s="208">
        <v>0</v>
      </c>
      <c r="AT153" s="208">
        <v>14037.38</v>
      </c>
      <c r="AU153" s="208">
        <v>35663</v>
      </c>
      <c r="AV153" s="208">
        <v>435293.8</v>
      </c>
      <c r="AW153" s="208">
        <v>3585.43</v>
      </c>
      <c r="AX153" s="208">
        <v>229175.02</v>
      </c>
      <c r="AY153" s="208">
        <v>41422.839999999997</v>
      </c>
      <c r="AZ153" s="208">
        <v>86762.37</v>
      </c>
      <c r="BA153" s="208">
        <v>0</v>
      </c>
      <c r="BB153" s="208">
        <v>27767.4</v>
      </c>
      <c r="BC153" s="208">
        <v>98.24</v>
      </c>
      <c r="BD153" s="208">
        <v>0</v>
      </c>
      <c r="BE153" s="208">
        <v>0</v>
      </c>
      <c r="BF153" s="208">
        <v>0</v>
      </c>
      <c r="BG153" s="208">
        <v>29112.69</v>
      </c>
      <c r="BH153" s="208">
        <v>1407.88</v>
      </c>
      <c r="BI153" s="208">
        <v>24859.11</v>
      </c>
      <c r="BJ153" s="208">
        <v>2240.75</v>
      </c>
      <c r="BK153" s="208">
        <v>47865.33</v>
      </c>
      <c r="BL153" s="208">
        <v>0</v>
      </c>
      <c r="BM153" s="208">
        <v>8025.54</v>
      </c>
      <c r="BN153" s="208">
        <v>41272.82</v>
      </c>
      <c r="BO153" s="208">
        <v>0</v>
      </c>
      <c r="BP153" s="208">
        <v>575</v>
      </c>
      <c r="BQ153" s="208">
        <v>51836.66</v>
      </c>
      <c r="BR153" s="208">
        <v>4935</v>
      </c>
      <c r="BS153" s="208">
        <v>5200.32</v>
      </c>
      <c r="BT153" s="208">
        <v>64520.54</v>
      </c>
      <c r="BU153" s="208">
        <v>130323.02</v>
      </c>
      <c r="BV153" s="208">
        <v>0</v>
      </c>
      <c r="BW153" s="208">
        <v>65205.07</v>
      </c>
      <c r="BX153" s="208">
        <v>0</v>
      </c>
      <c r="BY153" s="208">
        <v>0</v>
      </c>
      <c r="BZ153" s="208">
        <v>8160.95</v>
      </c>
      <c r="CA153" s="208">
        <v>0</v>
      </c>
      <c r="CB153" s="208">
        <v>0</v>
      </c>
      <c r="CC153" s="208">
        <v>6227.5</v>
      </c>
      <c r="CD153" s="208">
        <v>0</v>
      </c>
      <c r="CE153" s="208">
        <v>8160.95</v>
      </c>
      <c r="CF153" s="208">
        <v>0</v>
      </c>
      <c r="CG153" s="208">
        <v>0</v>
      </c>
      <c r="CH153" s="208">
        <v>6227.5</v>
      </c>
      <c r="CI153" s="208">
        <v>248</v>
      </c>
      <c r="CJ153" s="208">
        <v>0</v>
      </c>
      <c r="CK153" s="208">
        <v>134712.31000000008</v>
      </c>
      <c r="CL153" s="208"/>
      <c r="CM153" s="208">
        <v>0</v>
      </c>
      <c r="CN153" s="208">
        <v>0</v>
      </c>
      <c r="CO153" s="208">
        <v>0</v>
      </c>
      <c r="CP153" s="208">
        <v>0</v>
      </c>
      <c r="CQ153" s="176"/>
      <c r="CR153">
        <v>134712.31000000008</v>
      </c>
      <c r="CS153">
        <v>0</v>
      </c>
      <c r="CT153" s="152">
        <v>142873.26</v>
      </c>
      <c r="CU153" s="152">
        <v>-8160.95</v>
      </c>
      <c r="CV153" s="152">
        <v>-8160.9499999999243</v>
      </c>
      <c r="CW153">
        <v>-8160.95</v>
      </c>
      <c r="CX153">
        <v>134712.31</v>
      </c>
      <c r="CY153" s="153">
        <v>0</v>
      </c>
      <c r="CZ153">
        <v>0</v>
      </c>
      <c r="DA153">
        <v>102.47000000000116</v>
      </c>
      <c r="DB153">
        <v>0</v>
      </c>
      <c r="DC153" s="152">
        <v>-8160.95</v>
      </c>
      <c r="DE153">
        <v>7.5488060247153044E-11</v>
      </c>
      <c r="DH153">
        <v>134712.31000000008</v>
      </c>
      <c r="DI153">
        <v>0</v>
      </c>
      <c r="DJ153" s="152">
        <v>142873.26</v>
      </c>
      <c r="DK153" s="152">
        <v>-8160.95</v>
      </c>
      <c r="DP153" s="166">
        <v>3302284</v>
      </c>
      <c r="DR153">
        <v>0</v>
      </c>
      <c r="DS153">
        <v>1467629.6199999999</v>
      </c>
      <c r="DT153">
        <v>1309645.7799999998</v>
      </c>
      <c r="DU153">
        <v>157983.84000000008</v>
      </c>
      <c r="DV153">
        <v>14388.45</v>
      </c>
      <c r="DW153">
        <v>6475.5</v>
      </c>
      <c r="DX153">
        <v>7912.9500000000007</v>
      </c>
      <c r="EM153" s="277"/>
    </row>
    <row r="154" spans="2:143" hidden="1">
      <c r="B154" s="166">
        <v>3302293</v>
      </c>
      <c r="C154" s="175" t="s">
        <v>790</v>
      </c>
      <c r="D154" s="175" t="s">
        <v>791</v>
      </c>
      <c r="E154" s="178"/>
      <c r="F154" s="17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70"/>
      <c r="S154" s="170"/>
      <c r="T154" s="170"/>
      <c r="U154" s="170"/>
      <c r="V154" s="170"/>
      <c r="W154" s="170"/>
      <c r="X154" s="207">
        <v>896189.94</v>
      </c>
      <c r="Y154" s="207"/>
      <c r="Z154" s="207">
        <v>159909.9</v>
      </c>
      <c r="AA154" s="208">
        <v>3272804.87</v>
      </c>
      <c r="AB154" s="208">
        <v>0</v>
      </c>
      <c r="AC154" s="208">
        <v>22397.200000000001</v>
      </c>
      <c r="AD154" s="208">
        <v>0</v>
      </c>
      <c r="AE154" s="208">
        <v>352445.5</v>
      </c>
      <c r="AF154" s="208">
        <v>10456.93</v>
      </c>
      <c r="AG154" s="208">
        <v>0</v>
      </c>
      <c r="AH154" s="208">
        <v>0</v>
      </c>
      <c r="AI154" s="208">
        <v>172256.85999999856</v>
      </c>
      <c r="AJ154" s="208">
        <v>0</v>
      </c>
      <c r="AK154" s="208">
        <v>0</v>
      </c>
      <c r="AL154" s="208">
        <v>0</v>
      </c>
      <c r="AM154" s="208">
        <v>0</v>
      </c>
      <c r="AN154" s="208">
        <v>0</v>
      </c>
      <c r="AO154" s="208">
        <v>0</v>
      </c>
      <c r="AP154" s="208">
        <v>0</v>
      </c>
      <c r="AQ154" s="208">
        <v>0</v>
      </c>
      <c r="AR154" s="208">
        <v>0</v>
      </c>
      <c r="AS154" s="208">
        <v>0</v>
      </c>
      <c r="AT154" s="208">
        <v>47702.38</v>
      </c>
      <c r="AU154" s="208">
        <v>84405</v>
      </c>
      <c r="AV154" s="208">
        <v>1606383.03</v>
      </c>
      <c r="AW154" s="208">
        <v>0</v>
      </c>
      <c r="AX154" s="208">
        <v>463372.51</v>
      </c>
      <c r="AY154" s="208">
        <v>141455.31</v>
      </c>
      <c r="AZ154" s="208">
        <v>186025.27</v>
      </c>
      <c r="BA154" s="208">
        <v>112223.82</v>
      </c>
      <c r="BB154" s="208">
        <v>155804.14000000001</v>
      </c>
      <c r="BC154" s="208">
        <v>99</v>
      </c>
      <c r="BD154" s="208">
        <v>15683.62</v>
      </c>
      <c r="BE154" s="208">
        <v>0</v>
      </c>
      <c r="BF154" s="208">
        <v>0</v>
      </c>
      <c r="BG154" s="208">
        <v>45195.040000000001</v>
      </c>
      <c r="BH154" s="208">
        <v>6086.46</v>
      </c>
      <c r="BI154" s="208">
        <v>8484.76</v>
      </c>
      <c r="BJ154" s="208">
        <v>7219.41</v>
      </c>
      <c r="BK154" s="208">
        <v>103862.01</v>
      </c>
      <c r="BL154" s="208">
        <v>39878.400000000001</v>
      </c>
      <c r="BM154" s="208">
        <v>2772.38</v>
      </c>
      <c r="BN154" s="208">
        <v>151780.74</v>
      </c>
      <c r="BO154" s="208">
        <v>51053.01</v>
      </c>
      <c r="BP154" s="208">
        <v>0</v>
      </c>
      <c r="BQ154" s="208">
        <v>44653.53</v>
      </c>
      <c r="BR154" s="208">
        <v>4895</v>
      </c>
      <c r="BS154" s="208">
        <v>11459.4</v>
      </c>
      <c r="BT154" s="208">
        <v>110269.28</v>
      </c>
      <c r="BU154" s="208">
        <v>243502.2</v>
      </c>
      <c r="BV154" s="208">
        <v>67794.25</v>
      </c>
      <c r="BW154" s="208">
        <v>275406.09000000003</v>
      </c>
      <c r="BX154" s="208">
        <v>0</v>
      </c>
      <c r="BY154" s="208">
        <v>0</v>
      </c>
      <c r="BZ154" s="208">
        <v>0</v>
      </c>
      <c r="CA154" s="208">
        <v>0</v>
      </c>
      <c r="CB154" s="208">
        <v>0</v>
      </c>
      <c r="CC154" s="208">
        <v>11085.25</v>
      </c>
      <c r="CD154" s="208">
        <v>23123.25</v>
      </c>
      <c r="CE154" s="208">
        <v>0</v>
      </c>
      <c r="CF154" s="208">
        <v>0</v>
      </c>
      <c r="CG154" s="208">
        <v>0</v>
      </c>
      <c r="CH154" s="208">
        <v>0</v>
      </c>
      <c r="CI154" s="208">
        <v>0</v>
      </c>
      <c r="CJ154" s="208"/>
      <c r="CK154" s="208">
        <v>1003300.02</v>
      </c>
      <c r="CL154" s="208"/>
      <c r="CM154" s="208">
        <v>194118.39999999999</v>
      </c>
      <c r="CN154" s="208">
        <v>0</v>
      </c>
      <c r="CO154" s="208">
        <v>0</v>
      </c>
      <c r="CP154" s="208">
        <v>0</v>
      </c>
      <c r="CQ154" s="176"/>
      <c r="CR154">
        <v>1003300.02</v>
      </c>
      <c r="CS154">
        <v>194118.39999999999</v>
      </c>
      <c r="CT154" s="152">
        <v>1003300.02</v>
      </c>
      <c r="CU154" s="152">
        <v>194118.39999999999</v>
      </c>
      <c r="CV154" s="152">
        <v>0</v>
      </c>
      <c r="CW154">
        <v>0</v>
      </c>
      <c r="CX154">
        <v>1197418.42</v>
      </c>
      <c r="CY154" s="153">
        <v>23123.25</v>
      </c>
      <c r="CZ154">
        <v>23123.25</v>
      </c>
      <c r="DA154">
        <v>4.0000001434236765E-2</v>
      </c>
      <c r="DB154">
        <v>0</v>
      </c>
      <c r="DE154">
        <v>0</v>
      </c>
      <c r="DH154">
        <v>1003300.02</v>
      </c>
      <c r="DI154">
        <v>194118.39999999999</v>
      </c>
      <c r="DJ154" s="152">
        <v>1003300.02</v>
      </c>
      <c r="DK154" s="152">
        <v>194118.39999999999</v>
      </c>
      <c r="DP154" s="166">
        <v>3302293</v>
      </c>
      <c r="DR154">
        <v>0</v>
      </c>
      <c r="DS154">
        <v>3962468.7399999988</v>
      </c>
      <c r="DT154">
        <v>3855358.6599999988</v>
      </c>
      <c r="DU154">
        <v>107110.08000000007</v>
      </c>
      <c r="DV154">
        <v>34208.5</v>
      </c>
      <c r="DW154">
        <v>0</v>
      </c>
      <c r="DX154">
        <v>34208.5</v>
      </c>
      <c r="EM154" s="277"/>
    </row>
    <row r="155" spans="2:143" hidden="1">
      <c r="B155" s="166">
        <v>3302317</v>
      </c>
      <c r="C155" s="175" t="s">
        <v>799</v>
      </c>
      <c r="D155" s="175" t="s">
        <v>800</v>
      </c>
      <c r="E155" s="178"/>
      <c r="F155" s="17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70"/>
      <c r="S155" s="170"/>
      <c r="T155" s="170"/>
      <c r="U155" s="170"/>
      <c r="V155" s="170"/>
      <c r="W155" s="170"/>
      <c r="X155" s="207">
        <v>89747.87</v>
      </c>
      <c r="Y155" s="207"/>
      <c r="Z155" s="207">
        <v>-1170.28</v>
      </c>
      <c r="AA155" s="208">
        <v>1709711.3600000001</v>
      </c>
      <c r="AB155" s="208">
        <v>0</v>
      </c>
      <c r="AC155" s="208">
        <v>144953.91</v>
      </c>
      <c r="AD155" s="208">
        <v>0</v>
      </c>
      <c r="AE155" s="208">
        <v>148365.5</v>
      </c>
      <c r="AF155" s="208">
        <v>200</v>
      </c>
      <c r="AG155" s="208">
        <v>0</v>
      </c>
      <c r="AH155" s="208">
        <v>0</v>
      </c>
      <c r="AI155" s="208">
        <v>45022.45</v>
      </c>
      <c r="AJ155" s="208">
        <v>0</v>
      </c>
      <c r="AK155" s="208">
        <v>0</v>
      </c>
      <c r="AL155" s="208">
        <v>0</v>
      </c>
      <c r="AM155" s="208">
        <v>147.5</v>
      </c>
      <c r="AN155" s="208">
        <v>216.3</v>
      </c>
      <c r="AO155" s="208">
        <v>0</v>
      </c>
      <c r="AP155" s="208">
        <v>0</v>
      </c>
      <c r="AQ155" s="208">
        <v>0</v>
      </c>
      <c r="AR155" s="208">
        <v>0</v>
      </c>
      <c r="AS155" s="208">
        <v>0</v>
      </c>
      <c r="AT155" s="208">
        <v>10613.56</v>
      </c>
      <c r="AU155" s="208">
        <v>89178</v>
      </c>
      <c r="AV155" s="208">
        <v>861889.99</v>
      </c>
      <c r="AW155" s="208">
        <v>0</v>
      </c>
      <c r="AX155" s="208">
        <v>391211.21</v>
      </c>
      <c r="AY155" s="208">
        <v>64509.06</v>
      </c>
      <c r="AZ155" s="208">
        <v>147001.04999999999</v>
      </c>
      <c r="BA155" s="208">
        <v>0</v>
      </c>
      <c r="BB155" s="208">
        <v>57920.74</v>
      </c>
      <c r="BC155" s="208">
        <v>2000</v>
      </c>
      <c r="BD155" s="208">
        <v>3542</v>
      </c>
      <c r="BE155" s="208">
        <v>0</v>
      </c>
      <c r="BF155" s="208">
        <v>0</v>
      </c>
      <c r="BG155" s="208">
        <v>10893.78</v>
      </c>
      <c r="BH155" s="208">
        <v>1554.4</v>
      </c>
      <c r="BI155" s="208">
        <v>4831.08</v>
      </c>
      <c r="BJ155" s="208">
        <v>12564.08</v>
      </c>
      <c r="BK155" s="208">
        <v>80895.100000000006</v>
      </c>
      <c r="BL155" s="208">
        <v>0</v>
      </c>
      <c r="BM155" s="208">
        <v>1346.49</v>
      </c>
      <c r="BN155" s="208">
        <v>35359.730000000003</v>
      </c>
      <c r="BO155" s="208">
        <v>0</v>
      </c>
      <c r="BP155" s="208">
        <v>552.91999999999996</v>
      </c>
      <c r="BQ155" s="208">
        <v>58663.96</v>
      </c>
      <c r="BR155" s="208">
        <v>4895</v>
      </c>
      <c r="BS155" s="208">
        <v>770</v>
      </c>
      <c r="BT155" s="208">
        <v>123336.76</v>
      </c>
      <c r="BU155" s="208">
        <v>228169.56</v>
      </c>
      <c r="BV155" s="208">
        <v>0</v>
      </c>
      <c r="BW155" s="208">
        <v>57622.69</v>
      </c>
      <c r="BX155" s="208">
        <v>0</v>
      </c>
      <c r="BY155" s="208">
        <v>0</v>
      </c>
      <c r="BZ155" s="208">
        <v>0</v>
      </c>
      <c r="CA155" s="208">
        <v>0</v>
      </c>
      <c r="CB155" s="208">
        <v>0</v>
      </c>
      <c r="CC155" s="208">
        <v>7591</v>
      </c>
      <c r="CD155" s="208">
        <v>16266.739999999998</v>
      </c>
      <c r="CE155" s="208">
        <v>0</v>
      </c>
      <c r="CF155" s="208">
        <v>0</v>
      </c>
      <c r="CG155" s="208">
        <v>0</v>
      </c>
      <c r="CH155" s="208">
        <v>0</v>
      </c>
      <c r="CI155" s="208">
        <v>9557.91</v>
      </c>
      <c r="CJ155" s="208"/>
      <c r="CK155" s="208">
        <v>88626.849999999977</v>
      </c>
      <c r="CL155" s="208"/>
      <c r="CM155" s="208">
        <v>13129.549999999997</v>
      </c>
      <c r="CN155" s="208">
        <v>0</v>
      </c>
      <c r="CO155" s="208">
        <v>0</v>
      </c>
      <c r="CP155" s="208">
        <v>0</v>
      </c>
      <c r="CQ155" s="176"/>
      <c r="CR155">
        <v>88626.849999999977</v>
      </c>
      <c r="CS155">
        <v>13129.549999999997</v>
      </c>
      <c r="CT155" s="152">
        <v>88626.85</v>
      </c>
      <c r="CU155" s="152">
        <v>13129.55</v>
      </c>
      <c r="CV155" s="152">
        <v>0</v>
      </c>
      <c r="CW155">
        <v>0</v>
      </c>
      <c r="CX155">
        <v>101756.40000000001</v>
      </c>
      <c r="CY155" s="153">
        <v>16266.739999999998</v>
      </c>
      <c r="CZ155">
        <v>16266.739999999998</v>
      </c>
      <c r="DA155">
        <v>0</v>
      </c>
      <c r="DB155">
        <v>0</v>
      </c>
      <c r="DE155">
        <v>-2.5465851649641991E-11</v>
      </c>
      <c r="DH155">
        <v>88626.849999999977</v>
      </c>
      <c r="DI155">
        <v>13129.549999999997</v>
      </c>
      <c r="DJ155" s="152">
        <v>88626.85</v>
      </c>
      <c r="DK155" s="152">
        <v>13129.55</v>
      </c>
      <c r="DP155" s="166">
        <v>3302317</v>
      </c>
      <c r="DR155">
        <v>0</v>
      </c>
      <c r="DS155">
        <v>2148408.58</v>
      </c>
      <c r="DT155">
        <v>2149529.6000000001</v>
      </c>
      <c r="DU155">
        <v>-1121.0200000000186</v>
      </c>
      <c r="DV155">
        <v>23857.739999999998</v>
      </c>
      <c r="DW155">
        <v>9557.91</v>
      </c>
      <c r="DX155">
        <v>14299.829999999998</v>
      </c>
      <c r="EM155" s="277"/>
    </row>
    <row r="156" spans="2:143" hidden="1">
      <c r="B156" s="166">
        <v>3302406</v>
      </c>
      <c r="C156" s="175" t="s">
        <v>804</v>
      </c>
      <c r="D156" s="175" t="s">
        <v>805</v>
      </c>
      <c r="E156" s="178"/>
      <c r="F156" s="17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70"/>
      <c r="S156" s="170"/>
      <c r="T156" s="170"/>
      <c r="U156" s="170"/>
      <c r="V156" s="170"/>
      <c r="W156" s="170"/>
      <c r="X156" s="207">
        <v>280296.32000000001</v>
      </c>
      <c r="Y156" s="207"/>
      <c r="Z156" s="207">
        <v>-74347.41</v>
      </c>
      <c r="AA156" s="208">
        <v>1197041.29</v>
      </c>
      <c r="AB156" s="208">
        <v>0</v>
      </c>
      <c r="AC156" s="208">
        <v>33632</v>
      </c>
      <c r="AD156" s="208">
        <v>0</v>
      </c>
      <c r="AE156" s="208">
        <v>153851</v>
      </c>
      <c r="AF156" s="208">
        <v>1056.98</v>
      </c>
      <c r="AG156" s="208">
        <v>0</v>
      </c>
      <c r="AH156" s="208">
        <v>0</v>
      </c>
      <c r="AI156" s="208">
        <v>0</v>
      </c>
      <c r="AJ156" s="208">
        <v>0</v>
      </c>
      <c r="AK156" s="208">
        <v>0</v>
      </c>
      <c r="AL156" s="208">
        <v>0</v>
      </c>
      <c r="AM156" s="208">
        <v>49470.53</v>
      </c>
      <c r="AN156" s="208">
        <v>0</v>
      </c>
      <c r="AO156" s="208">
        <v>0</v>
      </c>
      <c r="AP156" s="208">
        <v>0</v>
      </c>
      <c r="AQ156" s="208">
        <v>0</v>
      </c>
      <c r="AR156" s="208">
        <v>0</v>
      </c>
      <c r="AS156" s="208">
        <v>0</v>
      </c>
      <c r="AT156" s="208">
        <v>25366.880000000001</v>
      </c>
      <c r="AU156" s="208">
        <v>36468</v>
      </c>
      <c r="AV156" s="208">
        <v>74206.939999999769</v>
      </c>
      <c r="AW156" s="208">
        <v>0</v>
      </c>
      <c r="AX156" s="208">
        <v>0</v>
      </c>
      <c r="AY156" s="208">
        <v>0</v>
      </c>
      <c r="AZ156" s="208">
        <v>0</v>
      </c>
      <c r="BA156" s="208">
        <v>0</v>
      </c>
      <c r="BB156" s="208">
        <v>0</v>
      </c>
      <c r="BC156" s="208">
        <v>0</v>
      </c>
      <c r="BD156" s="208">
        <v>0</v>
      </c>
      <c r="BE156" s="208">
        <v>0</v>
      </c>
      <c r="BF156" s="208">
        <v>0</v>
      </c>
      <c r="BG156" s="208">
        <v>220</v>
      </c>
      <c r="BH156" s="208">
        <v>1452.9</v>
      </c>
      <c r="BI156" s="208">
        <v>0</v>
      </c>
      <c r="BJ156" s="208">
        <v>0</v>
      </c>
      <c r="BK156" s="208">
        <v>36005.93</v>
      </c>
      <c r="BL156" s="208">
        <v>0</v>
      </c>
      <c r="BM156" s="208">
        <v>1811.94</v>
      </c>
      <c r="BN156" s="208">
        <v>4172.8599999999997</v>
      </c>
      <c r="BO156" s="208">
        <v>0</v>
      </c>
      <c r="BP156" s="208">
        <v>0</v>
      </c>
      <c r="BQ156" s="208">
        <v>1424097.86</v>
      </c>
      <c r="BR156" s="208">
        <v>4895</v>
      </c>
      <c r="BS156" s="208">
        <v>0</v>
      </c>
      <c r="BT156" s="208">
        <v>5374.96</v>
      </c>
      <c r="BU156" s="208">
        <v>0</v>
      </c>
      <c r="BV156" s="208">
        <v>2250</v>
      </c>
      <c r="BW156" s="208">
        <v>4926.08</v>
      </c>
      <c r="BX156" s="208">
        <v>0</v>
      </c>
      <c r="BY156" s="208">
        <v>0</v>
      </c>
      <c r="BZ156" s="208">
        <v>53911.24</v>
      </c>
      <c r="CA156" s="208">
        <v>0</v>
      </c>
      <c r="CB156" s="208">
        <v>0</v>
      </c>
      <c r="CC156" s="208">
        <v>6283.75</v>
      </c>
      <c r="CD156" s="208">
        <v>14152.420000000006</v>
      </c>
      <c r="CE156" s="208">
        <v>53911.24</v>
      </c>
      <c r="CF156" s="208">
        <v>0</v>
      </c>
      <c r="CG156" s="208">
        <v>0</v>
      </c>
      <c r="CH156" s="208">
        <v>0</v>
      </c>
      <c r="CI156" s="208">
        <v>0</v>
      </c>
      <c r="CJ156" s="208"/>
      <c r="CK156" s="208">
        <v>163857.28999999998</v>
      </c>
      <c r="CL156" s="208"/>
      <c r="CM156" s="208">
        <v>0</v>
      </c>
      <c r="CN156" s="208">
        <v>0</v>
      </c>
      <c r="CO156" s="208">
        <v>0</v>
      </c>
      <c r="CP156" s="208">
        <v>0</v>
      </c>
      <c r="CQ156" s="176"/>
      <c r="CR156">
        <v>163857.28999999998</v>
      </c>
      <c r="CS156">
        <v>0</v>
      </c>
      <c r="CT156" s="152">
        <v>217768.53</v>
      </c>
      <c r="CU156" s="152">
        <v>-53911.24</v>
      </c>
      <c r="CV156" s="152">
        <v>-53911.24000000002</v>
      </c>
      <c r="CW156">
        <v>-53911.24</v>
      </c>
      <c r="CX156">
        <v>163857.29</v>
      </c>
      <c r="CY156" s="153">
        <v>14152.420000000006</v>
      </c>
      <c r="CZ156">
        <v>14152.420000000006</v>
      </c>
      <c r="DA156">
        <v>2.9999999766005203E-2</v>
      </c>
      <c r="DB156">
        <v>0</v>
      </c>
      <c r="DC156" s="152">
        <v>-53911.24</v>
      </c>
      <c r="DE156">
        <v>0</v>
      </c>
      <c r="DH156">
        <v>163857.28999999998</v>
      </c>
      <c r="DI156">
        <v>0</v>
      </c>
      <c r="DJ156" s="152">
        <v>217768.53</v>
      </c>
      <c r="DK156" s="152">
        <v>-53911.24</v>
      </c>
      <c r="DP156" s="166">
        <v>3302406</v>
      </c>
      <c r="DR156">
        <v>0</v>
      </c>
      <c r="DS156">
        <v>1496886.68</v>
      </c>
      <c r="DT156">
        <v>1613325.71</v>
      </c>
      <c r="DU156">
        <v>-116439.03000000003</v>
      </c>
      <c r="DV156">
        <v>74347.41</v>
      </c>
      <c r="DW156">
        <v>0</v>
      </c>
      <c r="DX156">
        <v>74347.41</v>
      </c>
      <c r="EM156" s="277"/>
    </row>
    <row r="157" spans="2:143" hidden="1">
      <c r="B157" s="166">
        <v>3302412</v>
      </c>
      <c r="C157" s="175" t="s">
        <v>806</v>
      </c>
      <c r="D157" s="175" t="s">
        <v>807</v>
      </c>
      <c r="E157" s="178"/>
      <c r="F157" s="17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70"/>
      <c r="S157" s="170"/>
      <c r="T157" s="170"/>
      <c r="U157" s="170"/>
      <c r="V157" s="170"/>
      <c r="W157" s="170"/>
      <c r="X157" s="207">
        <v>465046.82</v>
      </c>
      <c r="Y157" s="207"/>
      <c r="Z157" s="207">
        <v>34391.61</v>
      </c>
      <c r="AA157" s="208">
        <v>1983636.16</v>
      </c>
      <c r="AB157" s="208">
        <v>0</v>
      </c>
      <c r="AC157" s="208">
        <v>46111.4</v>
      </c>
      <c r="AD157" s="208">
        <v>0</v>
      </c>
      <c r="AE157" s="208">
        <v>142525.5</v>
      </c>
      <c r="AF157" s="208">
        <v>9113.86</v>
      </c>
      <c r="AG157" s="208">
        <v>0</v>
      </c>
      <c r="AH157" s="208">
        <v>0</v>
      </c>
      <c r="AI157" s="208">
        <v>387371.79999999987</v>
      </c>
      <c r="AJ157" s="208">
        <v>0</v>
      </c>
      <c r="AK157" s="208">
        <v>0</v>
      </c>
      <c r="AL157" s="208">
        <v>0</v>
      </c>
      <c r="AM157" s="208">
        <v>24007.99</v>
      </c>
      <c r="AN157" s="208">
        <v>0</v>
      </c>
      <c r="AO157" s="208">
        <v>0</v>
      </c>
      <c r="AP157" s="208">
        <v>0</v>
      </c>
      <c r="AQ157" s="208">
        <v>0</v>
      </c>
      <c r="AR157" s="208">
        <v>0</v>
      </c>
      <c r="AS157" s="208">
        <v>0</v>
      </c>
      <c r="AT157" s="208">
        <v>17556.04</v>
      </c>
      <c r="AU157" s="208">
        <v>83087</v>
      </c>
      <c r="AV157" s="208">
        <v>1353002.14</v>
      </c>
      <c r="AW157" s="208">
        <v>0</v>
      </c>
      <c r="AX157" s="208">
        <v>168640.08</v>
      </c>
      <c r="AY157" s="208">
        <v>76718.8</v>
      </c>
      <c r="AZ157" s="208">
        <v>111069.32</v>
      </c>
      <c r="BA157" s="208">
        <v>0</v>
      </c>
      <c r="BB157" s="208">
        <v>85453.81</v>
      </c>
      <c r="BC157" s="208">
        <v>3120.81</v>
      </c>
      <c r="BD157" s="208">
        <v>5246.45</v>
      </c>
      <c r="BE157" s="208">
        <v>0</v>
      </c>
      <c r="BF157" s="208">
        <v>0</v>
      </c>
      <c r="BG157" s="208">
        <v>57781.43</v>
      </c>
      <c r="BH157" s="208">
        <v>2095</v>
      </c>
      <c r="BI157" s="208">
        <v>7031.89</v>
      </c>
      <c r="BJ157" s="208">
        <v>6838.41</v>
      </c>
      <c r="BK157" s="208">
        <v>53331.32</v>
      </c>
      <c r="BL157" s="208">
        <v>31130.880000000001</v>
      </c>
      <c r="BM157" s="208">
        <v>1873.01</v>
      </c>
      <c r="BN157" s="208">
        <v>42071.14</v>
      </c>
      <c r="BO157" s="208">
        <v>6323.52</v>
      </c>
      <c r="BP157" s="208">
        <v>1059.48</v>
      </c>
      <c r="BQ157" s="208">
        <v>125982.49</v>
      </c>
      <c r="BR157" s="208">
        <v>4895</v>
      </c>
      <c r="BS157" s="208">
        <v>1456.05</v>
      </c>
      <c r="BT157" s="208">
        <v>84790.62</v>
      </c>
      <c r="BU157" s="208">
        <v>152326.46</v>
      </c>
      <c r="BV157" s="208">
        <v>24662.880000000001</v>
      </c>
      <c r="BW157" s="208">
        <v>182208.24</v>
      </c>
      <c r="BX157" s="208">
        <v>0</v>
      </c>
      <c r="BY157" s="208">
        <v>0</v>
      </c>
      <c r="BZ157" s="208">
        <v>0</v>
      </c>
      <c r="CA157" s="208">
        <v>0</v>
      </c>
      <c r="CB157" s="208">
        <v>0</v>
      </c>
      <c r="CC157" s="208">
        <v>8747.5</v>
      </c>
      <c r="CD157" s="208">
        <v>18405.14</v>
      </c>
      <c r="CE157" s="208">
        <v>0</v>
      </c>
      <c r="CF157" s="208">
        <v>0</v>
      </c>
      <c r="CG157" s="208">
        <v>0</v>
      </c>
      <c r="CH157" s="208">
        <v>0</v>
      </c>
      <c r="CI157" s="208">
        <v>0</v>
      </c>
      <c r="CJ157" s="208"/>
      <c r="CK157" s="208">
        <v>569347.34000000008</v>
      </c>
      <c r="CL157" s="208"/>
      <c r="CM157" s="208">
        <v>61544.25</v>
      </c>
      <c r="CN157" s="208">
        <v>0</v>
      </c>
      <c r="CO157" s="208">
        <v>0</v>
      </c>
      <c r="CP157" s="208">
        <v>0</v>
      </c>
      <c r="CQ157" s="176"/>
      <c r="CR157">
        <v>569347.34000000008</v>
      </c>
      <c r="CS157">
        <v>61544.25</v>
      </c>
      <c r="CT157" s="152">
        <v>569347.34</v>
      </c>
      <c r="CU157" s="152">
        <v>61544.25</v>
      </c>
      <c r="CV157" s="152">
        <v>0</v>
      </c>
      <c r="CW157">
        <v>0</v>
      </c>
      <c r="CX157">
        <v>630891.59</v>
      </c>
      <c r="CY157" s="153">
        <v>18405.14</v>
      </c>
      <c r="CZ157">
        <v>18405.14</v>
      </c>
      <c r="DA157">
        <v>2.0000000135041773E-2</v>
      </c>
      <c r="DB157">
        <v>0</v>
      </c>
      <c r="DE157">
        <v>1.1641532182693481E-10</v>
      </c>
      <c r="DH157">
        <v>569347.34000000008</v>
      </c>
      <c r="DI157">
        <v>61544.25</v>
      </c>
      <c r="DJ157" s="152">
        <v>569347.34</v>
      </c>
      <c r="DK157" s="152">
        <v>61544.25</v>
      </c>
      <c r="DP157" s="166">
        <v>3302412</v>
      </c>
      <c r="DR157">
        <v>0</v>
      </c>
      <c r="DS157">
        <v>2693409.7499999995</v>
      </c>
      <c r="DT157">
        <v>2589109.2299999995</v>
      </c>
      <c r="DU157">
        <v>104300.52000000002</v>
      </c>
      <c r="DV157">
        <v>27152.639999999999</v>
      </c>
      <c r="DW157">
        <v>0</v>
      </c>
      <c r="DX157">
        <v>27152.639999999999</v>
      </c>
      <c r="EM157" s="277"/>
    </row>
    <row r="158" spans="2:143" hidden="1">
      <c r="B158" s="166">
        <v>3302425</v>
      </c>
      <c r="C158" s="175" t="s">
        <v>810</v>
      </c>
      <c r="D158" s="175" t="s">
        <v>811</v>
      </c>
      <c r="E158" s="178"/>
      <c r="F158" s="17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70"/>
      <c r="S158" s="170"/>
      <c r="T158" s="170"/>
      <c r="U158" s="170"/>
      <c r="V158" s="170"/>
      <c r="W158" s="170"/>
      <c r="X158" s="207"/>
      <c r="Y158" s="207">
        <v>-196845.94</v>
      </c>
      <c r="Z158" s="207">
        <v>-41598.5</v>
      </c>
      <c r="AA158" s="208">
        <v>1030849.8</v>
      </c>
      <c r="AB158" s="208">
        <v>0</v>
      </c>
      <c r="AC158" s="208">
        <v>32550</v>
      </c>
      <c r="AD158" s="208">
        <v>0</v>
      </c>
      <c r="AE158" s="208">
        <v>50480</v>
      </c>
      <c r="AF158" s="208">
        <v>0</v>
      </c>
      <c r="AG158" s="208">
        <v>0</v>
      </c>
      <c r="AH158" s="208">
        <v>0</v>
      </c>
      <c r="AI158" s="208">
        <v>74180.019999999597</v>
      </c>
      <c r="AJ158" s="208">
        <v>0</v>
      </c>
      <c r="AK158" s="208">
        <v>0</v>
      </c>
      <c r="AL158" s="208">
        <v>0</v>
      </c>
      <c r="AM158" s="208">
        <v>13309.4</v>
      </c>
      <c r="AN158" s="208">
        <v>0</v>
      </c>
      <c r="AO158" s="208">
        <v>0</v>
      </c>
      <c r="AP158" s="208">
        <v>0</v>
      </c>
      <c r="AQ158" s="208">
        <v>0</v>
      </c>
      <c r="AR158" s="208">
        <v>0</v>
      </c>
      <c r="AS158" s="208">
        <v>0</v>
      </c>
      <c r="AT158" s="208">
        <v>7829.72</v>
      </c>
      <c r="AU158" s="208">
        <v>58789</v>
      </c>
      <c r="AV158" s="208">
        <v>663586.81999999995</v>
      </c>
      <c r="AW158" s="208">
        <v>0</v>
      </c>
      <c r="AX158" s="208">
        <v>208722.59</v>
      </c>
      <c r="AY158" s="208">
        <v>45478.94</v>
      </c>
      <c r="AZ158" s="208">
        <v>63295.56</v>
      </c>
      <c r="BA158" s="208">
        <v>0</v>
      </c>
      <c r="BB158" s="208">
        <v>52067.57</v>
      </c>
      <c r="BC158" s="208">
        <v>70.2</v>
      </c>
      <c r="BD158" s="208">
        <v>3393.74</v>
      </c>
      <c r="BE158" s="208">
        <v>0</v>
      </c>
      <c r="BF158" s="208">
        <v>0</v>
      </c>
      <c r="BG158" s="208">
        <v>44048.12</v>
      </c>
      <c r="BH158" s="208">
        <v>10953.42</v>
      </c>
      <c r="BI158" s="208">
        <v>30171.16</v>
      </c>
      <c r="BJ158" s="208">
        <v>2841.24</v>
      </c>
      <c r="BK158" s="208">
        <v>43577.18</v>
      </c>
      <c r="BL158" s="208">
        <v>0</v>
      </c>
      <c r="BM158" s="208">
        <v>6356.97</v>
      </c>
      <c r="BN158" s="208">
        <v>65472.84</v>
      </c>
      <c r="BO158" s="208">
        <v>4022.26</v>
      </c>
      <c r="BP158" s="208">
        <v>57419.24</v>
      </c>
      <c r="BQ158" s="208">
        <v>15466.94</v>
      </c>
      <c r="BR158" s="208">
        <v>4895</v>
      </c>
      <c r="BS158" s="208">
        <v>0</v>
      </c>
      <c r="BT158" s="208">
        <v>71766.19</v>
      </c>
      <c r="BU158" s="208">
        <v>1592</v>
      </c>
      <c r="BV158" s="208">
        <v>3648</v>
      </c>
      <c r="BW158" s="208">
        <v>36904.86</v>
      </c>
      <c r="BX158" s="208">
        <v>0</v>
      </c>
      <c r="BY158" s="208">
        <v>0</v>
      </c>
      <c r="BZ158" s="208">
        <v>5598.5</v>
      </c>
      <c r="CA158" s="208">
        <v>0</v>
      </c>
      <c r="CB158" s="208">
        <v>0</v>
      </c>
      <c r="CC158" s="208">
        <v>6351.25</v>
      </c>
      <c r="CD158" s="208">
        <v>29648.75</v>
      </c>
      <c r="CE158" s="208">
        <v>5598.5</v>
      </c>
      <c r="CF158" s="208">
        <v>0</v>
      </c>
      <c r="CG158" s="208">
        <v>0</v>
      </c>
      <c r="CH158" s="208">
        <v>0</v>
      </c>
      <c r="CI158" s="208">
        <v>0</v>
      </c>
      <c r="CJ158" s="208"/>
      <c r="CK158" s="208">
        <v>-370207.34000000014</v>
      </c>
      <c r="CL158" s="208"/>
      <c r="CM158" s="208">
        <v>0</v>
      </c>
      <c r="CN158" s="208">
        <v>0</v>
      </c>
      <c r="CO158" s="208">
        <v>0</v>
      </c>
      <c r="CP158" s="208">
        <v>0</v>
      </c>
      <c r="CQ158" s="176"/>
      <c r="CR158">
        <v>-370207.34000000014</v>
      </c>
      <c r="CS158">
        <v>0</v>
      </c>
      <c r="CT158" s="152">
        <v>-364608.84</v>
      </c>
      <c r="CU158" s="152">
        <v>-5598.5</v>
      </c>
      <c r="CV158" s="152">
        <v>-5598.5000000001164</v>
      </c>
      <c r="CW158">
        <v>-5598.5</v>
      </c>
      <c r="CX158">
        <v>-370207.34</v>
      </c>
      <c r="CY158" s="153">
        <v>29648.75</v>
      </c>
      <c r="CZ158">
        <v>29648.75</v>
      </c>
      <c r="DA158">
        <v>19.060000000405125</v>
      </c>
      <c r="DB158">
        <v>0</v>
      </c>
      <c r="DC158" s="152">
        <v>-5598.5</v>
      </c>
      <c r="DE158">
        <v>-1.1641532182693481E-10</v>
      </c>
      <c r="DH158">
        <v>-370207.34000000014</v>
      </c>
      <c r="DI158">
        <v>0</v>
      </c>
      <c r="DJ158" s="152">
        <v>-364608.84</v>
      </c>
      <c r="DK158" s="152">
        <v>-5598.5</v>
      </c>
      <c r="DP158" s="166">
        <v>3302425</v>
      </c>
      <c r="DR158">
        <v>0</v>
      </c>
      <c r="DS158">
        <v>1267987.9399999995</v>
      </c>
      <c r="DT158">
        <v>1441349.3399999996</v>
      </c>
      <c r="DU158">
        <v>-173361.40000000014</v>
      </c>
      <c r="DV158">
        <v>41598.5</v>
      </c>
      <c r="DW158">
        <v>0</v>
      </c>
      <c r="DX158">
        <v>41598.5</v>
      </c>
      <c r="EM158" s="277"/>
    </row>
    <row r="159" spans="2:143" hidden="1">
      <c r="B159" s="166">
        <v>3302435</v>
      </c>
      <c r="C159" s="175" t="s">
        <v>812</v>
      </c>
      <c r="D159" s="175" t="s">
        <v>813</v>
      </c>
      <c r="E159" s="178"/>
      <c r="F159" s="17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70"/>
      <c r="S159" s="170"/>
      <c r="T159" s="170"/>
      <c r="U159" s="170"/>
      <c r="V159" s="170"/>
      <c r="W159" s="170"/>
      <c r="X159" s="207">
        <v>455303.04</v>
      </c>
      <c r="Y159" s="207"/>
      <c r="Z159" s="207">
        <v>-14483.81</v>
      </c>
      <c r="AA159" s="208">
        <v>2443835.66</v>
      </c>
      <c r="AB159" s="208">
        <v>0</v>
      </c>
      <c r="AC159" s="208">
        <v>125181.38</v>
      </c>
      <c r="AD159" s="208">
        <v>0</v>
      </c>
      <c r="AE159" s="208">
        <v>324465</v>
      </c>
      <c r="AF159" s="208">
        <v>2000</v>
      </c>
      <c r="AG159" s="208">
        <v>0</v>
      </c>
      <c r="AH159" s="208">
        <v>0</v>
      </c>
      <c r="AI159" s="208">
        <v>7531.05</v>
      </c>
      <c r="AJ159" s="208">
        <v>0</v>
      </c>
      <c r="AK159" s="208">
        <v>0</v>
      </c>
      <c r="AL159" s="208">
        <v>0</v>
      </c>
      <c r="AM159" s="208">
        <v>0</v>
      </c>
      <c r="AN159" s="208">
        <v>0</v>
      </c>
      <c r="AO159" s="208">
        <v>0</v>
      </c>
      <c r="AP159" s="208">
        <v>0</v>
      </c>
      <c r="AQ159" s="208">
        <v>0</v>
      </c>
      <c r="AR159" s="208">
        <v>0</v>
      </c>
      <c r="AS159" s="208">
        <v>0</v>
      </c>
      <c r="AT159" s="208">
        <v>19535.009999999998</v>
      </c>
      <c r="AU159" s="208">
        <v>57913</v>
      </c>
      <c r="AV159" s="208">
        <v>1112073.05</v>
      </c>
      <c r="AW159" s="208">
        <v>0</v>
      </c>
      <c r="AX159" s="208">
        <v>506716.73</v>
      </c>
      <c r="AY159" s="208">
        <v>107275.15</v>
      </c>
      <c r="AZ159" s="208">
        <v>212641.82</v>
      </c>
      <c r="BA159" s="208">
        <v>66755.240000000005</v>
      </c>
      <c r="BB159" s="208">
        <v>97053.64</v>
      </c>
      <c r="BC159" s="208">
        <v>0</v>
      </c>
      <c r="BD159" s="208">
        <v>1494.16</v>
      </c>
      <c r="BE159" s="208">
        <v>0</v>
      </c>
      <c r="BF159" s="208">
        <v>0</v>
      </c>
      <c r="BG159" s="208">
        <v>25673.79</v>
      </c>
      <c r="BH159" s="208">
        <v>1210.27</v>
      </c>
      <c r="BI159" s="208">
        <v>10461.19</v>
      </c>
      <c r="BJ159" s="208">
        <v>20951.560000000001</v>
      </c>
      <c r="BK159" s="208">
        <v>115858.78</v>
      </c>
      <c r="BL159" s="208">
        <v>0</v>
      </c>
      <c r="BM159" s="208">
        <v>4977.6000000000004</v>
      </c>
      <c r="BN159" s="208">
        <v>110612.59999999963</v>
      </c>
      <c r="BO159" s="208">
        <v>22536.71</v>
      </c>
      <c r="BP159" s="208">
        <v>5090.38</v>
      </c>
      <c r="BQ159" s="208">
        <v>58548.65</v>
      </c>
      <c r="BR159" s="208">
        <v>9020</v>
      </c>
      <c r="BS159" s="208">
        <v>9442.7000000000007</v>
      </c>
      <c r="BT159" s="208">
        <v>61136.47</v>
      </c>
      <c r="BU159" s="208">
        <v>396437.86</v>
      </c>
      <c r="BV159" s="208">
        <v>750</v>
      </c>
      <c r="BW159" s="208">
        <v>156099.69</v>
      </c>
      <c r="BX159" s="208">
        <v>0</v>
      </c>
      <c r="BY159" s="208">
        <v>0</v>
      </c>
      <c r="BZ159" s="208">
        <v>21598.080000000002</v>
      </c>
      <c r="CA159" s="208">
        <v>0</v>
      </c>
      <c r="CB159" s="208">
        <v>0</v>
      </c>
      <c r="CC159" s="208">
        <v>8698</v>
      </c>
      <c r="CD159" s="208">
        <v>18555.589999999997</v>
      </c>
      <c r="CE159" s="208">
        <v>21598.080000000002</v>
      </c>
      <c r="CF159" s="208">
        <v>0</v>
      </c>
      <c r="CG159" s="208">
        <v>0</v>
      </c>
      <c r="CH159" s="208">
        <v>0</v>
      </c>
      <c r="CI159" s="208">
        <v>34367.86</v>
      </c>
      <c r="CJ159" s="208"/>
      <c r="CK159" s="208">
        <v>301348.01999999996</v>
      </c>
      <c r="CL159" s="208"/>
      <c r="CM159" s="208">
        <v>0</v>
      </c>
      <c r="CN159" s="208">
        <v>0</v>
      </c>
      <c r="CO159" s="208">
        <v>0</v>
      </c>
      <c r="CP159" s="208">
        <v>0</v>
      </c>
      <c r="CQ159" s="176"/>
      <c r="CR159">
        <v>301348.01999999996</v>
      </c>
      <c r="CS159">
        <v>0</v>
      </c>
      <c r="CT159" s="152">
        <v>322946.09999999998</v>
      </c>
      <c r="CU159" s="152">
        <v>-21598.080000000002</v>
      </c>
      <c r="CV159" s="152">
        <v>-21598.080000000016</v>
      </c>
      <c r="CW159">
        <v>-21598.080000000002</v>
      </c>
      <c r="CX159">
        <v>301348.01999999996</v>
      </c>
      <c r="CY159" s="153">
        <v>18555.589999999997</v>
      </c>
      <c r="CZ159">
        <v>18555.589999999997</v>
      </c>
      <c r="DA159">
        <v>0</v>
      </c>
      <c r="DB159">
        <v>-1399.9600000003702</v>
      </c>
      <c r="DC159" s="152">
        <v>-21598.080000000002</v>
      </c>
      <c r="DE159">
        <v>0</v>
      </c>
      <c r="DH159">
        <v>301348.01999999996</v>
      </c>
      <c r="DI159">
        <v>0</v>
      </c>
      <c r="DJ159" s="152">
        <v>322946.09999999998</v>
      </c>
      <c r="DK159" s="152">
        <v>-21598.080000000002</v>
      </c>
      <c r="DP159" s="166">
        <v>3302435</v>
      </c>
      <c r="DR159">
        <v>0</v>
      </c>
      <c r="DS159">
        <v>2980461.0999999996</v>
      </c>
      <c r="DT159">
        <v>3134416.1199999996</v>
      </c>
      <c r="DU159">
        <v>-153955.02000000002</v>
      </c>
      <c r="DV159">
        <v>48851.67</v>
      </c>
      <c r="DW159">
        <v>34367.86</v>
      </c>
      <c r="DX159">
        <v>14483.809999999998</v>
      </c>
      <c r="EM159" s="277"/>
    </row>
    <row r="160" spans="2:143" hidden="1">
      <c r="B160" s="166">
        <v>3302441</v>
      </c>
      <c r="C160" s="175" t="s">
        <v>814</v>
      </c>
      <c r="D160" s="175" t="s">
        <v>815</v>
      </c>
      <c r="E160" s="178"/>
      <c r="F160" s="17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70"/>
      <c r="S160" s="170"/>
      <c r="T160" s="170"/>
      <c r="U160" s="170"/>
      <c r="V160" s="170"/>
      <c r="W160" s="170"/>
      <c r="X160" s="207">
        <v>490734</v>
      </c>
      <c r="Y160" s="207"/>
      <c r="Z160" s="207">
        <v>-4857.1000000000004</v>
      </c>
      <c r="AA160" s="208">
        <v>2024975.18</v>
      </c>
      <c r="AB160" s="208">
        <v>0</v>
      </c>
      <c r="AC160" s="208">
        <v>25200</v>
      </c>
      <c r="AD160" s="208">
        <v>0</v>
      </c>
      <c r="AE160" s="208">
        <v>308461</v>
      </c>
      <c r="AF160" s="208">
        <v>1200</v>
      </c>
      <c r="AG160" s="208">
        <v>1200</v>
      </c>
      <c r="AH160" s="208">
        <v>0</v>
      </c>
      <c r="AI160" s="208">
        <v>157368.05000000013</v>
      </c>
      <c r="AJ160" s="208">
        <v>0</v>
      </c>
      <c r="AK160" s="208">
        <v>0</v>
      </c>
      <c r="AL160" s="208">
        <v>0</v>
      </c>
      <c r="AM160" s="208">
        <v>30416.49</v>
      </c>
      <c r="AN160" s="208">
        <v>0</v>
      </c>
      <c r="AO160" s="208">
        <v>0</v>
      </c>
      <c r="AP160" s="208">
        <v>0</v>
      </c>
      <c r="AQ160" s="208">
        <v>0</v>
      </c>
      <c r="AR160" s="208">
        <v>0</v>
      </c>
      <c r="AS160" s="208">
        <v>0</v>
      </c>
      <c r="AT160" s="208">
        <v>29965.599999999999</v>
      </c>
      <c r="AU160" s="208">
        <v>36698</v>
      </c>
      <c r="AV160" s="208">
        <v>1201035.1299999999</v>
      </c>
      <c r="AW160" s="208">
        <v>0</v>
      </c>
      <c r="AX160" s="208">
        <v>416465.75</v>
      </c>
      <c r="AY160" s="208">
        <v>49082.76</v>
      </c>
      <c r="AZ160" s="208">
        <v>194814.68</v>
      </c>
      <c r="BA160" s="208">
        <v>0</v>
      </c>
      <c r="BB160" s="208">
        <v>160457.43</v>
      </c>
      <c r="BC160" s="208">
        <v>1326.57</v>
      </c>
      <c r="BD160" s="208">
        <v>7514.51</v>
      </c>
      <c r="BE160" s="208">
        <v>0</v>
      </c>
      <c r="BF160" s="208">
        <v>0</v>
      </c>
      <c r="BG160" s="208">
        <v>56454.5</v>
      </c>
      <c r="BH160" s="208">
        <v>3115</v>
      </c>
      <c r="BI160" s="208">
        <v>3131.62</v>
      </c>
      <c r="BJ160" s="208">
        <v>4870.01</v>
      </c>
      <c r="BK160" s="208">
        <v>101641.25</v>
      </c>
      <c r="BL160" s="208">
        <v>0</v>
      </c>
      <c r="BM160" s="208">
        <v>21620.62</v>
      </c>
      <c r="BN160" s="208">
        <v>131321.81</v>
      </c>
      <c r="BO160" s="208">
        <v>1018.99</v>
      </c>
      <c r="BP160" s="208">
        <v>7433.19</v>
      </c>
      <c r="BQ160" s="208">
        <v>109430.03</v>
      </c>
      <c r="BR160" s="208">
        <v>4895</v>
      </c>
      <c r="BS160" s="208">
        <v>0</v>
      </c>
      <c r="BT160" s="208">
        <v>75511.14</v>
      </c>
      <c r="BU160" s="208">
        <v>115134.49</v>
      </c>
      <c r="BV160" s="208">
        <v>0</v>
      </c>
      <c r="BW160" s="208">
        <v>62725.11</v>
      </c>
      <c r="BX160" s="208">
        <v>0</v>
      </c>
      <c r="BY160" s="208">
        <v>0</v>
      </c>
      <c r="BZ160" s="208">
        <v>4857.1000000000004</v>
      </c>
      <c r="CA160" s="208">
        <v>0</v>
      </c>
      <c r="CB160" s="208">
        <v>0</v>
      </c>
      <c r="CC160" s="208">
        <v>8178.25</v>
      </c>
      <c r="CD160" s="208">
        <v>0</v>
      </c>
      <c r="CE160" s="208">
        <v>4857.1000000000004</v>
      </c>
      <c r="CF160" s="208">
        <v>0</v>
      </c>
      <c r="CG160" s="208">
        <v>0</v>
      </c>
      <c r="CH160" s="208">
        <v>8178.25</v>
      </c>
      <c r="CI160" s="208">
        <v>0</v>
      </c>
      <c r="CJ160" s="208">
        <v>0</v>
      </c>
      <c r="CK160" s="208">
        <v>372361.62999999989</v>
      </c>
      <c r="CL160" s="208"/>
      <c r="CM160" s="208">
        <v>0</v>
      </c>
      <c r="CN160" s="208">
        <v>0</v>
      </c>
      <c r="CO160" s="208">
        <v>0</v>
      </c>
      <c r="CP160" s="208">
        <v>0</v>
      </c>
      <c r="CQ160" s="176"/>
      <c r="CR160">
        <v>372361.62999999989</v>
      </c>
      <c r="CS160">
        <v>0</v>
      </c>
      <c r="CT160" s="152">
        <v>377218.73</v>
      </c>
      <c r="CU160" s="152">
        <v>-4857.1000000000004</v>
      </c>
      <c r="CV160" s="152">
        <v>-4857.1000000000931</v>
      </c>
      <c r="CW160">
        <v>-4857.1000000000004</v>
      </c>
      <c r="CX160">
        <v>372361.63</v>
      </c>
      <c r="CY160" s="153">
        <v>0</v>
      </c>
      <c r="CZ160">
        <v>0</v>
      </c>
      <c r="DA160">
        <v>3461.1099999998696</v>
      </c>
      <c r="DB160">
        <v>0</v>
      </c>
      <c r="DC160" s="152">
        <v>-4857.1000000000004</v>
      </c>
      <c r="DE160">
        <v>-9.276845958083868E-11</v>
      </c>
      <c r="DH160">
        <v>372361.62999999989</v>
      </c>
      <c r="DI160">
        <v>0</v>
      </c>
      <c r="DJ160" s="152">
        <v>377218.73</v>
      </c>
      <c r="DK160" s="152">
        <v>-4857.1000000000004</v>
      </c>
      <c r="DP160" s="166">
        <v>3302441</v>
      </c>
      <c r="DR160">
        <v>0</v>
      </c>
      <c r="DS160">
        <v>2615484.3200000003</v>
      </c>
      <c r="DT160">
        <v>2733856.6900000004</v>
      </c>
      <c r="DU160">
        <v>-118372.37000000011</v>
      </c>
      <c r="DV160">
        <v>13035.35</v>
      </c>
      <c r="DW160">
        <v>8178.25</v>
      </c>
      <c r="DX160">
        <v>4857.1000000000004</v>
      </c>
      <c r="EM160" s="277"/>
    </row>
    <row r="161" spans="2:143" hidden="1">
      <c r="B161" s="166">
        <v>3302464</v>
      </c>
      <c r="C161" s="175" t="s">
        <v>821</v>
      </c>
      <c r="D161" s="175" t="s">
        <v>822</v>
      </c>
      <c r="E161" s="178"/>
      <c r="F161" s="17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70"/>
      <c r="S161" s="170"/>
      <c r="T161" s="170"/>
      <c r="U161" s="170"/>
      <c r="V161" s="170"/>
      <c r="W161" s="170"/>
      <c r="X161" s="207"/>
      <c r="Y161" s="207">
        <v>-240626.4</v>
      </c>
      <c r="Z161" s="207">
        <v>-359.46</v>
      </c>
      <c r="AA161" s="208">
        <v>1887104.24</v>
      </c>
      <c r="AB161" s="208">
        <v>0</v>
      </c>
      <c r="AC161" s="208">
        <v>26435</v>
      </c>
      <c r="AD161" s="208">
        <v>0</v>
      </c>
      <c r="AE161" s="208">
        <v>42511</v>
      </c>
      <c r="AF161" s="208">
        <v>3113.86</v>
      </c>
      <c r="AG161" s="208">
        <v>0</v>
      </c>
      <c r="AH161" s="208">
        <v>0</v>
      </c>
      <c r="AI161" s="208">
        <v>328384.94</v>
      </c>
      <c r="AJ161" s="208">
        <v>0</v>
      </c>
      <c r="AK161" s="208">
        <v>0</v>
      </c>
      <c r="AL161" s="208">
        <v>0</v>
      </c>
      <c r="AM161" s="208">
        <v>106413.53</v>
      </c>
      <c r="AN161" s="208">
        <v>0</v>
      </c>
      <c r="AO161" s="208">
        <v>0</v>
      </c>
      <c r="AP161" s="208">
        <v>0</v>
      </c>
      <c r="AQ161" s="208">
        <v>0</v>
      </c>
      <c r="AR161" s="208">
        <v>0</v>
      </c>
      <c r="AS161" s="208">
        <v>0</v>
      </c>
      <c r="AT161" s="208">
        <v>6761.26</v>
      </c>
      <c r="AU161" s="208">
        <v>88762</v>
      </c>
      <c r="AV161" s="208">
        <v>1261663.1200000001</v>
      </c>
      <c r="AW161" s="208">
        <v>0</v>
      </c>
      <c r="AX161" s="208">
        <v>341178.91</v>
      </c>
      <c r="AY161" s="208">
        <v>43195.76</v>
      </c>
      <c r="AZ161" s="208">
        <v>191109.39</v>
      </c>
      <c r="BA161" s="208">
        <v>6435.33</v>
      </c>
      <c r="BB161" s="208">
        <v>46475.64</v>
      </c>
      <c r="BC161" s="208">
        <v>7759.18</v>
      </c>
      <c r="BD161" s="208">
        <v>0</v>
      </c>
      <c r="BE161" s="208">
        <v>0</v>
      </c>
      <c r="BF161" s="208">
        <v>0</v>
      </c>
      <c r="BG161" s="208">
        <v>15593.4</v>
      </c>
      <c r="BH161" s="208">
        <v>2216.04</v>
      </c>
      <c r="BI161" s="208">
        <v>11849.29</v>
      </c>
      <c r="BJ161" s="208">
        <v>16134.5</v>
      </c>
      <c r="BK161" s="208">
        <v>98922.08</v>
      </c>
      <c r="BL161" s="208">
        <v>0</v>
      </c>
      <c r="BM161" s="208">
        <v>0</v>
      </c>
      <c r="BN161" s="208">
        <v>120222.36999999946</v>
      </c>
      <c r="BO161" s="208">
        <v>0</v>
      </c>
      <c r="BP161" s="208">
        <v>418.45</v>
      </c>
      <c r="BQ161" s="208">
        <v>58733.65</v>
      </c>
      <c r="BR161" s="208">
        <v>9020</v>
      </c>
      <c r="BS161" s="208">
        <v>500</v>
      </c>
      <c r="BT161" s="208">
        <v>165775.44</v>
      </c>
      <c r="BU161" s="208">
        <v>37943</v>
      </c>
      <c r="BV161" s="208">
        <v>980</v>
      </c>
      <c r="BW161" s="208">
        <v>186030.19</v>
      </c>
      <c r="BX161" s="208">
        <v>0</v>
      </c>
      <c r="BY161" s="208">
        <v>0</v>
      </c>
      <c r="BZ161" s="208">
        <v>0</v>
      </c>
      <c r="CA161" s="208">
        <v>0</v>
      </c>
      <c r="CB161" s="208">
        <v>0</v>
      </c>
      <c r="CC161" s="208">
        <v>8747.5</v>
      </c>
      <c r="CD161" s="208">
        <v>18445.259999999998</v>
      </c>
      <c r="CE161" s="208">
        <v>0</v>
      </c>
      <c r="CF161" s="208">
        <v>0</v>
      </c>
      <c r="CG161" s="208">
        <v>0</v>
      </c>
      <c r="CH161" s="208">
        <v>0</v>
      </c>
      <c r="CI161" s="208">
        <v>15984.92</v>
      </c>
      <c r="CJ161" s="208"/>
      <c r="CK161" s="208">
        <v>-373296.31000000017</v>
      </c>
      <c r="CL161" s="208"/>
      <c r="CM161" s="208">
        <v>10848.38</v>
      </c>
      <c r="CN161" s="208">
        <v>0</v>
      </c>
      <c r="CO161" s="208">
        <v>0</v>
      </c>
      <c r="CP161" s="208">
        <v>0</v>
      </c>
      <c r="CQ161" s="176"/>
      <c r="CR161">
        <v>-373296.31000000017</v>
      </c>
      <c r="CS161">
        <v>10848.38</v>
      </c>
      <c r="CT161" s="152">
        <v>-373296.31</v>
      </c>
      <c r="CU161" s="152">
        <v>10848.38</v>
      </c>
      <c r="CV161" s="152">
        <v>0</v>
      </c>
      <c r="CW161">
        <v>0</v>
      </c>
      <c r="CX161">
        <v>-362447.93</v>
      </c>
      <c r="CY161" s="153">
        <v>18445.259999999998</v>
      </c>
      <c r="CZ161">
        <v>18445.259999999998</v>
      </c>
      <c r="DA161">
        <v>0</v>
      </c>
      <c r="DB161">
        <v>-0.40000000054715201</v>
      </c>
      <c r="DE161">
        <v>-1.6916601452976465E-10</v>
      </c>
      <c r="DH161">
        <v>-373296.31000000017</v>
      </c>
      <c r="DI161">
        <v>10848.38</v>
      </c>
      <c r="DJ161" s="152">
        <v>-373296.31</v>
      </c>
      <c r="DK161" s="152">
        <v>10848.38</v>
      </c>
      <c r="DP161" s="166">
        <v>3302464</v>
      </c>
      <c r="DR161">
        <v>0</v>
      </c>
      <c r="DS161">
        <v>2489485.8299999996</v>
      </c>
      <c r="DT161">
        <v>2622155.7399999998</v>
      </c>
      <c r="DU161">
        <v>-132669.91000000015</v>
      </c>
      <c r="DV161">
        <v>27192.76</v>
      </c>
      <c r="DW161">
        <v>15984.92</v>
      </c>
      <c r="DX161">
        <v>11207.839999999998</v>
      </c>
      <c r="EM161" s="277"/>
    </row>
    <row r="162" spans="2:143" hidden="1">
      <c r="B162" s="166">
        <v>3302465</v>
      </c>
      <c r="C162" s="175" t="s">
        <v>823</v>
      </c>
      <c r="D162" s="175" t="s">
        <v>824</v>
      </c>
      <c r="E162" s="178"/>
      <c r="F162" s="17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70"/>
      <c r="S162" s="170"/>
      <c r="T162" s="170"/>
      <c r="U162" s="170"/>
      <c r="V162" s="170"/>
      <c r="W162" s="170"/>
      <c r="X162" s="207">
        <v>92421.92</v>
      </c>
      <c r="Y162" s="207"/>
      <c r="Z162" s="207">
        <v>3194.13</v>
      </c>
      <c r="AA162" s="208">
        <v>2506086.9700000002</v>
      </c>
      <c r="AB162" s="208">
        <v>0</v>
      </c>
      <c r="AC162" s="208">
        <v>57317.01</v>
      </c>
      <c r="AD162" s="208">
        <v>0</v>
      </c>
      <c r="AE162" s="208">
        <v>175296.5</v>
      </c>
      <c r="AF162" s="208">
        <v>1200</v>
      </c>
      <c r="AG162" s="208">
        <v>0</v>
      </c>
      <c r="AH162" s="208">
        <v>0</v>
      </c>
      <c r="AI162" s="208">
        <v>110.52</v>
      </c>
      <c r="AJ162" s="208">
        <v>0</v>
      </c>
      <c r="AK162" s="208">
        <v>0</v>
      </c>
      <c r="AL162" s="208">
        <v>0</v>
      </c>
      <c r="AM162" s="208">
        <v>16630.04</v>
      </c>
      <c r="AN162" s="208">
        <v>65821.990000000005</v>
      </c>
      <c r="AO162" s="208">
        <v>0</v>
      </c>
      <c r="AP162" s="208">
        <v>0</v>
      </c>
      <c r="AQ162" s="208">
        <v>0</v>
      </c>
      <c r="AR162" s="208">
        <v>0</v>
      </c>
      <c r="AS162" s="208">
        <v>0</v>
      </c>
      <c r="AT162" s="208">
        <v>27245</v>
      </c>
      <c r="AU162" s="208">
        <v>80609</v>
      </c>
      <c r="AV162" s="208">
        <v>1275531.31</v>
      </c>
      <c r="AW162" s="208">
        <v>0</v>
      </c>
      <c r="AX162" s="208">
        <v>400420.42</v>
      </c>
      <c r="AY162" s="208">
        <v>0</v>
      </c>
      <c r="AZ162" s="208">
        <v>109658.01</v>
      </c>
      <c r="BA162" s="208">
        <v>0</v>
      </c>
      <c r="BB162" s="208">
        <v>119176.09</v>
      </c>
      <c r="BC162" s="208">
        <v>0</v>
      </c>
      <c r="BD162" s="208">
        <v>2290.71</v>
      </c>
      <c r="BE162" s="208">
        <v>0</v>
      </c>
      <c r="BF162" s="208">
        <v>0</v>
      </c>
      <c r="BG162" s="208">
        <v>604822.11</v>
      </c>
      <c r="BH162" s="208">
        <v>0</v>
      </c>
      <c r="BI162" s="208">
        <v>0</v>
      </c>
      <c r="BJ162" s="208">
        <v>1006.09</v>
      </c>
      <c r="BK162" s="208">
        <v>69209.679999999993</v>
      </c>
      <c r="BL162" s="208">
        <v>0</v>
      </c>
      <c r="BM162" s="208">
        <v>0</v>
      </c>
      <c r="BN162" s="208">
        <v>48886.440000000723</v>
      </c>
      <c r="BO162" s="208">
        <v>24255.96</v>
      </c>
      <c r="BP162" s="208">
        <v>0</v>
      </c>
      <c r="BQ162" s="208">
        <v>15441</v>
      </c>
      <c r="BR162" s="208">
        <v>9020</v>
      </c>
      <c r="BS162" s="208">
        <v>2411.1999999999998</v>
      </c>
      <c r="BT162" s="208">
        <v>75058.759999999995</v>
      </c>
      <c r="BU162" s="208">
        <v>45025.36</v>
      </c>
      <c r="BV162" s="208">
        <v>0</v>
      </c>
      <c r="BW162" s="208">
        <v>34329.230000000003</v>
      </c>
      <c r="BX162" s="208">
        <v>0</v>
      </c>
      <c r="BY162" s="208">
        <v>0</v>
      </c>
      <c r="BZ162" s="208">
        <v>0</v>
      </c>
      <c r="CA162" s="208">
        <v>0</v>
      </c>
      <c r="CB162" s="208">
        <v>0</v>
      </c>
      <c r="CC162" s="208">
        <v>8974.75</v>
      </c>
      <c r="CD162" s="208">
        <v>18786.28</v>
      </c>
      <c r="CE162" s="208">
        <v>0</v>
      </c>
      <c r="CF162" s="208">
        <v>0</v>
      </c>
      <c r="CG162" s="208">
        <v>0</v>
      </c>
      <c r="CH162" s="208">
        <v>0</v>
      </c>
      <c r="CI162" s="208">
        <v>3966.47</v>
      </c>
      <c r="CJ162" s="208"/>
      <c r="CK162" s="208">
        <v>186196.57999999967</v>
      </c>
      <c r="CL162" s="208"/>
      <c r="CM162" s="208">
        <v>26988.69</v>
      </c>
      <c r="CN162" s="208">
        <v>0</v>
      </c>
      <c r="CO162" s="208">
        <v>0</v>
      </c>
      <c r="CP162" s="208">
        <v>0</v>
      </c>
      <c r="CQ162" s="176"/>
      <c r="CR162">
        <v>186196.57999999967</v>
      </c>
      <c r="CS162">
        <v>26988.69</v>
      </c>
      <c r="CT162" s="152">
        <v>186196.58</v>
      </c>
      <c r="CU162" s="152">
        <v>26988.69</v>
      </c>
      <c r="CV162" s="152">
        <v>-3.2014213502407074E-10</v>
      </c>
      <c r="CW162">
        <v>0</v>
      </c>
      <c r="CX162">
        <v>213185.27</v>
      </c>
      <c r="CY162" s="153">
        <v>18786.28</v>
      </c>
      <c r="CZ162">
        <v>18786.28</v>
      </c>
      <c r="DA162">
        <v>0</v>
      </c>
      <c r="DB162">
        <v>-11705.879999999277</v>
      </c>
      <c r="DE162">
        <v>-3.1650415621697903E-10</v>
      </c>
      <c r="DH162">
        <v>186196.57999999967</v>
      </c>
      <c r="DI162">
        <v>26988.69</v>
      </c>
      <c r="DJ162" s="152">
        <v>186196.58</v>
      </c>
      <c r="DK162" s="152">
        <v>26988.69</v>
      </c>
      <c r="DP162" s="166">
        <v>3302465</v>
      </c>
      <c r="DR162">
        <v>0</v>
      </c>
      <c r="DS162">
        <v>2930317.0300000003</v>
      </c>
      <c r="DT162">
        <v>2836542.3700000006</v>
      </c>
      <c r="DU162">
        <v>93774.659999999683</v>
      </c>
      <c r="DV162">
        <v>27761.03</v>
      </c>
      <c r="DW162">
        <v>3966.47</v>
      </c>
      <c r="DX162">
        <v>23794.559999999998</v>
      </c>
      <c r="EM162" s="277"/>
    </row>
    <row r="163" spans="2:143" hidden="1">
      <c r="B163" s="166">
        <v>3302469</v>
      </c>
      <c r="C163" s="175" t="s">
        <v>826</v>
      </c>
      <c r="D163" s="175" t="s">
        <v>827</v>
      </c>
      <c r="E163" s="178"/>
      <c r="F163" s="17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70"/>
      <c r="S163" s="170"/>
      <c r="T163" s="170"/>
      <c r="U163" s="170"/>
      <c r="V163" s="170"/>
      <c r="W163" s="170"/>
      <c r="X163" s="207">
        <v>559861.16</v>
      </c>
      <c r="Y163" s="207"/>
      <c r="Z163" s="207">
        <v>-13408.41</v>
      </c>
      <c r="AA163" s="208">
        <v>1701288.11</v>
      </c>
      <c r="AB163" s="208">
        <v>0</v>
      </c>
      <c r="AC163" s="208">
        <v>52786.25</v>
      </c>
      <c r="AD163" s="208">
        <v>0</v>
      </c>
      <c r="AE163" s="208">
        <v>205045.5</v>
      </c>
      <c r="AF163" s="208">
        <v>3656.93</v>
      </c>
      <c r="AG163" s="208">
        <v>0</v>
      </c>
      <c r="AH163" s="208">
        <v>0</v>
      </c>
      <c r="AI163" s="208">
        <v>209110.52</v>
      </c>
      <c r="AJ163" s="208">
        <v>0</v>
      </c>
      <c r="AK163" s="208">
        <v>0</v>
      </c>
      <c r="AL163" s="208">
        <v>0</v>
      </c>
      <c r="AM163" s="208">
        <v>39219.17</v>
      </c>
      <c r="AN163" s="208">
        <v>116.5</v>
      </c>
      <c r="AO163" s="208">
        <v>0</v>
      </c>
      <c r="AP163" s="208">
        <v>0</v>
      </c>
      <c r="AQ163" s="208">
        <v>0</v>
      </c>
      <c r="AR163" s="208">
        <v>0</v>
      </c>
      <c r="AS163" s="208">
        <v>0</v>
      </c>
      <c r="AT163" s="208">
        <v>21885.88</v>
      </c>
      <c r="AU163" s="208">
        <v>56506</v>
      </c>
      <c r="AV163" s="208">
        <v>1115971.82</v>
      </c>
      <c r="AW163" s="208">
        <v>0</v>
      </c>
      <c r="AX163" s="208">
        <v>264662.12</v>
      </c>
      <c r="AY163" s="208">
        <v>70338.039999999994</v>
      </c>
      <c r="AZ163" s="208">
        <v>275756.95</v>
      </c>
      <c r="BA163" s="208">
        <v>47639.06</v>
      </c>
      <c r="BB163" s="208">
        <v>69231.199999999997</v>
      </c>
      <c r="BC163" s="208">
        <v>77.88</v>
      </c>
      <c r="BD163" s="208">
        <v>28373</v>
      </c>
      <c r="BE163" s="208">
        <v>0</v>
      </c>
      <c r="BF163" s="208">
        <v>0</v>
      </c>
      <c r="BG163" s="208">
        <v>5506.17</v>
      </c>
      <c r="BH163" s="208">
        <v>8582.16</v>
      </c>
      <c r="BI163" s="208">
        <v>3666.88</v>
      </c>
      <c r="BJ163" s="208">
        <v>14117.33</v>
      </c>
      <c r="BK163" s="208">
        <v>122080.25</v>
      </c>
      <c r="BL163" s="208">
        <v>0</v>
      </c>
      <c r="BM163" s="208">
        <v>6418.59</v>
      </c>
      <c r="BN163" s="208">
        <v>70521.619999999908</v>
      </c>
      <c r="BO163" s="208">
        <v>1267.96</v>
      </c>
      <c r="BP163" s="208">
        <v>0</v>
      </c>
      <c r="BQ163" s="208">
        <v>36055.39</v>
      </c>
      <c r="BR163" s="208">
        <v>4895</v>
      </c>
      <c r="BS163" s="208">
        <v>0</v>
      </c>
      <c r="BT163" s="208">
        <v>37941.35</v>
      </c>
      <c r="BU163" s="208">
        <v>59064.98</v>
      </c>
      <c r="BV163" s="208">
        <v>10339.39</v>
      </c>
      <c r="BW163" s="208">
        <v>141269.09</v>
      </c>
      <c r="BX163" s="208">
        <v>0</v>
      </c>
      <c r="BY163" s="208">
        <v>0</v>
      </c>
      <c r="BZ163" s="208">
        <v>42513.2</v>
      </c>
      <c r="CA163" s="208">
        <v>0</v>
      </c>
      <c r="CB163" s="208">
        <v>0</v>
      </c>
      <c r="CC163" s="208">
        <v>7723.75</v>
      </c>
      <c r="CD163" s="208">
        <v>0</v>
      </c>
      <c r="CE163" s="208">
        <v>42513.2</v>
      </c>
      <c r="CF163" s="208">
        <v>0</v>
      </c>
      <c r="CG163" s="208">
        <v>0</v>
      </c>
      <c r="CH163" s="208">
        <v>7723.75</v>
      </c>
      <c r="CI163" s="208">
        <v>29104.79</v>
      </c>
      <c r="CJ163" s="208">
        <v>0</v>
      </c>
      <c r="CK163" s="208">
        <v>413186.58999999973</v>
      </c>
      <c r="CL163" s="208"/>
      <c r="CM163" s="208">
        <v>0</v>
      </c>
      <c r="CN163" s="208">
        <v>0</v>
      </c>
      <c r="CO163" s="208">
        <v>0</v>
      </c>
      <c r="CP163" s="208">
        <v>0</v>
      </c>
      <c r="CQ163" s="176"/>
      <c r="CR163">
        <v>413186.58999999973</v>
      </c>
      <c r="CS163">
        <v>0</v>
      </c>
      <c r="CT163" s="152">
        <v>455699.79</v>
      </c>
      <c r="CU163" s="152">
        <v>-42513.2</v>
      </c>
      <c r="CV163" s="152">
        <v>-42513.200000000244</v>
      </c>
      <c r="CW163">
        <v>-42513.2</v>
      </c>
      <c r="CX163">
        <v>413186.58999999997</v>
      </c>
      <c r="CY163" s="153">
        <v>0</v>
      </c>
      <c r="CZ163">
        <v>0</v>
      </c>
      <c r="DA163">
        <v>0</v>
      </c>
      <c r="DB163">
        <v>-4.0000000095460564E-2</v>
      </c>
      <c r="DC163" s="152">
        <v>-42513.2</v>
      </c>
      <c r="DE163">
        <v>-2.4738255888223648E-10</v>
      </c>
      <c r="DH163">
        <v>413186.58999999973</v>
      </c>
      <c r="DI163">
        <v>0</v>
      </c>
      <c r="DJ163" s="152">
        <v>455699.79</v>
      </c>
      <c r="DK163" s="152">
        <v>-42513.2</v>
      </c>
      <c r="DP163" s="166">
        <v>3302469</v>
      </c>
      <c r="DR163">
        <v>0</v>
      </c>
      <c r="DS163">
        <v>2289614.86</v>
      </c>
      <c r="DT163">
        <v>2436289.4300000002</v>
      </c>
      <c r="DU163">
        <v>-146674.5700000003</v>
      </c>
      <c r="DV163">
        <v>50236.95</v>
      </c>
      <c r="DW163">
        <v>36828.54</v>
      </c>
      <c r="DX163">
        <v>13408.409999999996</v>
      </c>
      <c r="EM163" s="277"/>
    </row>
    <row r="164" spans="2:143" hidden="1">
      <c r="B164" s="166">
        <v>3302478</v>
      </c>
      <c r="C164" s="175" t="s">
        <v>831</v>
      </c>
      <c r="D164" s="175" t="s">
        <v>832</v>
      </c>
      <c r="E164" s="178"/>
      <c r="F164" s="17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70"/>
      <c r="S164" s="170"/>
      <c r="T164" s="170"/>
      <c r="U164" s="170"/>
      <c r="V164" s="170"/>
      <c r="W164" s="170"/>
      <c r="X164" s="207">
        <v>289749.61</v>
      </c>
      <c r="Y164" s="207"/>
      <c r="Z164" s="207">
        <v>-16392.88</v>
      </c>
      <c r="AA164" s="208">
        <v>2084610.6</v>
      </c>
      <c r="AB164" s="208">
        <v>0</v>
      </c>
      <c r="AC164" s="208">
        <v>38497</v>
      </c>
      <c r="AD164" s="208">
        <v>0</v>
      </c>
      <c r="AE164" s="208">
        <v>51620</v>
      </c>
      <c r="AF164" s="208">
        <v>6713.86</v>
      </c>
      <c r="AG164" s="208">
        <v>0</v>
      </c>
      <c r="AH164" s="208">
        <v>0</v>
      </c>
      <c r="AI164" s="208">
        <v>166107.03</v>
      </c>
      <c r="AJ164" s="208">
        <v>0</v>
      </c>
      <c r="AK164" s="208">
        <v>0</v>
      </c>
      <c r="AL164" s="208">
        <v>0</v>
      </c>
      <c r="AM164" s="208">
        <v>24515</v>
      </c>
      <c r="AN164" s="208">
        <v>0</v>
      </c>
      <c r="AO164" s="208">
        <v>0</v>
      </c>
      <c r="AP164" s="208">
        <v>0</v>
      </c>
      <c r="AQ164" s="208">
        <v>0</v>
      </c>
      <c r="AR164" s="208">
        <v>0</v>
      </c>
      <c r="AS164" s="208">
        <v>0</v>
      </c>
      <c r="AT164" s="208">
        <v>3087.26</v>
      </c>
      <c r="AU164" s="208">
        <v>101540</v>
      </c>
      <c r="AV164" s="208">
        <v>1156550.33</v>
      </c>
      <c r="AW164" s="208">
        <v>12403</v>
      </c>
      <c r="AX164" s="208">
        <v>303234.75</v>
      </c>
      <c r="AY164" s="208">
        <v>53306.81</v>
      </c>
      <c r="AZ164" s="208">
        <v>187196.25</v>
      </c>
      <c r="BA164" s="208">
        <v>0</v>
      </c>
      <c r="BB164" s="208">
        <v>76311.98</v>
      </c>
      <c r="BC164" s="208">
        <v>100.48</v>
      </c>
      <c r="BD164" s="208">
        <v>11043.92</v>
      </c>
      <c r="BE164" s="208">
        <v>0</v>
      </c>
      <c r="BF164" s="208">
        <v>0</v>
      </c>
      <c r="BG164" s="208">
        <v>5758.52</v>
      </c>
      <c r="BH164" s="208">
        <v>13346.19</v>
      </c>
      <c r="BI164" s="208">
        <v>48156.54</v>
      </c>
      <c r="BJ164" s="208">
        <v>28158.01</v>
      </c>
      <c r="BK164" s="208">
        <v>86554.83</v>
      </c>
      <c r="BL164" s="208">
        <v>0</v>
      </c>
      <c r="BM164" s="208">
        <v>12227.11</v>
      </c>
      <c r="BN164" s="208">
        <v>49900.289999999797</v>
      </c>
      <c r="BO164" s="208">
        <v>13912.16</v>
      </c>
      <c r="BP164" s="208">
        <v>0</v>
      </c>
      <c r="BQ164" s="208">
        <v>51762.09</v>
      </c>
      <c r="BR164" s="208">
        <v>8684</v>
      </c>
      <c r="BS164" s="208">
        <v>0</v>
      </c>
      <c r="BT164" s="208">
        <v>144356.04999999999</v>
      </c>
      <c r="BU164" s="208">
        <v>118191.3</v>
      </c>
      <c r="BV164" s="208">
        <v>240</v>
      </c>
      <c r="BW164" s="208">
        <v>79271</v>
      </c>
      <c r="BX164" s="208">
        <v>0</v>
      </c>
      <c r="BY164" s="208">
        <v>0</v>
      </c>
      <c r="BZ164" s="208">
        <v>0</v>
      </c>
      <c r="CA164" s="208">
        <v>0</v>
      </c>
      <c r="CB164" s="208">
        <v>0</v>
      </c>
      <c r="CC164" s="208">
        <v>9103</v>
      </c>
      <c r="CD164" s="208">
        <v>19031.010000000002</v>
      </c>
      <c r="CE164" s="208">
        <v>0</v>
      </c>
      <c r="CF164" s="208">
        <v>0</v>
      </c>
      <c r="CG164" s="208">
        <v>0</v>
      </c>
      <c r="CH164" s="208">
        <v>0</v>
      </c>
      <c r="CI164" s="208">
        <v>7485.17</v>
      </c>
      <c r="CJ164" s="208"/>
      <c r="CK164" s="208">
        <v>305774.75000000012</v>
      </c>
      <c r="CL164" s="208"/>
      <c r="CM164" s="208">
        <v>4255.9600000000028</v>
      </c>
      <c r="CN164" s="208">
        <v>0</v>
      </c>
      <c r="CO164" s="208">
        <v>0</v>
      </c>
      <c r="CP164" s="208">
        <v>0</v>
      </c>
      <c r="CQ164" s="176"/>
      <c r="CR164">
        <v>305774.75000000012</v>
      </c>
      <c r="CS164">
        <v>4255.9600000000028</v>
      </c>
      <c r="CT164" s="152">
        <v>305774.75</v>
      </c>
      <c r="CU164" s="152">
        <v>4255.96</v>
      </c>
      <c r="CV164" s="152">
        <v>0</v>
      </c>
      <c r="CW164">
        <v>0</v>
      </c>
      <c r="CX164">
        <v>310030.71000000002</v>
      </c>
      <c r="CY164" s="153">
        <v>19031.010000000002</v>
      </c>
      <c r="CZ164">
        <v>19031.010000000002</v>
      </c>
      <c r="DA164">
        <v>0</v>
      </c>
      <c r="DB164">
        <v>-2283.0900000002002</v>
      </c>
      <c r="DE164">
        <v>1.3733369996771216E-10</v>
      </c>
      <c r="DH164">
        <v>305774.75000000012</v>
      </c>
      <c r="DI164">
        <v>4255.9600000000028</v>
      </c>
      <c r="DJ164" s="152">
        <v>305774.75</v>
      </c>
      <c r="DK164" s="152">
        <v>4255.96</v>
      </c>
      <c r="DP164" s="166">
        <v>3302478</v>
      </c>
      <c r="DR164">
        <v>0</v>
      </c>
      <c r="DS164">
        <v>2476690.7499999995</v>
      </c>
      <c r="DT164">
        <v>2460665.6099999994</v>
      </c>
      <c r="DU164">
        <v>16025.14000000013</v>
      </c>
      <c r="DV164">
        <v>28134.010000000002</v>
      </c>
      <c r="DW164">
        <v>7485.17</v>
      </c>
      <c r="DX164">
        <v>20648.840000000004</v>
      </c>
      <c r="EM164" s="277"/>
    </row>
    <row r="165" spans="2:143" hidden="1">
      <c r="B165" s="166">
        <v>3302479</v>
      </c>
      <c r="C165" s="175" t="s">
        <v>833</v>
      </c>
      <c r="D165" s="175" t="s">
        <v>834</v>
      </c>
      <c r="E165" s="178"/>
      <c r="F165" s="17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70"/>
      <c r="S165" s="170"/>
      <c r="T165" s="170"/>
      <c r="U165" s="170"/>
      <c r="V165" s="170"/>
      <c r="W165" s="170"/>
      <c r="X165" s="207">
        <v>791690.8</v>
      </c>
      <c r="Y165" s="207"/>
      <c r="Z165" s="207">
        <v>-2254.19</v>
      </c>
      <c r="AA165" s="208">
        <v>3911187.36</v>
      </c>
      <c r="AB165" s="208">
        <v>0</v>
      </c>
      <c r="AC165" s="208">
        <v>292449.90000000002</v>
      </c>
      <c r="AD165" s="208">
        <v>0</v>
      </c>
      <c r="AE165" s="208">
        <v>427770.5</v>
      </c>
      <c r="AF165" s="208">
        <v>10113.86</v>
      </c>
      <c r="AG165" s="208">
        <v>0</v>
      </c>
      <c r="AH165" s="208">
        <v>0</v>
      </c>
      <c r="AI165" s="208">
        <v>0</v>
      </c>
      <c r="AJ165" s="208">
        <v>0</v>
      </c>
      <c r="AK165" s="208">
        <v>0</v>
      </c>
      <c r="AL165" s="208">
        <v>0</v>
      </c>
      <c r="AM165" s="208">
        <v>1877.16</v>
      </c>
      <c r="AN165" s="208">
        <v>0</v>
      </c>
      <c r="AO165" s="208">
        <v>0</v>
      </c>
      <c r="AP165" s="208">
        <v>0</v>
      </c>
      <c r="AQ165" s="208">
        <v>0</v>
      </c>
      <c r="AR165" s="208">
        <v>0</v>
      </c>
      <c r="AS165" s="208">
        <v>0</v>
      </c>
      <c r="AT165" s="208">
        <v>29782.12</v>
      </c>
      <c r="AU165" s="208">
        <v>87377</v>
      </c>
      <c r="AV165" s="208">
        <v>2001054.08</v>
      </c>
      <c r="AW165" s="208">
        <v>0</v>
      </c>
      <c r="AX165" s="208">
        <v>826176.72</v>
      </c>
      <c r="AY165" s="208">
        <v>38241.68</v>
      </c>
      <c r="AZ165" s="208">
        <v>449071.11</v>
      </c>
      <c r="BA165" s="208">
        <v>0</v>
      </c>
      <c r="BB165" s="208">
        <v>188045.5</v>
      </c>
      <c r="BC165" s="208">
        <v>257.64999999999998</v>
      </c>
      <c r="BD165" s="208">
        <v>10083.74</v>
      </c>
      <c r="BE165" s="208">
        <v>0</v>
      </c>
      <c r="BF165" s="208">
        <v>0</v>
      </c>
      <c r="BG165" s="208">
        <v>40353.67</v>
      </c>
      <c r="BH165" s="208">
        <v>2296</v>
      </c>
      <c r="BI165" s="208">
        <v>69403.7</v>
      </c>
      <c r="BJ165" s="208">
        <v>26755.53</v>
      </c>
      <c r="BK165" s="208">
        <v>159105.29</v>
      </c>
      <c r="BL165" s="208">
        <v>4446.6899999999996</v>
      </c>
      <c r="BM165" s="208">
        <v>12271.84</v>
      </c>
      <c r="BN165" s="208">
        <v>266523.06000000041</v>
      </c>
      <c r="BO165" s="208">
        <v>29871.439999999999</v>
      </c>
      <c r="BP165" s="208">
        <v>51560.15</v>
      </c>
      <c r="BQ165" s="208">
        <v>41004.43</v>
      </c>
      <c r="BR165" s="208">
        <v>21649.33</v>
      </c>
      <c r="BS165" s="208">
        <v>10220.4</v>
      </c>
      <c r="BT165" s="208">
        <v>317632.78999999998</v>
      </c>
      <c r="BU165" s="208">
        <v>170332.17</v>
      </c>
      <c r="BV165" s="208">
        <v>1620</v>
      </c>
      <c r="BW165" s="208">
        <v>351347.14</v>
      </c>
      <c r="BX165" s="208">
        <v>0</v>
      </c>
      <c r="BY165" s="208">
        <v>0</v>
      </c>
      <c r="BZ165" s="208">
        <v>0</v>
      </c>
      <c r="CA165" s="208">
        <v>0</v>
      </c>
      <c r="CB165" s="208">
        <v>0</v>
      </c>
      <c r="CC165" s="208">
        <v>12122.5</v>
      </c>
      <c r="CD165" s="208">
        <v>24362.960000000003</v>
      </c>
      <c r="CE165" s="208">
        <v>0</v>
      </c>
      <c r="CF165" s="208">
        <v>0</v>
      </c>
      <c r="CG165" s="208">
        <v>0</v>
      </c>
      <c r="CH165" s="208">
        <v>0</v>
      </c>
      <c r="CI165" s="208">
        <v>12170.12</v>
      </c>
      <c r="CJ165" s="208"/>
      <c r="CK165" s="208">
        <v>462924.59000000008</v>
      </c>
      <c r="CL165" s="208"/>
      <c r="CM165" s="208">
        <v>22061.150000000005</v>
      </c>
      <c r="CN165" s="208">
        <v>0</v>
      </c>
      <c r="CO165" s="208">
        <v>0</v>
      </c>
      <c r="CP165" s="208">
        <v>0</v>
      </c>
      <c r="CQ165" s="176"/>
      <c r="CR165">
        <v>462924.59000000008</v>
      </c>
      <c r="CS165">
        <v>22061.150000000005</v>
      </c>
      <c r="CT165" s="152">
        <v>462924.59</v>
      </c>
      <c r="CU165" s="152">
        <v>22061.15</v>
      </c>
      <c r="CV165" s="152">
        <v>0</v>
      </c>
      <c r="CW165">
        <v>0</v>
      </c>
      <c r="CX165">
        <v>484985.74000000005</v>
      </c>
      <c r="CY165" s="153">
        <v>24362.960000000003</v>
      </c>
      <c r="CZ165">
        <v>24362.960000000003</v>
      </c>
      <c r="DA165">
        <v>0</v>
      </c>
      <c r="DB165">
        <v>-59156.389999999607</v>
      </c>
      <c r="DE165">
        <v>8.0035533756017685E-11</v>
      </c>
      <c r="DH165">
        <v>462924.59000000008</v>
      </c>
      <c r="DI165">
        <v>22061.150000000005</v>
      </c>
      <c r="DJ165" s="152">
        <v>462924.59</v>
      </c>
      <c r="DK165" s="152">
        <v>22061.15</v>
      </c>
      <c r="DP165" s="166">
        <v>3302479</v>
      </c>
      <c r="DR165">
        <v>0</v>
      </c>
      <c r="DS165">
        <v>4760557.9000000004</v>
      </c>
      <c r="DT165">
        <v>5089324.1100000003</v>
      </c>
      <c r="DU165">
        <v>-328766.20999999996</v>
      </c>
      <c r="DV165">
        <v>36485.460000000006</v>
      </c>
      <c r="DW165">
        <v>12170.12</v>
      </c>
      <c r="DX165">
        <v>24315.340000000004</v>
      </c>
      <c r="EM165" s="277"/>
    </row>
    <row r="166" spans="2:143" hidden="1">
      <c r="B166" s="166">
        <v>3302482</v>
      </c>
      <c r="C166" s="175" t="s">
        <v>835</v>
      </c>
      <c r="D166" s="175" t="s">
        <v>836</v>
      </c>
      <c r="E166" s="178"/>
      <c r="F166" s="17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70"/>
      <c r="S166" s="170"/>
      <c r="T166" s="170"/>
      <c r="U166" s="170"/>
      <c r="V166" s="170"/>
      <c r="W166" s="170"/>
      <c r="X166" s="207">
        <v>37532.269999999997</v>
      </c>
      <c r="Y166" s="207"/>
      <c r="Z166" s="207">
        <v>-44747.9</v>
      </c>
      <c r="AA166" s="208">
        <v>2378618.7599999998</v>
      </c>
      <c r="AB166" s="208">
        <v>0</v>
      </c>
      <c r="AC166" s="208">
        <v>38775.83</v>
      </c>
      <c r="AD166" s="208">
        <v>0</v>
      </c>
      <c r="AE166" s="208">
        <v>277145.5</v>
      </c>
      <c r="AF166" s="208">
        <v>400</v>
      </c>
      <c r="AG166" s="208">
        <v>0</v>
      </c>
      <c r="AH166" s="208">
        <v>0</v>
      </c>
      <c r="AI166" s="208">
        <v>54884.65</v>
      </c>
      <c r="AJ166" s="208">
        <v>0</v>
      </c>
      <c r="AK166" s="208">
        <v>0</v>
      </c>
      <c r="AL166" s="208">
        <v>0</v>
      </c>
      <c r="AM166" s="208">
        <v>28849.4</v>
      </c>
      <c r="AN166" s="208">
        <v>0</v>
      </c>
      <c r="AO166" s="208">
        <v>0</v>
      </c>
      <c r="AP166" s="208">
        <v>0</v>
      </c>
      <c r="AQ166" s="208">
        <v>0</v>
      </c>
      <c r="AR166" s="208">
        <v>0</v>
      </c>
      <c r="AS166" s="208">
        <v>0</v>
      </c>
      <c r="AT166" s="208">
        <v>16049.26</v>
      </c>
      <c r="AU166" s="208">
        <v>63326</v>
      </c>
      <c r="AV166" s="208">
        <v>1172080.69</v>
      </c>
      <c r="AW166" s="208">
        <v>0</v>
      </c>
      <c r="AX166" s="208">
        <v>648364.44999999995</v>
      </c>
      <c r="AY166" s="208">
        <v>87995.37</v>
      </c>
      <c r="AZ166" s="208">
        <v>313325.71000000002</v>
      </c>
      <c r="BA166" s="208">
        <v>0</v>
      </c>
      <c r="BB166" s="208">
        <v>67854.55</v>
      </c>
      <c r="BC166" s="208">
        <v>0</v>
      </c>
      <c r="BD166" s="208">
        <v>695</v>
      </c>
      <c r="BE166" s="208">
        <v>0</v>
      </c>
      <c r="BF166" s="208">
        <v>0</v>
      </c>
      <c r="BG166" s="208">
        <v>17981.310000000001</v>
      </c>
      <c r="BH166" s="208">
        <v>14370.69</v>
      </c>
      <c r="BI166" s="208">
        <v>0</v>
      </c>
      <c r="BJ166" s="208">
        <v>0</v>
      </c>
      <c r="BK166" s="208">
        <v>90803.520000000004</v>
      </c>
      <c r="BL166" s="208">
        <v>0</v>
      </c>
      <c r="BM166" s="208">
        <v>15846.33</v>
      </c>
      <c r="BN166" s="208">
        <v>49102.879999999641</v>
      </c>
      <c r="BO166" s="208">
        <v>8347.6</v>
      </c>
      <c r="BP166" s="208">
        <v>0</v>
      </c>
      <c r="BQ166" s="208">
        <v>37813.199999999997</v>
      </c>
      <c r="BR166" s="208">
        <v>9020</v>
      </c>
      <c r="BS166" s="208">
        <v>3756</v>
      </c>
      <c r="BT166" s="208">
        <v>163714.43</v>
      </c>
      <c r="BU166" s="208">
        <v>141772.67000000001</v>
      </c>
      <c r="BV166" s="208">
        <v>0</v>
      </c>
      <c r="BW166" s="208">
        <v>66134.13</v>
      </c>
      <c r="BX166" s="208">
        <v>0</v>
      </c>
      <c r="BY166" s="208">
        <v>0</v>
      </c>
      <c r="BZ166" s="208">
        <v>54884.65</v>
      </c>
      <c r="CA166" s="208">
        <v>0</v>
      </c>
      <c r="CB166" s="208">
        <v>0</v>
      </c>
      <c r="CC166" s="208">
        <v>8844.25</v>
      </c>
      <c r="CD166" s="208">
        <v>18866.519999999997</v>
      </c>
      <c r="CE166" s="208">
        <v>54884.65</v>
      </c>
      <c r="CF166" s="208">
        <v>0</v>
      </c>
      <c r="CG166" s="208">
        <v>0</v>
      </c>
      <c r="CH166" s="208">
        <v>0</v>
      </c>
      <c r="CI166" s="208">
        <v>37847.519999999997</v>
      </c>
      <c r="CJ166" s="208"/>
      <c r="CK166" s="208">
        <v>-68281.509999999806</v>
      </c>
      <c r="CL166" s="208"/>
      <c r="CM166" s="208">
        <v>0</v>
      </c>
      <c r="CN166" s="208">
        <v>0</v>
      </c>
      <c r="CO166" s="208">
        <v>0</v>
      </c>
      <c r="CP166" s="208">
        <v>0</v>
      </c>
      <c r="CQ166" s="176"/>
      <c r="CR166">
        <v>-68281.509999999806</v>
      </c>
      <c r="CS166">
        <v>0</v>
      </c>
      <c r="CT166" s="152">
        <v>-13396.86</v>
      </c>
      <c r="CU166" s="152">
        <v>-54884.65</v>
      </c>
      <c r="CV166" s="152">
        <v>-54884.649999999805</v>
      </c>
      <c r="CW166">
        <v>-54884.65</v>
      </c>
      <c r="CX166">
        <v>-68281.510000000009</v>
      </c>
      <c r="CY166" s="153">
        <v>18866.519999999997</v>
      </c>
      <c r="CZ166">
        <v>18866.519999999997</v>
      </c>
      <c r="DA166">
        <v>0</v>
      </c>
      <c r="DB166">
        <v>-3.5652192309498787E-10</v>
      </c>
      <c r="DC166" s="152">
        <v>-54884.65</v>
      </c>
      <c r="DE166">
        <v>1.964508555829525E-10</v>
      </c>
      <c r="DH166">
        <v>-68281.509999999806</v>
      </c>
      <c r="DI166">
        <v>0</v>
      </c>
      <c r="DJ166" s="152">
        <v>-13396.86</v>
      </c>
      <c r="DK166" s="152">
        <v>-54884.65</v>
      </c>
      <c r="DP166" s="166">
        <v>3302482</v>
      </c>
      <c r="DR166">
        <v>0</v>
      </c>
      <c r="DS166">
        <v>2858049.3999999994</v>
      </c>
      <c r="DT166">
        <v>2963863.1799999992</v>
      </c>
      <c r="DU166">
        <v>-105813.7799999998</v>
      </c>
      <c r="DV166">
        <v>82595.42</v>
      </c>
      <c r="DW166">
        <v>37847.519999999997</v>
      </c>
      <c r="DX166">
        <v>44747.9</v>
      </c>
      <c r="EM166" s="277"/>
    </row>
    <row r="167" spans="2:143" hidden="1">
      <c r="B167" s="166">
        <v>3303002</v>
      </c>
      <c r="C167" s="175" t="s">
        <v>838</v>
      </c>
      <c r="D167" s="175" t="s">
        <v>839</v>
      </c>
      <c r="E167" s="178"/>
      <c r="F167" s="17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70"/>
      <c r="S167" s="170"/>
      <c r="T167" s="170"/>
      <c r="U167" s="170"/>
      <c r="V167" s="170"/>
      <c r="W167" s="170"/>
      <c r="X167" s="207">
        <v>423015.37</v>
      </c>
      <c r="Y167" s="207"/>
      <c r="Z167" s="207">
        <v>12894.48</v>
      </c>
      <c r="AA167" s="208">
        <v>1331141.6200000001</v>
      </c>
      <c r="AB167" s="208">
        <v>0</v>
      </c>
      <c r="AC167" s="208">
        <v>31510</v>
      </c>
      <c r="AD167" s="208">
        <v>0</v>
      </c>
      <c r="AE167" s="208">
        <v>136771</v>
      </c>
      <c r="AF167" s="208">
        <v>3256.93</v>
      </c>
      <c r="AG167" s="208">
        <v>0</v>
      </c>
      <c r="AH167" s="208">
        <v>0</v>
      </c>
      <c r="AI167" s="208">
        <v>16855.060000000001</v>
      </c>
      <c r="AJ167" s="208">
        <v>4394.84</v>
      </c>
      <c r="AK167" s="208">
        <v>0</v>
      </c>
      <c r="AL167" s="208">
        <v>0</v>
      </c>
      <c r="AM167" s="208">
        <v>1380.59</v>
      </c>
      <c r="AN167" s="208">
        <v>0</v>
      </c>
      <c r="AO167" s="208">
        <v>0</v>
      </c>
      <c r="AP167" s="208">
        <v>0</v>
      </c>
      <c r="AQ167" s="208">
        <v>0</v>
      </c>
      <c r="AR167" s="208">
        <v>0</v>
      </c>
      <c r="AS167" s="208">
        <v>0</v>
      </c>
      <c r="AT167" s="208">
        <v>22663.759999999998</v>
      </c>
      <c r="AU167" s="208">
        <v>32562</v>
      </c>
      <c r="AV167" s="208">
        <v>606609.6</v>
      </c>
      <c r="AW167" s="208">
        <v>0</v>
      </c>
      <c r="AX167" s="208">
        <v>195869.41</v>
      </c>
      <c r="AY167" s="208">
        <v>36012.67</v>
      </c>
      <c r="AZ167" s="208">
        <v>105416.76</v>
      </c>
      <c r="BA167" s="208">
        <v>0</v>
      </c>
      <c r="BB167" s="208">
        <v>49898.38</v>
      </c>
      <c r="BC167" s="208">
        <v>5050.8599999999997</v>
      </c>
      <c r="BD167" s="208">
        <v>8279.4</v>
      </c>
      <c r="BE167" s="208">
        <v>0</v>
      </c>
      <c r="BF167" s="208">
        <v>0</v>
      </c>
      <c r="BG167" s="208">
        <v>77340.59</v>
      </c>
      <c r="BH167" s="208">
        <v>715</v>
      </c>
      <c r="BI167" s="208">
        <v>23262.15</v>
      </c>
      <c r="BJ167" s="208">
        <v>2674.46</v>
      </c>
      <c r="BK167" s="208">
        <v>45892.86</v>
      </c>
      <c r="BL167" s="208">
        <v>14543.36</v>
      </c>
      <c r="BM167" s="208">
        <v>9004.94</v>
      </c>
      <c r="BN167" s="208">
        <v>69246.060000000114</v>
      </c>
      <c r="BO167" s="208">
        <v>860.5</v>
      </c>
      <c r="BP167" s="208">
        <v>0</v>
      </c>
      <c r="BQ167" s="208">
        <v>26441.74</v>
      </c>
      <c r="BR167" s="208">
        <v>4895</v>
      </c>
      <c r="BS167" s="208">
        <v>2502</v>
      </c>
      <c r="BT167" s="208">
        <v>99061.41</v>
      </c>
      <c r="BU167" s="208">
        <v>245980.65</v>
      </c>
      <c r="BV167" s="208">
        <v>7251</v>
      </c>
      <c r="BW167" s="208">
        <v>116872.85</v>
      </c>
      <c r="BX167" s="208">
        <v>0</v>
      </c>
      <c r="BY167" s="208">
        <v>0</v>
      </c>
      <c r="BZ167" s="208">
        <v>0</v>
      </c>
      <c r="CA167" s="208">
        <v>0</v>
      </c>
      <c r="CB167" s="208">
        <v>0</v>
      </c>
      <c r="CC167" s="208">
        <v>6484</v>
      </c>
      <c r="CD167" s="208">
        <v>14340.98</v>
      </c>
      <c r="CE167" s="208">
        <v>0</v>
      </c>
      <c r="CF167" s="208">
        <v>0</v>
      </c>
      <c r="CG167" s="208">
        <v>0</v>
      </c>
      <c r="CH167" s="208">
        <v>0</v>
      </c>
      <c r="CI167" s="208">
        <v>0</v>
      </c>
      <c r="CJ167" s="208"/>
      <c r="CK167" s="208">
        <v>249869.52000000014</v>
      </c>
      <c r="CL167" s="208"/>
      <c r="CM167" s="208">
        <v>33719.46</v>
      </c>
      <c r="CN167" s="208">
        <v>0</v>
      </c>
      <c r="CO167" s="208">
        <v>0</v>
      </c>
      <c r="CP167" s="208">
        <v>0</v>
      </c>
      <c r="CQ167" s="176"/>
      <c r="CR167">
        <v>249869.52000000014</v>
      </c>
      <c r="CS167">
        <v>33719.46</v>
      </c>
      <c r="CT167" s="152">
        <v>249869.52</v>
      </c>
      <c r="CU167" s="152">
        <v>33719.46</v>
      </c>
      <c r="CV167" s="152">
        <v>0</v>
      </c>
      <c r="CW167">
        <v>0</v>
      </c>
      <c r="CX167">
        <v>283588.98</v>
      </c>
      <c r="CY167" s="153">
        <v>14340.98</v>
      </c>
      <c r="CZ167">
        <v>14340.98</v>
      </c>
      <c r="DA167">
        <v>0</v>
      </c>
      <c r="DB167">
        <v>-2.9999999882420525E-2</v>
      </c>
      <c r="DE167">
        <v>1.673470251262188E-10</v>
      </c>
      <c r="DH167">
        <v>249869.52000000014</v>
      </c>
      <c r="DI167">
        <v>33719.46</v>
      </c>
      <c r="DJ167" s="152">
        <v>249869.52</v>
      </c>
      <c r="DK167" s="152">
        <v>33719.46</v>
      </c>
      <c r="DP167" s="166">
        <v>3303002</v>
      </c>
      <c r="DR167">
        <v>0</v>
      </c>
      <c r="DS167">
        <v>1580535.8000000003</v>
      </c>
      <c r="DT167">
        <v>1753681.6500000001</v>
      </c>
      <c r="DU167">
        <v>-173145.84999999986</v>
      </c>
      <c r="DV167">
        <v>20824.98</v>
      </c>
      <c r="DW167">
        <v>0</v>
      </c>
      <c r="DX167">
        <v>20824.98</v>
      </c>
      <c r="EM167" s="277"/>
    </row>
    <row r="168" spans="2:143" hidden="1">
      <c r="B168" s="166">
        <v>3303003</v>
      </c>
      <c r="C168" s="175" t="s">
        <v>840</v>
      </c>
      <c r="D168" s="175" t="s">
        <v>841</v>
      </c>
      <c r="E168" s="178"/>
      <c r="F168" s="17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70"/>
      <c r="S168" s="170"/>
      <c r="T168" s="170"/>
      <c r="U168" s="170"/>
      <c r="V168" s="170"/>
      <c r="W168" s="170"/>
      <c r="X168" s="207">
        <v>113994.64</v>
      </c>
      <c r="Y168" s="207"/>
      <c r="Z168" s="207">
        <v>-28412.5</v>
      </c>
      <c r="AA168" s="208">
        <v>988776.45</v>
      </c>
      <c r="AB168" s="208">
        <v>0</v>
      </c>
      <c r="AC168" s="208">
        <v>24675</v>
      </c>
      <c r="AD168" s="208">
        <v>0</v>
      </c>
      <c r="AE168" s="208">
        <v>40225.5</v>
      </c>
      <c r="AF168" s="208">
        <v>856.93</v>
      </c>
      <c r="AG168" s="208">
        <v>0</v>
      </c>
      <c r="AH168" s="208">
        <v>0</v>
      </c>
      <c r="AI168" s="208">
        <v>83860.789999999892</v>
      </c>
      <c r="AJ168" s="208">
        <v>0</v>
      </c>
      <c r="AK168" s="208">
        <v>0</v>
      </c>
      <c r="AL168" s="208">
        <v>0</v>
      </c>
      <c r="AM168" s="208">
        <v>141933.23000000001</v>
      </c>
      <c r="AN168" s="208">
        <v>0</v>
      </c>
      <c r="AO168" s="208">
        <v>0</v>
      </c>
      <c r="AP168" s="208">
        <v>0</v>
      </c>
      <c r="AQ168" s="208">
        <v>0</v>
      </c>
      <c r="AR168" s="208">
        <v>0</v>
      </c>
      <c r="AS168" s="208">
        <v>0</v>
      </c>
      <c r="AT168" s="208">
        <v>2227.88</v>
      </c>
      <c r="AU168" s="208">
        <v>52852</v>
      </c>
      <c r="AV168" s="208">
        <v>558185.4</v>
      </c>
      <c r="AW168" s="208">
        <v>0</v>
      </c>
      <c r="AX168" s="208">
        <v>141270.29999999999</v>
      </c>
      <c r="AY168" s="208">
        <v>40760.32</v>
      </c>
      <c r="AZ168" s="208">
        <v>71973.08</v>
      </c>
      <c r="BA168" s="208">
        <v>0</v>
      </c>
      <c r="BB168" s="208">
        <v>35107.879999999997</v>
      </c>
      <c r="BC168" s="208">
        <v>3806.95</v>
      </c>
      <c r="BD168" s="208">
        <v>5317</v>
      </c>
      <c r="BE168" s="208">
        <v>0</v>
      </c>
      <c r="BF168" s="208">
        <v>0</v>
      </c>
      <c r="BG168" s="208">
        <v>19020.53</v>
      </c>
      <c r="BH168" s="208">
        <v>2299.98</v>
      </c>
      <c r="BI168" s="208">
        <v>3228.56</v>
      </c>
      <c r="BJ168" s="208">
        <v>859.82</v>
      </c>
      <c r="BK168" s="208">
        <v>14343.93</v>
      </c>
      <c r="BL168" s="208">
        <v>0</v>
      </c>
      <c r="BM168" s="208">
        <v>12248.01</v>
      </c>
      <c r="BN168" s="208">
        <v>35567.480000000003</v>
      </c>
      <c r="BO168" s="208">
        <v>8903.99</v>
      </c>
      <c r="BP168" s="208">
        <v>0</v>
      </c>
      <c r="BQ168" s="208">
        <v>10159.57</v>
      </c>
      <c r="BR168" s="208">
        <v>4895</v>
      </c>
      <c r="BS168" s="208">
        <v>1960</v>
      </c>
      <c r="BT168" s="208">
        <v>90146.9</v>
      </c>
      <c r="BU168" s="208">
        <v>132605.96</v>
      </c>
      <c r="BV168" s="208">
        <v>120</v>
      </c>
      <c r="BW168" s="208">
        <v>141238.54</v>
      </c>
      <c r="BX168" s="208">
        <v>0</v>
      </c>
      <c r="BY168" s="208">
        <v>0</v>
      </c>
      <c r="BZ168" s="208">
        <v>28412.5</v>
      </c>
      <c r="CA168" s="208">
        <v>0</v>
      </c>
      <c r="CB168" s="208">
        <v>0</v>
      </c>
      <c r="CC168" s="208">
        <v>6956.55</v>
      </c>
      <c r="CD168" s="208">
        <v>0</v>
      </c>
      <c r="CE168" s="208">
        <v>28412.5</v>
      </c>
      <c r="CF168" s="208">
        <v>0</v>
      </c>
      <c r="CG168" s="208">
        <v>0</v>
      </c>
      <c r="CH168" s="208">
        <v>6956.55</v>
      </c>
      <c r="CI168" s="208">
        <v>0</v>
      </c>
      <c r="CJ168" s="208">
        <v>0</v>
      </c>
      <c r="CK168" s="208">
        <v>86970.719999999841</v>
      </c>
      <c r="CL168" s="208"/>
      <c r="CM168" s="208">
        <v>0</v>
      </c>
      <c r="CN168" s="208">
        <v>0</v>
      </c>
      <c r="CO168" s="208">
        <v>0</v>
      </c>
      <c r="CP168" s="208">
        <v>0</v>
      </c>
      <c r="CQ168" s="176"/>
      <c r="CR168">
        <v>86970.719999999841</v>
      </c>
      <c r="CS168">
        <v>0</v>
      </c>
      <c r="CT168" s="152">
        <v>115383.22</v>
      </c>
      <c r="CU168" s="152">
        <v>-28412.5</v>
      </c>
      <c r="CV168" s="152">
        <v>-28412.50000000016</v>
      </c>
      <c r="CW168">
        <v>-28412.5</v>
      </c>
      <c r="CX168">
        <v>86970.72</v>
      </c>
      <c r="CY168" s="153">
        <v>0</v>
      </c>
      <c r="CZ168">
        <v>0</v>
      </c>
      <c r="DA168">
        <v>4.0000000110012479E-2</v>
      </c>
      <c r="DB168">
        <v>0</v>
      </c>
      <c r="DC168" s="152">
        <v>-28412.5</v>
      </c>
      <c r="DE168">
        <v>-1.6007106751203537E-10</v>
      </c>
      <c r="DH168">
        <v>86970.719999999841</v>
      </c>
      <c r="DI168">
        <v>0</v>
      </c>
      <c r="DJ168" s="152">
        <v>115383.22</v>
      </c>
      <c r="DK168" s="152">
        <v>-28412.5</v>
      </c>
      <c r="DP168" s="166">
        <v>3303003</v>
      </c>
      <c r="DR168">
        <v>0</v>
      </c>
      <c r="DS168">
        <v>1335407.7799999996</v>
      </c>
      <c r="DT168">
        <v>1362431.6999999997</v>
      </c>
      <c r="DU168">
        <v>-27023.920000000158</v>
      </c>
      <c r="DV168">
        <v>35369.050000000003</v>
      </c>
      <c r="DW168">
        <v>6956.55</v>
      </c>
      <c r="DX168">
        <v>28412.500000000004</v>
      </c>
      <c r="EM168" s="277"/>
    </row>
    <row r="169" spans="2:143" hidden="1">
      <c r="B169" s="166">
        <v>3303010</v>
      </c>
      <c r="C169" s="175" t="s">
        <v>842</v>
      </c>
      <c r="D169" s="175" t="s">
        <v>843</v>
      </c>
      <c r="E169" s="178"/>
      <c r="F169" s="17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70"/>
      <c r="S169" s="170"/>
      <c r="T169" s="170"/>
      <c r="U169" s="170"/>
      <c r="V169" s="170"/>
      <c r="W169" s="170"/>
      <c r="X169" s="207">
        <v>435229.28</v>
      </c>
      <c r="Y169" s="207"/>
      <c r="Z169" s="207">
        <v>-11002.42</v>
      </c>
      <c r="AA169" s="208">
        <v>2428498.86</v>
      </c>
      <c r="AB169" s="208">
        <v>0</v>
      </c>
      <c r="AC169" s="208">
        <v>105751.49</v>
      </c>
      <c r="AD169" s="208">
        <v>0</v>
      </c>
      <c r="AE169" s="208">
        <v>287666.5</v>
      </c>
      <c r="AF169" s="208">
        <v>8256.93</v>
      </c>
      <c r="AG169" s="208">
        <v>0</v>
      </c>
      <c r="AH169" s="208">
        <v>0</v>
      </c>
      <c r="AI169" s="208">
        <v>36097.949999998884</v>
      </c>
      <c r="AJ169" s="208">
        <v>0</v>
      </c>
      <c r="AK169" s="208">
        <v>0</v>
      </c>
      <c r="AL169" s="208">
        <v>0</v>
      </c>
      <c r="AM169" s="208">
        <v>24846.1</v>
      </c>
      <c r="AN169" s="208">
        <v>9000</v>
      </c>
      <c r="AO169" s="208">
        <v>0</v>
      </c>
      <c r="AP169" s="208">
        <v>0</v>
      </c>
      <c r="AQ169" s="208">
        <v>0</v>
      </c>
      <c r="AR169" s="208">
        <v>0</v>
      </c>
      <c r="AS169" s="208">
        <v>0</v>
      </c>
      <c r="AT169" s="208">
        <v>47488.13</v>
      </c>
      <c r="AU169" s="208">
        <v>59930</v>
      </c>
      <c r="AV169" s="208">
        <v>1186878.5</v>
      </c>
      <c r="AW169" s="208">
        <v>0</v>
      </c>
      <c r="AX169" s="208">
        <v>558078.52</v>
      </c>
      <c r="AY169" s="208">
        <v>0</v>
      </c>
      <c r="AZ169" s="208">
        <v>197854.37</v>
      </c>
      <c r="BA169" s="208">
        <v>0</v>
      </c>
      <c r="BB169" s="208">
        <v>67936.39</v>
      </c>
      <c r="BC169" s="208">
        <v>6630.76</v>
      </c>
      <c r="BD169" s="208">
        <v>8273.26</v>
      </c>
      <c r="BE169" s="208">
        <v>0</v>
      </c>
      <c r="BF169" s="208">
        <v>0</v>
      </c>
      <c r="BG169" s="208">
        <v>178179.69</v>
      </c>
      <c r="BH169" s="208">
        <v>275.17</v>
      </c>
      <c r="BI169" s="208">
        <v>0</v>
      </c>
      <c r="BJ169" s="208">
        <v>12385.52</v>
      </c>
      <c r="BK169" s="208">
        <v>65196.38</v>
      </c>
      <c r="BL169" s="208">
        <v>0</v>
      </c>
      <c r="BM169" s="208">
        <v>4455.1899999999996</v>
      </c>
      <c r="BN169" s="208">
        <v>79635.509999999995</v>
      </c>
      <c r="BO169" s="208">
        <v>27880.76</v>
      </c>
      <c r="BP169" s="208">
        <v>44787.8</v>
      </c>
      <c r="BQ169" s="208">
        <v>19819.39</v>
      </c>
      <c r="BR169" s="208">
        <v>4895</v>
      </c>
      <c r="BS169" s="208">
        <v>0</v>
      </c>
      <c r="BT169" s="208">
        <v>155795.98000000001</v>
      </c>
      <c r="BU169" s="208">
        <v>107018.78</v>
      </c>
      <c r="BV169" s="208">
        <v>0</v>
      </c>
      <c r="BW169" s="208">
        <v>91015.67</v>
      </c>
      <c r="BX169" s="208">
        <v>0</v>
      </c>
      <c r="BY169" s="208">
        <v>0</v>
      </c>
      <c r="BZ169" s="208">
        <v>23194.37</v>
      </c>
      <c r="CA169" s="208">
        <v>0</v>
      </c>
      <c r="CB169" s="208">
        <v>0</v>
      </c>
      <c r="CC169" s="208">
        <v>8725</v>
      </c>
      <c r="CD169" s="208">
        <v>0</v>
      </c>
      <c r="CE169" s="208">
        <v>23194.37</v>
      </c>
      <c r="CF169" s="208">
        <v>0</v>
      </c>
      <c r="CG169" s="208">
        <v>0</v>
      </c>
      <c r="CH169" s="208">
        <v>8725</v>
      </c>
      <c r="CI169" s="208">
        <v>12191.95</v>
      </c>
      <c r="CJ169" s="208">
        <v>0</v>
      </c>
      <c r="CK169" s="208">
        <v>602578.22999999975</v>
      </c>
      <c r="CL169" s="208"/>
      <c r="CM169" s="208">
        <v>0</v>
      </c>
      <c r="CN169" s="208">
        <v>0</v>
      </c>
      <c r="CO169" s="208">
        <v>0</v>
      </c>
      <c r="CP169" s="208">
        <v>0</v>
      </c>
      <c r="CQ169" s="176"/>
      <c r="CR169">
        <v>602578.22999999975</v>
      </c>
      <c r="CS169">
        <v>0</v>
      </c>
      <c r="CT169" s="152">
        <v>625772.6</v>
      </c>
      <c r="CU169" s="152">
        <v>-23194.37</v>
      </c>
      <c r="CV169" s="152">
        <v>-23194.370000000228</v>
      </c>
      <c r="CW169">
        <v>-23194.37</v>
      </c>
      <c r="CX169">
        <v>602578.23</v>
      </c>
      <c r="CY169" s="153">
        <v>0</v>
      </c>
      <c r="CZ169">
        <v>0</v>
      </c>
      <c r="DA169">
        <v>12903.570000001113</v>
      </c>
      <c r="DB169">
        <v>0</v>
      </c>
      <c r="DC169" s="152">
        <v>-23194.37</v>
      </c>
      <c r="DE169">
        <v>-2.2919266484677792E-10</v>
      </c>
      <c r="DH169">
        <v>602578.22999999975</v>
      </c>
      <c r="DI169">
        <v>0</v>
      </c>
      <c r="DJ169" s="152">
        <v>625772.6</v>
      </c>
      <c r="DK169" s="152">
        <v>-23194.37</v>
      </c>
      <c r="DP169" s="166">
        <v>3303010</v>
      </c>
      <c r="DR169">
        <v>0</v>
      </c>
      <c r="DS169">
        <v>3007535.959999999</v>
      </c>
      <c r="DT169">
        <v>2840187.0099999993</v>
      </c>
      <c r="DU169">
        <v>167348.94999999972</v>
      </c>
      <c r="DV169">
        <v>31919.37</v>
      </c>
      <c r="DW169">
        <v>20916.95</v>
      </c>
      <c r="DX169">
        <v>11002.419999999998</v>
      </c>
      <c r="EM169" s="277"/>
    </row>
    <row r="170" spans="2:143" hidden="1">
      <c r="B170" s="166">
        <v>3303016</v>
      </c>
      <c r="C170" s="175" t="s">
        <v>844</v>
      </c>
      <c r="D170" s="175" t="s">
        <v>845</v>
      </c>
      <c r="E170" s="178"/>
      <c r="F170" s="17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70"/>
      <c r="S170" s="170"/>
      <c r="T170" s="170"/>
      <c r="U170" s="170"/>
      <c r="V170" s="170"/>
      <c r="W170" s="170"/>
      <c r="X170" s="207">
        <v>486509.09</v>
      </c>
      <c r="Y170" s="207"/>
      <c r="Z170" s="207">
        <v>12601.88</v>
      </c>
      <c r="AA170" s="208">
        <v>1315527.46</v>
      </c>
      <c r="AB170" s="208">
        <v>0</v>
      </c>
      <c r="AC170" s="208">
        <v>61168.75</v>
      </c>
      <c r="AD170" s="208">
        <v>0</v>
      </c>
      <c r="AE170" s="208">
        <v>173145.5</v>
      </c>
      <c r="AF170" s="208">
        <v>2600</v>
      </c>
      <c r="AG170" s="208">
        <v>0</v>
      </c>
      <c r="AH170" s="208">
        <v>0</v>
      </c>
      <c r="AI170" s="208">
        <v>208809.97</v>
      </c>
      <c r="AJ170" s="208">
        <v>5093.1499999999996</v>
      </c>
      <c r="AK170" s="208">
        <v>0</v>
      </c>
      <c r="AL170" s="208">
        <v>0</v>
      </c>
      <c r="AM170" s="208">
        <v>1735</v>
      </c>
      <c r="AN170" s="208">
        <v>0</v>
      </c>
      <c r="AO170" s="208">
        <v>0</v>
      </c>
      <c r="AP170" s="208">
        <v>0</v>
      </c>
      <c r="AQ170" s="208">
        <v>0</v>
      </c>
      <c r="AR170" s="208">
        <v>0</v>
      </c>
      <c r="AS170" s="208">
        <v>0</v>
      </c>
      <c r="AT170" s="208">
        <v>21423.119999999999</v>
      </c>
      <c r="AU170" s="208">
        <v>36737</v>
      </c>
      <c r="AV170" s="208">
        <v>498036.06</v>
      </c>
      <c r="AW170" s="208">
        <v>0</v>
      </c>
      <c r="AX170" s="208">
        <v>313090.59999999998</v>
      </c>
      <c r="AY170" s="208">
        <v>70875.75</v>
      </c>
      <c r="AZ170" s="208">
        <v>131742.09</v>
      </c>
      <c r="BA170" s="208">
        <v>0</v>
      </c>
      <c r="BB170" s="208">
        <v>53763.08</v>
      </c>
      <c r="BC170" s="208">
        <v>392.49</v>
      </c>
      <c r="BD170" s="208">
        <v>6257.2</v>
      </c>
      <c r="BE170" s="208">
        <v>0</v>
      </c>
      <c r="BF170" s="208">
        <v>0</v>
      </c>
      <c r="BG170" s="208">
        <v>49048.49</v>
      </c>
      <c r="BH170" s="208">
        <v>9009.2199999999993</v>
      </c>
      <c r="BI170" s="208">
        <v>3178.19</v>
      </c>
      <c r="BJ170" s="208">
        <v>4981.51</v>
      </c>
      <c r="BK170" s="208">
        <v>48247.35</v>
      </c>
      <c r="BL170" s="208">
        <v>14919.48</v>
      </c>
      <c r="BM170" s="208">
        <v>8486.9699999999993</v>
      </c>
      <c r="BN170" s="208">
        <v>65153.350000000282</v>
      </c>
      <c r="BO170" s="208">
        <v>2881.38</v>
      </c>
      <c r="BP170" s="208">
        <v>0</v>
      </c>
      <c r="BQ170" s="208">
        <v>210029.94</v>
      </c>
      <c r="BR170" s="208">
        <v>4895</v>
      </c>
      <c r="BS170" s="208">
        <v>0</v>
      </c>
      <c r="BT170" s="208">
        <v>115985.81</v>
      </c>
      <c r="BU170" s="208">
        <v>65939.179999999993</v>
      </c>
      <c r="BV170" s="208">
        <v>0</v>
      </c>
      <c r="BW170" s="208">
        <v>133472.03</v>
      </c>
      <c r="BX170" s="208">
        <v>0</v>
      </c>
      <c r="BY170" s="208">
        <v>0</v>
      </c>
      <c r="BZ170" s="208">
        <v>0.37</v>
      </c>
      <c r="CA170" s="208">
        <v>0</v>
      </c>
      <c r="CB170" s="208">
        <v>0</v>
      </c>
      <c r="CC170" s="208">
        <v>6283.75</v>
      </c>
      <c r="CD170" s="208">
        <v>0</v>
      </c>
      <c r="CE170" s="208">
        <v>0.37</v>
      </c>
      <c r="CF170" s="208">
        <v>0</v>
      </c>
      <c r="CG170" s="208">
        <v>0</v>
      </c>
      <c r="CH170" s="208">
        <v>0</v>
      </c>
      <c r="CI170" s="208">
        <v>18886</v>
      </c>
      <c r="CJ170" s="208">
        <v>8.0035977845227535E-13</v>
      </c>
      <c r="CK170" s="208">
        <v>502363.49999999994</v>
      </c>
      <c r="CL170" s="208"/>
      <c r="CM170" s="208">
        <v>0</v>
      </c>
      <c r="CN170" s="208">
        <v>0</v>
      </c>
      <c r="CO170" s="208">
        <v>0</v>
      </c>
      <c r="CP170" s="208">
        <v>0</v>
      </c>
      <c r="CQ170" s="176"/>
      <c r="CR170">
        <v>502363.49999999994</v>
      </c>
      <c r="CS170">
        <v>0</v>
      </c>
      <c r="CT170" s="152">
        <v>502363.87</v>
      </c>
      <c r="CU170" s="152">
        <v>-0.37</v>
      </c>
      <c r="CV170" s="152">
        <v>-0.37000000005355105</v>
      </c>
      <c r="CW170">
        <v>-0.37</v>
      </c>
      <c r="CX170">
        <v>502363.5</v>
      </c>
      <c r="CY170" s="153">
        <v>8.0035977845227535E-13</v>
      </c>
      <c r="CZ170">
        <v>8.0035977845227535E-13</v>
      </c>
      <c r="DA170">
        <v>0</v>
      </c>
      <c r="DB170">
        <v>-9.9999997182749212E-3</v>
      </c>
      <c r="DC170" s="152">
        <v>-0.37</v>
      </c>
      <c r="DE170">
        <v>-5.3551052481282113E-11</v>
      </c>
      <c r="DH170">
        <v>502363.49999999994</v>
      </c>
      <c r="DI170">
        <v>0</v>
      </c>
      <c r="DJ170" s="152">
        <v>502363.87</v>
      </c>
      <c r="DK170" s="152">
        <v>-0.37</v>
      </c>
      <c r="DP170" s="166">
        <v>3303016</v>
      </c>
      <c r="DR170">
        <v>0</v>
      </c>
      <c r="DS170">
        <v>1826239.95</v>
      </c>
      <c r="DT170">
        <v>1810385.54</v>
      </c>
      <c r="DU170">
        <v>15854.409999999916</v>
      </c>
      <c r="DV170">
        <v>6284.12</v>
      </c>
      <c r="DW170">
        <v>18886</v>
      </c>
      <c r="DX170">
        <v>-12601.880000000001</v>
      </c>
      <c r="EM170" s="277"/>
    </row>
    <row r="171" spans="2:143" hidden="1">
      <c r="B171" s="166">
        <v>3303307</v>
      </c>
      <c r="C171" s="175" t="s">
        <v>848</v>
      </c>
      <c r="D171" s="175" t="s">
        <v>849</v>
      </c>
      <c r="E171" s="178"/>
      <c r="F171" s="17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70"/>
      <c r="S171" s="170"/>
      <c r="T171" s="170"/>
      <c r="U171" s="170"/>
      <c r="V171" s="170"/>
      <c r="W171" s="170"/>
      <c r="X171" s="207">
        <v>201088.52</v>
      </c>
      <c r="Y171" s="207"/>
      <c r="Z171" s="207">
        <v>0</v>
      </c>
      <c r="AA171" s="208">
        <v>1693557.76</v>
      </c>
      <c r="AB171" s="208">
        <v>0</v>
      </c>
      <c r="AC171" s="208">
        <v>119837</v>
      </c>
      <c r="AD171" s="208">
        <v>0</v>
      </c>
      <c r="AE171" s="208">
        <v>137645.5</v>
      </c>
      <c r="AF171" s="208">
        <v>0</v>
      </c>
      <c r="AG171" s="208">
        <v>0</v>
      </c>
      <c r="AH171" s="208">
        <v>0</v>
      </c>
      <c r="AI171" s="208">
        <v>162971.08000000048</v>
      </c>
      <c r="AJ171" s="208">
        <v>0</v>
      </c>
      <c r="AK171" s="208">
        <v>0</v>
      </c>
      <c r="AL171" s="208">
        <v>0</v>
      </c>
      <c r="AM171" s="208">
        <v>12628.31</v>
      </c>
      <c r="AN171" s="208">
        <v>0</v>
      </c>
      <c r="AO171" s="208">
        <v>0</v>
      </c>
      <c r="AP171" s="208">
        <v>0</v>
      </c>
      <c r="AQ171" s="208">
        <v>0</v>
      </c>
      <c r="AR171" s="208">
        <v>0</v>
      </c>
      <c r="AS171" s="208">
        <v>0</v>
      </c>
      <c r="AT171" s="208">
        <v>22378.76</v>
      </c>
      <c r="AU171" s="208">
        <v>19607</v>
      </c>
      <c r="AV171" s="208">
        <v>1092562.17</v>
      </c>
      <c r="AW171" s="208">
        <v>0</v>
      </c>
      <c r="AX171" s="208">
        <v>195010.58</v>
      </c>
      <c r="AY171" s="208">
        <v>72191.58</v>
      </c>
      <c r="AZ171" s="208">
        <v>150830.47</v>
      </c>
      <c r="BA171" s="208">
        <v>0</v>
      </c>
      <c r="BB171" s="208">
        <v>41479.730000000003</v>
      </c>
      <c r="BC171" s="208">
        <v>379.66</v>
      </c>
      <c r="BD171" s="208">
        <v>2460.33</v>
      </c>
      <c r="BE171" s="208">
        <v>0</v>
      </c>
      <c r="BF171" s="208">
        <v>0</v>
      </c>
      <c r="BG171" s="208">
        <v>23036.37</v>
      </c>
      <c r="BH171" s="208">
        <v>2510.4</v>
      </c>
      <c r="BI171" s="208">
        <v>6315.54</v>
      </c>
      <c r="BJ171" s="208">
        <v>8626.84</v>
      </c>
      <c r="BK171" s="208">
        <v>76582.289999999994</v>
      </c>
      <c r="BL171" s="208">
        <v>0</v>
      </c>
      <c r="BM171" s="208">
        <v>4199.93</v>
      </c>
      <c r="BN171" s="208">
        <v>107807.37</v>
      </c>
      <c r="BO171" s="208">
        <v>3852.25</v>
      </c>
      <c r="BP171" s="208">
        <v>9825.84</v>
      </c>
      <c r="BQ171" s="208">
        <v>13375.25</v>
      </c>
      <c r="BR171" s="208">
        <v>4895</v>
      </c>
      <c r="BS171" s="208">
        <v>7672</v>
      </c>
      <c r="BT171" s="208">
        <v>142674.95000000001</v>
      </c>
      <c r="BU171" s="208">
        <v>127403.71</v>
      </c>
      <c r="BV171" s="208">
        <v>0</v>
      </c>
      <c r="BW171" s="208">
        <v>67796.19</v>
      </c>
      <c r="BX171" s="208">
        <v>0</v>
      </c>
      <c r="BY171" s="208">
        <v>0</v>
      </c>
      <c r="BZ171" s="208">
        <v>0</v>
      </c>
      <c r="CA171" s="208">
        <v>0</v>
      </c>
      <c r="CB171" s="208">
        <v>0</v>
      </c>
      <c r="CC171" s="208">
        <v>8645.4</v>
      </c>
      <c r="CD171" s="208">
        <v>0</v>
      </c>
      <c r="CE171" s="208">
        <v>0</v>
      </c>
      <c r="CF171" s="208">
        <v>0</v>
      </c>
      <c r="CG171" s="208">
        <v>0</v>
      </c>
      <c r="CH171" s="208">
        <v>8645.4</v>
      </c>
      <c r="CI171" s="208">
        <v>0</v>
      </c>
      <c r="CJ171" s="208">
        <v>0</v>
      </c>
      <c r="CK171" s="208">
        <v>208225.47999999995</v>
      </c>
      <c r="CL171" s="208"/>
      <c r="CM171" s="208">
        <v>0</v>
      </c>
      <c r="CN171" s="208">
        <v>0</v>
      </c>
      <c r="CO171" s="208">
        <v>0</v>
      </c>
      <c r="CP171" s="208">
        <v>0</v>
      </c>
      <c r="CQ171" s="176"/>
      <c r="CR171">
        <v>208225.47999999995</v>
      </c>
      <c r="CS171">
        <v>0</v>
      </c>
      <c r="CT171" s="152">
        <v>208225.48</v>
      </c>
      <c r="CU171" s="152">
        <v>0</v>
      </c>
      <c r="CV171" s="152">
        <v>0</v>
      </c>
      <c r="CW171">
        <v>0</v>
      </c>
      <c r="CX171">
        <v>208225.48</v>
      </c>
      <c r="CY171" s="153">
        <v>0</v>
      </c>
      <c r="CZ171">
        <v>0</v>
      </c>
      <c r="DA171">
        <v>2808.309999999532</v>
      </c>
      <c r="DB171">
        <v>0</v>
      </c>
      <c r="DE171">
        <v>-5.8207660913467407E-11</v>
      </c>
      <c r="DH171">
        <v>208225.47999999995</v>
      </c>
      <c r="DI171">
        <v>0</v>
      </c>
      <c r="DJ171" s="152">
        <v>208225.48</v>
      </c>
      <c r="DK171" s="152">
        <v>0</v>
      </c>
      <c r="DP171" s="166">
        <v>3303307</v>
      </c>
      <c r="DR171">
        <v>0</v>
      </c>
      <c r="DS171">
        <v>2168625.41</v>
      </c>
      <c r="DT171">
        <v>2161488.4500000002</v>
      </c>
      <c r="DU171">
        <v>7136.9599999999627</v>
      </c>
      <c r="DV171">
        <v>8645.4</v>
      </c>
      <c r="DW171">
        <v>8645.4</v>
      </c>
      <c r="DX171">
        <v>0</v>
      </c>
      <c r="EM171" s="277"/>
    </row>
    <row r="172" spans="2:143" hidden="1">
      <c r="B172" s="166">
        <v>3303310</v>
      </c>
      <c r="C172" s="175" t="s">
        <v>850</v>
      </c>
      <c r="D172" s="175" t="s">
        <v>851</v>
      </c>
      <c r="E172" s="178"/>
      <c r="F172" s="17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70"/>
      <c r="S172" s="170"/>
      <c r="T172" s="170"/>
      <c r="U172" s="170"/>
      <c r="V172" s="170"/>
      <c r="W172" s="170"/>
      <c r="X172" s="207">
        <v>109002.18</v>
      </c>
      <c r="Y172" s="207"/>
      <c r="Z172" s="207">
        <v>0</v>
      </c>
      <c r="AA172" s="208">
        <v>1342581.55</v>
      </c>
      <c r="AB172" s="208">
        <v>0</v>
      </c>
      <c r="AC172" s="208">
        <v>49442.5</v>
      </c>
      <c r="AD172" s="208">
        <v>0</v>
      </c>
      <c r="AE172" s="208">
        <v>187316.5</v>
      </c>
      <c r="AF172" s="208">
        <v>4656.93</v>
      </c>
      <c r="AG172" s="208">
        <v>0</v>
      </c>
      <c r="AH172" s="208">
        <v>0</v>
      </c>
      <c r="AI172" s="208">
        <v>2135.7399999999998</v>
      </c>
      <c r="AJ172" s="208">
        <v>0</v>
      </c>
      <c r="AK172" s="208">
        <v>0</v>
      </c>
      <c r="AL172" s="208">
        <v>0</v>
      </c>
      <c r="AM172" s="208">
        <v>0</v>
      </c>
      <c r="AN172" s="208">
        <v>4899.29</v>
      </c>
      <c r="AO172" s="208">
        <v>0</v>
      </c>
      <c r="AP172" s="208">
        <v>0</v>
      </c>
      <c r="AQ172" s="208">
        <v>0</v>
      </c>
      <c r="AR172" s="208">
        <v>0</v>
      </c>
      <c r="AS172" s="208">
        <v>0</v>
      </c>
      <c r="AT172" s="208">
        <v>30890</v>
      </c>
      <c r="AU172" s="208">
        <v>32154</v>
      </c>
      <c r="AV172" s="208">
        <v>658261.85</v>
      </c>
      <c r="AW172" s="208">
        <v>0</v>
      </c>
      <c r="AX172" s="208">
        <v>312574.94</v>
      </c>
      <c r="AY172" s="208">
        <v>65834.559999999998</v>
      </c>
      <c r="AZ172" s="208">
        <v>117911.81</v>
      </c>
      <c r="BA172" s="208">
        <v>0</v>
      </c>
      <c r="BB172" s="208">
        <v>42702.71</v>
      </c>
      <c r="BC172" s="208">
        <v>6467.58</v>
      </c>
      <c r="BD172" s="208">
        <v>4719.17</v>
      </c>
      <c r="BE172" s="208">
        <v>0</v>
      </c>
      <c r="BF172" s="208">
        <v>0</v>
      </c>
      <c r="BG172" s="208">
        <v>22802.19</v>
      </c>
      <c r="BH172" s="208">
        <v>3434.38</v>
      </c>
      <c r="BI172" s="208">
        <v>3287.8</v>
      </c>
      <c r="BJ172" s="208">
        <v>6537.82</v>
      </c>
      <c r="BK172" s="208">
        <v>61182.35</v>
      </c>
      <c r="BL172" s="208">
        <v>0</v>
      </c>
      <c r="BM172" s="208">
        <v>6933.75</v>
      </c>
      <c r="BN172" s="208">
        <v>26201.079999999631</v>
      </c>
      <c r="BO172" s="208">
        <v>17902.75</v>
      </c>
      <c r="BP172" s="208">
        <v>3867.84</v>
      </c>
      <c r="BQ172" s="208">
        <v>91892.65</v>
      </c>
      <c r="BR172" s="208">
        <v>4895</v>
      </c>
      <c r="BS172" s="208">
        <v>8602.2000000000007</v>
      </c>
      <c r="BT172" s="208">
        <v>135249.57999999999</v>
      </c>
      <c r="BU172" s="208">
        <v>49754.06</v>
      </c>
      <c r="BV172" s="208">
        <v>120</v>
      </c>
      <c r="BW172" s="208">
        <v>125276.81</v>
      </c>
      <c r="BX172" s="208">
        <v>0</v>
      </c>
      <c r="BY172" s="208">
        <v>0</v>
      </c>
      <c r="BZ172" s="208">
        <v>0</v>
      </c>
      <c r="CA172" s="208">
        <v>0</v>
      </c>
      <c r="CB172" s="208">
        <v>0</v>
      </c>
      <c r="CC172" s="208">
        <v>6915.24</v>
      </c>
      <c r="CD172" s="208">
        <v>0</v>
      </c>
      <c r="CE172" s="208">
        <v>0</v>
      </c>
      <c r="CF172" s="208">
        <v>0</v>
      </c>
      <c r="CG172" s="208">
        <v>0</v>
      </c>
      <c r="CH172" s="208">
        <v>6915.24</v>
      </c>
      <c r="CI172" s="208">
        <v>0</v>
      </c>
      <c r="CJ172" s="208">
        <v>0</v>
      </c>
      <c r="CK172" s="208">
        <v>-13334.189999999886</v>
      </c>
      <c r="CL172" s="208"/>
      <c r="CM172" s="208">
        <v>0</v>
      </c>
      <c r="CN172" s="208">
        <v>0</v>
      </c>
      <c r="CO172" s="208">
        <v>0</v>
      </c>
      <c r="CP172" s="208">
        <v>0</v>
      </c>
      <c r="CQ172" s="176"/>
      <c r="CR172">
        <v>-13334.189999999886</v>
      </c>
      <c r="CS172">
        <v>0</v>
      </c>
      <c r="CT172" s="152">
        <v>-13334.19</v>
      </c>
      <c r="CU172" s="152">
        <v>0</v>
      </c>
      <c r="CV172" s="152">
        <v>1.1459633242338896E-10</v>
      </c>
      <c r="CW172">
        <v>0</v>
      </c>
      <c r="CX172">
        <v>-13334.19</v>
      </c>
      <c r="CY172" s="153">
        <v>0</v>
      </c>
      <c r="CZ172">
        <v>0</v>
      </c>
      <c r="DA172">
        <v>0</v>
      </c>
      <c r="DB172">
        <v>-2.0000000369691406E-2</v>
      </c>
      <c r="DE172">
        <v>1.1459633242338896E-10</v>
      </c>
      <c r="DH172">
        <v>-13334.189999999886</v>
      </c>
      <c r="DI172">
        <v>0</v>
      </c>
      <c r="DJ172" s="152">
        <v>-13334.19</v>
      </c>
      <c r="DK172" s="152">
        <v>0</v>
      </c>
      <c r="DP172" s="166">
        <v>3303310</v>
      </c>
      <c r="DR172">
        <v>0</v>
      </c>
      <c r="DS172">
        <v>1654076.51</v>
      </c>
      <c r="DT172">
        <v>1776412.88</v>
      </c>
      <c r="DU172">
        <v>-122336.36999999988</v>
      </c>
      <c r="DV172">
        <v>6915.24</v>
      </c>
      <c r="DW172">
        <v>6915.24</v>
      </c>
      <c r="DX172">
        <v>0</v>
      </c>
      <c r="EM172" s="277"/>
    </row>
    <row r="173" spans="2:143" hidden="1">
      <c r="B173" s="166">
        <v>3303317</v>
      </c>
      <c r="C173" s="175" t="s">
        <v>852</v>
      </c>
      <c r="D173" s="175" t="s">
        <v>853</v>
      </c>
      <c r="E173" s="178"/>
      <c r="F173" s="17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70"/>
      <c r="S173" s="170"/>
      <c r="T173" s="170"/>
      <c r="U173" s="170"/>
      <c r="V173" s="170"/>
      <c r="W173" s="170"/>
      <c r="X173" s="207">
        <v>139707.09</v>
      </c>
      <c r="Y173" s="207"/>
      <c r="Z173" s="207">
        <v>0</v>
      </c>
      <c r="AA173" s="208">
        <v>1299243.93</v>
      </c>
      <c r="AB173" s="208">
        <v>0</v>
      </c>
      <c r="AC173" s="208">
        <v>45150</v>
      </c>
      <c r="AD173" s="208">
        <v>0</v>
      </c>
      <c r="AE173" s="208">
        <v>136391</v>
      </c>
      <c r="AF173" s="208">
        <v>600</v>
      </c>
      <c r="AG173" s="208">
        <v>0</v>
      </c>
      <c r="AH173" s="208">
        <v>0</v>
      </c>
      <c r="AI173" s="208">
        <v>22215.15</v>
      </c>
      <c r="AJ173" s="208">
        <v>0</v>
      </c>
      <c r="AK173" s="208">
        <v>0</v>
      </c>
      <c r="AL173" s="208">
        <v>0</v>
      </c>
      <c r="AM173" s="208">
        <v>0</v>
      </c>
      <c r="AN173" s="208">
        <v>0</v>
      </c>
      <c r="AO173" s="208">
        <v>0</v>
      </c>
      <c r="AP173" s="208">
        <v>0</v>
      </c>
      <c r="AQ173" s="208">
        <v>0</v>
      </c>
      <c r="AR173" s="208">
        <v>0</v>
      </c>
      <c r="AS173" s="208">
        <v>0</v>
      </c>
      <c r="AT173" s="208">
        <v>21663.759999999998</v>
      </c>
      <c r="AU173" s="208">
        <v>36985</v>
      </c>
      <c r="AV173" s="208">
        <v>635110.94999999995</v>
      </c>
      <c r="AW173" s="208">
        <v>0</v>
      </c>
      <c r="AX173" s="208">
        <v>318955.59000000003</v>
      </c>
      <c r="AY173" s="208">
        <v>45525.97</v>
      </c>
      <c r="AZ173" s="208">
        <v>80589.649999999994</v>
      </c>
      <c r="BA173" s="208">
        <v>0</v>
      </c>
      <c r="BB173" s="208">
        <v>17452.47</v>
      </c>
      <c r="BC173" s="208">
        <v>38.5</v>
      </c>
      <c r="BD173" s="208">
        <v>8784.4</v>
      </c>
      <c r="BE173" s="208">
        <v>0</v>
      </c>
      <c r="BF173" s="208">
        <v>0</v>
      </c>
      <c r="BG173" s="208">
        <v>34607.620000000003</v>
      </c>
      <c r="BH173" s="208">
        <v>16.21</v>
      </c>
      <c r="BI173" s="208">
        <v>754.67</v>
      </c>
      <c r="BJ173" s="208">
        <v>2957.89</v>
      </c>
      <c r="BK173" s="208">
        <v>33509.449999999997</v>
      </c>
      <c r="BL173" s="208">
        <v>0</v>
      </c>
      <c r="BM173" s="208">
        <v>9188.92</v>
      </c>
      <c r="BN173" s="208">
        <v>23835.730000000342</v>
      </c>
      <c r="BO173" s="208">
        <v>5189.05</v>
      </c>
      <c r="BP173" s="208">
        <v>0</v>
      </c>
      <c r="BQ173" s="208">
        <v>42280.75</v>
      </c>
      <c r="BR173" s="208">
        <v>4895</v>
      </c>
      <c r="BS173" s="208">
        <v>2220</v>
      </c>
      <c r="BT173" s="208">
        <v>106425.67</v>
      </c>
      <c r="BU173" s="208">
        <v>41969.41</v>
      </c>
      <c r="BV173" s="208">
        <v>0</v>
      </c>
      <c r="BW173" s="208">
        <v>149781.81</v>
      </c>
      <c r="BX173" s="208">
        <v>0</v>
      </c>
      <c r="BY173" s="208">
        <v>0</v>
      </c>
      <c r="BZ173" s="208">
        <v>0</v>
      </c>
      <c r="CA173" s="208">
        <v>0</v>
      </c>
      <c r="CB173" s="208">
        <v>0</v>
      </c>
      <c r="CC173" s="208">
        <v>6859.35</v>
      </c>
      <c r="CD173" s="208">
        <v>0</v>
      </c>
      <c r="CE173" s="208">
        <v>0</v>
      </c>
      <c r="CF173" s="208">
        <v>0</v>
      </c>
      <c r="CG173" s="208">
        <v>0</v>
      </c>
      <c r="CH173" s="208">
        <v>6859.35</v>
      </c>
      <c r="CI173" s="208">
        <v>0</v>
      </c>
      <c r="CJ173" s="208">
        <v>0</v>
      </c>
      <c r="CK173" s="208">
        <v>137866.21999999988</v>
      </c>
      <c r="CL173" s="208"/>
      <c r="CM173" s="208">
        <v>0</v>
      </c>
      <c r="CN173" s="208">
        <v>0</v>
      </c>
      <c r="CO173" s="208">
        <v>0</v>
      </c>
      <c r="CP173" s="208">
        <v>0</v>
      </c>
      <c r="CQ173" s="176"/>
      <c r="CR173">
        <v>137866.21999999988</v>
      </c>
      <c r="CS173">
        <v>0</v>
      </c>
      <c r="CT173" s="152">
        <v>137866.22</v>
      </c>
      <c r="CU173" s="152">
        <v>0</v>
      </c>
      <c r="CV173" s="152">
        <v>0</v>
      </c>
      <c r="CW173">
        <v>0</v>
      </c>
      <c r="CX173">
        <v>137866.22</v>
      </c>
      <c r="CY173" s="153">
        <v>0</v>
      </c>
      <c r="CZ173">
        <v>0</v>
      </c>
      <c r="DA173">
        <v>0</v>
      </c>
      <c r="DB173">
        <v>-9.9999996600672603E-3</v>
      </c>
      <c r="DE173">
        <v>-1.1641532182693481E-10</v>
      </c>
      <c r="DH173">
        <v>137866.21999999988</v>
      </c>
      <c r="DI173">
        <v>0</v>
      </c>
      <c r="DJ173" s="152">
        <v>137866.22</v>
      </c>
      <c r="DK173" s="152">
        <v>0</v>
      </c>
      <c r="DP173" s="166">
        <v>3303317</v>
      </c>
      <c r="DR173">
        <v>0</v>
      </c>
      <c r="DS173">
        <v>1562248.8399999999</v>
      </c>
      <c r="DT173">
        <v>1564089.71</v>
      </c>
      <c r="DU173">
        <v>-1840.8700000001118</v>
      </c>
      <c r="DV173">
        <v>6859.35</v>
      </c>
      <c r="DW173">
        <v>6859.35</v>
      </c>
      <c r="DX173">
        <v>0</v>
      </c>
      <c r="EM173" s="277"/>
    </row>
    <row r="174" spans="2:143" hidden="1">
      <c r="B174" s="166">
        <v>3303319</v>
      </c>
      <c r="C174" s="175" t="s">
        <v>854</v>
      </c>
      <c r="D174" s="175" t="s">
        <v>855</v>
      </c>
      <c r="E174" s="178"/>
      <c r="F174" s="17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70"/>
      <c r="S174" s="170"/>
      <c r="T174" s="170"/>
      <c r="U174" s="170"/>
      <c r="V174" s="170"/>
      <c r="W174" s="170"/>
      <c r="X174" s="207">
        <v>117371.03</v>
      </c>
      <c r="Y174" s="207"/>
      <c r="Z174" s="207">
        <v>0</v>
      </c>
      <c r="AA174" s="208">
        <v>2092934.47</v>
      </c>
      <c r="AB174" s="208">
        <v>0</v>
      </c>
      <c r="AC174" s="208">
        <v>94598.34</v>
      </c>
      <c r="AD174" s="208">
        <v>0</v>
      </c>
      <c r="AE174" s="208">
        <v>221160</v>
      </c>
      <c r="AF174" s="208">
        <v>856.93</v>
      </c>
      <c r="AG174" s="208">
        <v>0</v>
      </c>
      <c r="AH174" s="208">
        <v>0</v>
      </c>
      <c r="AI174" s="208">
        <v>14724.689999999368</v>
      </c>
      <c r="AJ174" s="208">
        <v>23097.95</v>
      </c>
      <c r="AK174" s="208">
        <v>0</v>
      </c>
      <c r="AL174" s="208">
        <v>0</v>
      </c>
      <c r="AM174" s="208">
        <v>0</v>
      </c>
      <c r="AN174" s="208">
        <v>45980</v>
      </c>
      <c r="AO174" s="208">
        <v>0</v>
      </c>
      <c r="AP174" s="208">
        <v>0</v>
      </c>
      <c r="AQ174" s="208">
        <v>0</v>
      </c>
      <c r="AR174" s="208">
        <v>0</v>
      </c>
      <c r="AS174" s="208">
        <v>0</v>
      </c>
      <c r="AT174" s="208">
        <v>12265.13</v>
      </c>
      <c r="AU174" s="208">
        <v>62931</v>
      </c>
      <c r="AV174" s="208">
        <v>1271110.5</v>
      </c>
      <c r="AW174" s="208">
        <v>10233</v>
      </c>
      <c r="AX174" s="208">
        <v>517728.07</v>
      </c>
      <c r="AY174" s="208">
        <v>29662.21</v>
      </c>
      <c r="AZ174" s="208">
        <v>92703.29</v>
      </c>
      <c r="BA174" s="208">
        <v>0</v>
      </c>
      <c r="BB174" s="208">
        <v>100513.45</v>
      </c>
      <c r="BC174" s="208">
        <v>40</v>
      </c>
      <c r="BD174" s="208">
        <v>7115</v>
      </c>
      <c r="BE174" s="208">
        <v>0</v>
      </c>
      <c r="BF174" s="208">
        <v>0</v>
      </c>
      <c r="BG174" s="208">
        <v>35242.18</v>
      </c>
      <c r="BH174" s="208">
        <v>0</v>
      </c>
      <c r="BI174" s="208">
        <v>29216.93</v>
      </c>
      <c r="BJ174" s="208">
        <v>5801.12</v>
      </c>
      <c r="BK174" s="208">
        <v>28784.19</v>
      </c>
      <c r="BL174" s="208">
        <v>5094.1400000000003</v>
      </c>
      <c r="BM174" s="208">
        <v>4125.2700000000004</v>
      </c>
      <c r="BN174" s="208">
        <v>58019.03</v>
      </c>
      <c r="BO174" s="208">
        <v>18180.900000000001</v>
      </c>
      <c r="BP174" s="208">
        <v>0</v>
      </c>
      <c r="BQ174" s="208">
        <v>72202.94</v>
      </c>
      <c r="BR174" s="208">
        <v>4895</v>
      </c>
      <c r="BS174" s="208">
        <v>4291.2</v>
      </c>
      <c r="BT174" s="208">
        <v>137270.22</v>
      </c>
      <c r="BU174" s="208">
        <v>70861</v>
      </c>
      <c r="BV174" s="208">
        <v>1478.4</v>
      </c>
      <c r="BW174" s="208">
        <v>209547.82</v>
      </c>
      <c r="BX174" s="208">
        <v>0</v>
      </c>
      <c r="BY174" s="208">
        <v>0</v>
      </c>
      <c r="BZ174" s="208">
        <v>0</v>
      </c>
      <c r="CA174" s="208">
        <v>0</v>
      </c>
      <c r="CB174" s="208">
        <v>0</v>
      </c>
      <c r="CC174" s="208">
        <v>9114.39</v>
      </c>
      <c r="CD174" s="208">
        <v>0</v>
      </c>
      <c r="CE174" s="208">
        <v>0</v>
      </c>
      <c r="CF174" s="208">
        <v>0</v>
      </c>
      <c r="CG174" s="208">
        <v>0</v>
      </c>
      <c r="CH174" s="208">
        <v>9114.39</v>
      </c>
      <c r="CI174" s="208">
        <v>0</v>
      </c>
      <c r="CJ174" s="208">
        <v>0</v>
      </c>
      <c r="CK174" s="208">
        <v>-28196.320000000094</v>
      </c>
      <c r="CL174" s="208"/>
      <c r="CM174" s="208">
        <v>0</v>
      </c>
      <c r="CN174" s="208">
        <v>0</v>
      </c>
      <c r="CO174" s="208">
        <v>0</v>
      </c>
      <c r="CP174" s="208">
        <v>0</v>
      </c>
      <c r="CQ174" s="176"/>
      <c r="CR174">
        <v>-28196.320000000094</v>
      </c>
      <c r="CS174">
        <v>0</v>
      </c>
      <c r="CT174" s="152">
        <v>-28196.32</v>
      </c>
      <c r="CU174" s="152">
        <v>0</v>
      </c>
      <c r="CV174" s="152">
        <v>-9.4587448984384537E-11</v>
      </c>
      <c r="CW174">
        <v>0</v>
      </c>
      <c r="CX174">
        <v>-28196.32</v>
      </c>
      <c r="CY174" s="153">
        <v>0</v>
      </c>
      <c r="CZ174">
        <v>0</v>
      </c>
      <c r="DA174">
        <v>3.0000000631844159E-2</v>
      </c>
      <c r="DB174">
        <v>0</v>
      </c>
      <c r="DE174">
        <v>-9.4587448984384537E-11</v>
      </c>
      <c r="DH174">
        <v>-28196.320000000094</v>
      </c>
      <c r="DI174">
        <v>0</v>
      </c>
      <c r="DJ174" s="152">
        <v>-28196.32</v>
      </c>
      <c r="DK174" s="152">
        <v>0</v>
      </c>
      <c r="DP174" s="166">
        <v>3303319</v>
      </c>
      <c r="DR174">
        <v>0</v>
      </c>
      <c r="DS174">
        <v>2568548.5099999998</v>
      </c>
      <c r="DT174">
        <v>2714115.86</v>
      </c>
      <c r="DU174">
        <v>-145567.35000000009</v>
      </c>
      <c r="DV174">
        <v>9114.39</v>
      </c>
      <c r="DW174">
        <v>9114.39</v>
      </c>
      <c r="DX174">
        <v>0</v>
      </c>
      <c r="EM174" s="277"/>
    </row>
    <row r="175" spans="2:143" hidden="1">
      <c r="B175" s="166">
        <v>3303322</v>
      </c>
      <c r="C175" s="175" t="s">
        <v>858</v>
      </c>
      <c r="D175" s="175" t="s">
        <v>859</v>
      </c>
      <c r="E175" s="178"/>
      <c r="F175" s="17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70"/>
      <c r="S175" s="170"/>
      <c r="T175" s="170"/>
      <c r="U175" s="170"/>
      <c r="V175" s="170"/>
      <c r="W175" s="170"/>
      <c r="X175" s="207">
        <v>133769.17000000001</v>
      </c>
      <c r="Y175" s="207"/>
      <c r="Z175" s="207">
        <v>13482.24</v>
      </c>
      <c r="AA175" s="208">
        <v>1186152.3500000001</v>
      </c>
      <c r="AB175" s="208">
        <v>0</v>
      </c>
      <c r="AC175" s="208">
        <v>41138.449999999997</v>
      </c>
      <c r="AD175" s="208">
        <v>0</v>
      </c>
      <c r="AE175" s="208">
        <v>120340</v>
      </c>
      <c r="AF175" s="208">
        <v>0</v>
      </c>
      <c r="AG175" s="208">
        <v>0</v>
      </c>
      <c r="AH175" s="208">
        <v>0</v>
      </c>
      <c r="AI175" s="208">
        <v>65523.47</v>
      </c>
      <c r="AJ175" s="208">
        <v>7290.91</v>
      </c>
      <c r="AK175" s="208">
        <v>0</v>
      </c>
      <c r="AL175" s="208">
        <v>0</v>
      </c>
      <c r="AM175" s="208">
        <v>10077.870000000001</v>
      </c>
      <c r="AN175" s="208">
        <v>0</v>
      </c>
      <c r="AO175" s="208">
        <v>0</v>
      </c>
      <c r="AP175" s="208">
        <v>0</v>
      </c>
      <c r="AQ175" s="208">
        <v>0</v>
      </c>
      <c r="AR175" s="208">
        <v>0</v>
      </c>
      <c r="AS175" s="208">
        <v>0</v>
      </c>
      <c r="AT175" s="208">
        <v>15160.5</v>
      </c>
      <c r="AU175" s="208">
        <v>45950</v>
      </c>
      <c r="AV175" s="208">
        <v>645375.06000000006</v>
      </c>
      <c r="AW175" s="208">
        <v>0</v>
      </c>
      <c r="AX175" s="208">
        <v>294013.34000000003</v>
      </c>
      <c r="AY175" s="208">
        <v>44992.68</v>
      </c>
      <c r="AZ175" s="208">
        <v>53910.69</v>
      </c>
      <c r="BA175" s="208">
        <v>0</v>
      </c>
      <c r="BB175" s="208">
        <v>43019.86</v>
      </c>
      <c r="BC175" s="208">
        <v>502.35</v>
      </c>
      <c r="BD175" s="208">
        <v>9093.2000000000007</v>
      </c>
      <c r="BE175" s="208">
        <v>0</v>
      </c>
      <c r="BF175" s="208">
        <v>0</v>
      </c>
      <c r="BG175" s="208">
        <v>120491.23</v>
      </c>
      <c r="BH175" s="208">
        <v>526.24</v>
      </c>
      <c r="BI175" s="208">
        <v>3969.76</v>
      </c>
      <c r="BJ175" s="208">
        <v>9486.15</v>
      </c>
      <c r="BK175" s="208">
        <v>16305.37</v>
      </c>
      <c r="BL175" s="208">
        <v>3704.83</v>
      </c>
      <c r="BM175" s="208">
        <v>1583.4</v>
      </c>
      <c r="BN175" s="208">
        <v>43652.099999999817</v>
      </c>
      <c r="BO175" s="208">
        <v>12400.57</v>
      </c>
      <c r="BP175" s="208">
        <v>0</v>
      </c>
      <c r="BQ175" s="208">
        <v>34050.58</v>
      </c>
      <c r="BR175" s="208">
        <v>4895</v>
      </c>
      <c r="BS175" s="208">
        <v>3677.5</v>
      </c>
      <c r="BT175" s="208">
        <v>128319.16</v>
      </c>
      <c r="BU175" s="208">
        <v>60112.94</v>
      </c>
      <c r="BV175" s="208">
        <v>22348.17</v>
      </c>
      <c r="BW175" s="208">
        <v>40839.300000000003</v>
      </c>
      <c r="BX175" s="208">
        <v>0</v>
      </c>
      <c r="BY175" s="208">
        <v>0</v>
      </c>
      <c r="BZ175" s="208">
        <v>0</v>
      </c>
      <c r="CA175" s="208">
        <v>0</v>
      </c>
      <c r="CB175" s="208">
        <v>0</v>
      </c>
      <c r="CC175" s="208">
        <v>7000.29</v>
      </c>
      <c r="CD175" s="208">
        <v>0</v>
      </c>
      <c r="CE175" s="208">
        <v>0</v>
      </c>
      <c r="CF175" s="208">
        <v>0</v>
      </c>
      <c r="CG175" s="208">
        <v>0</v>
      </c>
      <c r="CH175" s="208">
        <v>7000.29</v>
      </c>
      <c r="CI175" s="208">
        <v>0</v>
      </c>
      <c r="CJ175" s="208"/>
      <c r="CK175" s="208">
        <v>28133.239999999845</v>
      </c>
      <c r="CL175" s="208"/>
      <c r="CM175" s="208">
        <v>13482.24</v>
      </c>
      <c r="CN175" s="208">
        <v>0</v>
      </c>
      <c r="CO175" s="208">
        <v>0</v>
      </c>
      <c r="CP175" s="208">
        <v>0</v>
      </c>
      <c r="CQ175" s="176"/>
      <c r="CR175">
        <v>28133.239999999845</v>
      </c>
      <c r="CS175">
        <v>13482.24</v>
      </c>
      <c r="CT175" s="152">
        <v>28133.24</v>
      </c>
      <c r="CU175" s="152">
        <v>13482.24</v>
      </c>
      <c r="CV175" s="152">
        <v>-1.5643308870494366E-10</v>
      </c>
      <c r="CW175">
        <v>0</v>
      </c>
      <c r="CX175">
        <v>41615.480000000003</v>
      </c>
      <c r="CY175" s="153">
        <v>-13482.239999999996</v>
      </c>
      <c r="CZ175">
        <v>-13482.239999999996</v>
      </c>
      <c r="DA175">
        <v>0</v>
      </c>
      <c r="DB175">
        <v>-3.0000000184372766E-2</v>
      </c>
      <c r="DE175">
        <v>-1.5825207810848951E-10</v>
      </c>
      <c r="DH175">
        <v>28133.239999999845</v>
      </c>
      <c r="DI175">
        <v>13482.24</v>
      </c>
      <c r="DJ175" s="152">
        <v>28133.24</v>
      </c>
      <c r="DK175" s="152">
        <v>13482.24</v>
      </c>
      <c r="DP175" s="166">
        <v>3303322</v>
      </c>
      <c r="DR175">
        <v>0</v>
      </c>
      <c r="DS175">
        <v>1491633.55</v>
      </c>
      <c r="DT175">
        <v>1597269.4800000002</v>
      </c>
      <c r="DU175">
        <v>-105635.93000000017</v>
      </c>
      <c r="DV175">
        <v>7000.29</v>
      </c>
      <c r="DW175">
        <v>7000.29</v>
      </c>
      <c r="DX175">
        <v>0</v>
      </c>
      <c r="EM175" s="277"/>
    </row>
    <row r="176" spans="2:143" hidden="1">
      <c r="B176" s="166">
        <v>3303323</v>
      </c>
      <c r="C176" s="175" t="s">
        <v>860</v>
      </c>
      <c r="D176" s="175" t="s">
        <v>861</v>
      </c>
      <c r="E176" s="178"/>
      <c r="F176" s="17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70"/>
      <c r="S176" s="170"/>
      <c r="T176" s="170"/>
      <c r="U176" s="170"/>
      <c r="V176" s="170"/>
      <c r="W176" s="170"/>
      <c r="X176" s="207">
        <v>181701.24</v>
      </c>
      <c r="Y176" s="207"/>
      <c r="Z176" s="207">
        <v>0</v>
      </c>
      <c r="AA176" s="208">
        <v>1191382.5</v>
      </c>
      <c r="AB176" s="208">
        <v>0</v>
      </c>
      <c r="AC176" s="208">
        <v>99278.75</v>
      </c>
      <c r="AD176" s="208">
        <v>0</v>
      </c>
      <c r="AE176" s="208">
        <v>137105.5</v>
      </c>
      <c r="AF176" s="208">
        <v>3600</v>
      </c>
      <c r="AG176" s="208">
        <v>0</v>
      </c>
      <c r="AH176" s="208">
        <v>0</v>
      </c>
      <c r="AI176" s="208">
        <v>36942.079999999944</v>
      </c>
      <c r="AJ176" s="208">
        <v>7439.91</v>
      </c>
      <c r="AK176" s="208">
        <v>0</v>
      </c>
      <c r="AL176" s="208">
        <v>0</v>
      </c>
      <c r="AM176" s="208">
        <v>3448.82</v>
      </c>
      <c r="AN176" s="208">
        <v>0</v>
      </c>
      <c r="AO176" s="208">
        <v>0</v>
      </c>
      <c r="AP176" s="208">
        <v>0</v>
      </c>
      <c r="AQ176" s="208">
        <v>0</v>
      </c>
      <c r="AR176" s="208">
        <v>0</v>
      </c>
      <c r="AS176" s="208">
        <v>0</v>
      </c>
      <c r="AT176" s="208">
        <v>10753.46</v>
      </c>
      <c r="AU176" s="208">
        <v>38389</v>
      </c>
      <c r="AV176" s="208">
        <v>512892.34</v>
      </c>
      <c r="AW176" s="208">
        <v>0</v>
      </c>
      <c r="AX176" s="208">
        <v>150517.70000000001</v>
      </c>
      <c r="AY176" s="208">
        <v>66582.5</v>
      </c>
      <c r="AZ176" s="208">
        <v>83803.539999999994</v>
      </c>
      <c r="BA176" s="208">
        <v>0</v>
      </c>
      <c r="BB176" s="208">
        <v>19290.91</v>
      </c>
      <c r="BC176" s="208">
        <v>4390.7</v>
      </c>
      <c r="BD176" s="208">
        <v>7263</v>
      </c>
      <c r="BE176" s="208">
        <v>0</v>
      </c>
      <c r="BF176" s="208">
        <v>0</v>
      </c>
      <c r="BG176" s="208">
        <v>41754.86</v>
      </c>
      <c r="BH176" s="208">
        <v>3130.32</v>
      </c>
      <c r="BI176" s="208">
        <v>4000.71</v>
      </c>
      <c r="BJ176" s="208">
        <v>3588.95</v>
      </c>
      <c r="BK176" s="208">
        <v>38949.730000000003</v>
      </c>
      <c r="BL176" s="208">
        <v>4116.4799999999996</v>
      </c>
      <c r="BM176" s="208">
        <v>0</v>
      </c>
      <c r="BN176" s="208">
        <v>28135.81</v>
      </c>
      <c r="BO176" s="208">
        <v>17692.12</v>
      </c>
      <c r="BP176" s="208">
        <v>0</v>
      </c>
      <c r="BQ176" s="208">
        <v>12063.35</v>
      </c>
      <c r="BR176" s="208">
        <v>4895</v>
      </c>
      <c r="BS176" s="208">
        <v>3836</v>
      </c>
      <c r="BT176" s="208">
        <v>95304.07</v>
      </c>
      <c r="BU176" s="208">
        <v>219550.12</v>
      </c>
      <c r="BV176" s="208">
        <v>0</v>
      </c>
      <c r="BW176" s="208">
        <v>156096.51999999999</v>
      </c>
      <c r="BX176" s="208">
        <v>0</v>
      </c>
      <c r="BY176" s="208">
        <v>0</v>
      </c>
      <c r="BZ176" s="208">
        <v>0</v>
      </c>
      <c r="CA176" s="208">
        <v>0</v>
      </c>
      <c r="CB176" s="208">
        <v>0</v>
      </c>
      <c r="CC176" s="208">
        <v>6949.26</v>
      </c>
      <c r="CD176" s="208">
        <v>0</v>
      </c>
      <c r="CE176" s="208">
        <v>0</v>
      </c>
      <c r="CF176" s="208">
        <v>0</v>
      </c>
      <c r="CG176" s="208">
        <v>0</v>
      </c>
      <c r="CH176" s="208">
        <v>6949.26</v>
      </c>
      <c r="CI176" s="208">
        <v>0</v>
      </c>
      <c r="CJ176" s="208">
        <v>0</v>
      </c>
      <c r="CK176" s="208">
        <v>232186.5299999998</v>
      </c>
      <c r="CL176" s="208"/>
      <c r="CM176" s="208">
        <v>0</v>
      </c>
      <c r="CN176" s="208">
        <v>0</v>
      </c>
      <c r="CO176" s="208">
        <v>0</v>
      </c>
      <c r="CP176" s="208">
        <v>0</v>
      </c>
      <c r="CQ176" s="176"/>
      <c r="CR176">
        <v>232186.5299999998</v>
      </c>
      <c r="CS176">
        <v>0</v>
      </c>
      <c r="CT176" s="152">
        <v>232186.53</v>
      </c>
      <c r="CU176" s="152">
        <v>0</v>
      </c>
      <c r="CV176" s="152">
        <v>0</v>
      </c>
      <c r="CW176">
        <v>0</v>
      </c>
      <c r="CX176">
        <v>232186.53</v>
      </c>
      <c r="CY176" s="153">
        <v>0</v>
      </c>
      <c r="CZ176">
        <v>0</v>
      </c>
      <c r="DA176">
        <v>3.0000000057043508E-2</v>
      </c>
      <c r="DB176">
        <v>0</v>
      </c>
      <c r="DE176">
        <v>-2.0372681319713593E-10</v>
      </c>
      <c r="DH176">
        <v>232186.5299999998</v>
      </c>
      <c r="DI176">
        <v>0</v>
      </c>
      <c r="DJ176" s="152">
        <v>232186.53</v>
      </c>
      <c r="DK176" s="152">
        <v>0</v>
      </c>
      <c r="DP176" s="166">
        <v>3303323</v>
      </c>
      <c r="DR176">
        <v>0</v>
      </c>
      <c r="DS176">
        <v>1528340.0199999998</v>
      </c>
      <c r="DT176">
        <v>1477854.73</v>
      </c>
      <c r="DU176">
        <v>50485.289999999804</v>
      </c>
      <c r="DV176">
        <v>6949.26</v>
      </c>
      <c r="DW176">
        <v>6949.26</v>
      </c>
      <c r="DX176">
        <v>0</v>
      </c>
      <c r="EM176" s="277"/>
    </row>
    <row r="177" spans="2:143" hidden="1">
      <c r="B177" s="166">
        <v>3303329</v>
      </c>
      <c r="C177" s="175" t="s">
        <v>863</v>
      </c>
      <c r="D177" s="175" t="s">
        <v>864</v>
      </c>
      <c r="E177" s="178"/>
      <c r="F177" s="17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70"/>
      <c r="S177" s="170"/>
      <c r="T177" s="170"/>
      <c r="U177" s="170"/>
      <c r="V177" s="170"/>
      <c r="W177" s="170"/>
      <c r="X177" s="207">
        <v>85387.91</v>
      </c>
      <c r="Y177" s="207"/>
      <c r="Z177" s="207">
        <v>0</v>
      </c>
      <c r="AA177" s="208">
        <v>1334995.45</v>
      </c>
      <c r="AB177" s="208">
        <v>0</v>
      </c>
      <c r="AC177" s="208">
        <v>67482</v>
      </c>
      <c r="AD177" s="208">
        <v>0</v>
      </c>
      <c r="AE177" s="208">
        <v>148031</v>
      </c>
      <c r="AF177" s="208">
        <v>200</v>
      </c>
      <c r="AG177" s="208">
        <v>0</v>
      </c>
      <c r="AH177" s="208">
        <v>0</v>
      </c>
      <c r="AI177" s="208">
        <v>1478.6999999998691</v>
      </c>
      <c r="AJ177" s="208">
        <v>0</v>
      </c>
      <c r="AK177" s="208">
        <v>0</v>
      </c>
      <c r="AL177" s="208">
        <v>0</v>
      </c>
      <c r="AM177" s="208">
        <v>9047.2000000000007</v>
      </c>
      <c r="AN177" s="208">
        <v>0</v>
      </c>
      <c r="AO177" s="208">
        <v>0</v>
      </c>
      <c r="AP177" s="208">
        <v>0</v>
      </c>
      <c r="AQ177" s="208">
        <v>0</v>
      </c>
      <c r="AR177" s="208">
        <v>0</v>
      </c>
      <c r="AS177" s="208">
        <v>0</v>
      </c>
      <c r="AT177" s="208">
        <v>11258.76</v>
      </c>
      <c r="AU177" s="208">
        <v>38321</v>
      </c>
      <c r="AV177" s="208">
        <v>704515.66</v>
      </c>
      <c r="AW177" s="208">
        <v>0</v>
      </c>
      <c r="AX177" s="208">
        <v>266088.02</v>
      </c>
      <c r="AY177" s="208">
        <v>65871.520000000004</v>
      </c>
      <c r="AZ177" s="208">
        <v>122010.93</v>
      </c>
      <c r="BA177" s="208">
        <v>0</v>
      </c>
      <c r="BB177" s="208">
        <v>63422.73</v>
      </c>
      <c r="BC177" s="208">
        <v>0</v>
      </c>
      <c r="BD177" s="208">
        <v>0</v>
      </c>
      <c r="BE177" s="208">
        <v>0</v>
      </c>
      <c r="BF177" s="208">
        <v>0</v>
      </c>
      <c r="BG177" s="208">
        <v>0</v>
      </c>
      <c r="BH177" s="208">
        <v>0</v>
      </c>
      <c r="BI177" s="208">
        <v>774.25</v>
      </c>
      <c r="BJ177" s="208">
        <v>1804.2</v>
      </c>
      <c r="BK177" s="208">
        <v>42953.88</v>
      </c>
      <c r="BL177" s="208">
        <v>0</v>
      </c>
      <c r="BM177" s="208">
        <v>1450.2</v>
      </c>
      <c r="BN177" s="208">
        <v>72080.92</v>
      </c>
      <c r="BO177" s="208">
        <v>0</v>
      </c>
      <c r="BP177" s="208">
        <v>1953.84</v>
      </c>
      <c r="BQ177" s="208">
        <v>19890.41</v>
      </c>
      <c r="BR177" s="208">
        <v>4895</v>
      </c>
      <c r="BS177" s="208">
        <v>0</v>
      </c>
      <c r="BT177" s="208">
        <v>120633.4</v>
      </c>
      <c r="BU177" s="208">
        <v>36900.57</v>
      </c>
      <c r="BV177" s="208">
        <v>0</v>
      </c>
      <c r="BW177" s="208">
        <v>90558.95</v>
      </c>
      <c r="BX177" s="208">
        <v>0</v>
      </c>
      <c r="BY177" s="208">
        <v>0</v>
      </c>
      <c r="BZ177" s="208">
        <v>0</v>
      </c>
      <c r="CA177" s="208">
        <v>0</v>
      </c>
      <c r="CB177" s="208">
        <v>0</v>
      </c>
      <c r="CC177" s="208">
        <v>7133.94</v>
      </c>
      <c r="CD177" s="208">
        <v>0</v>
      </c>
      <c r="CE177" s="208">
        <v>0</v>
      </c>
      <c r="CF177" s="208">
        <v>0</v>
      </c>
      <c r="CG177" s="208">
        <v>0</v>
      </c>
      <c r="CH177" s="208">
        <v>7133.94</v>
      </c>
      <c r="CI177" s="208">
        <v>0</v>
      </c>
      <c r="CJ177" s="208">
        <v>0</v>
      </c>
      <c r="CK177" s="208">
        <v>80397.540000000125</v>
      </c>
      <c r="CL177" s="208"/>
      <c r="CM177" s="208">
        <v>0</v>
      </c>
      <c r="CN177" s="208">
        <v>0</v>
      </c>
      <c r="CO177" s="208">
        <v>0</v>
      </c>
      <c r="CP177" s="208">
        <v>0</v>
      </c>
      <c r="CQ177" s="176"/>
      <c r="CR177">
        <v>80397.540000000125</v>
      </c>
      <c r="CS177">
        <v>0</v>
      </c>
      <c r="CT177" s="152">
        <v>80397.539999999994</v>
      </c>
      <c r="CU177" s="152">
        <v>0</v>
      </c>
      <c r="CV177" s="152">
        <v>1.3096723705530167E-10</v>
      </c>
      <c r="CW177">
        <v>0</v>
      </c>
      <c r="CX177">
        <v>80397.539999999994</v>
      </c>
      <c r="CY177" s="153">
        <v>0</v>
      </c>
      <c r="CZ177">
        <v>0</v>
      </c>
      <c r="DA177">
        <v>1.3096723705530167E-10</v>
      </c>
      <c r="DB177">
        <v>0</v>
      </c>
      <c r="DE177">
        <v>1.3096723705530167E-10</v>
      </c>
      <c r="DH177">
        <v>80397.540000000125</v>
      </c>
      <c r="DI177">
        <v>0</v>
      </c>
      <c r="DJ177" s="152">
        <v>80397.539999999994</v>
      </c>
      <c r="DK177" s="152">
        <v>0</v>
      </c>
      <c r="DP177" s="166">
        <v>3303329</v>
      </c>
      <c r="DR177">
        <v>0</v>
      </c>
      <c r="DS177">
        <v>1610814.1099999999</v>
      </c>
      <c r="DT177">
        <v>1615804.4799999997</v>
      </c>
      <c r="DU177">
        <v>-4990.3699999998789</v>
      </c>
      <c r="DV177">
        <v>7133.94</v>
      </c>
      <c r="DW177">
        <v>7133.94</v>
      </c>
      <c r="DX177">
        <v>0</v>
      </c>
      <c r="EM177" s="277"/>
    </row>
    <row r="178" spans="2:143" hidden="1">
      <c r="B178" s="166">
        <v>3303331</v>
      </c>
      <c r="C178" s="175" t="s">
        <v>865</v>
      </c>
      <c r="D178" s="175" t="s">
        <v>866</v>
      </c>
      <c r="E178" s="178"/>
      <c r="F178" s="17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70"/>
      <c r="S178" s="170"/>
      <c r="T178" s="170"/>
      <c r="U178" s="170"/>
      <c r="V178" s="170"/>
      <c r="W178" s="170"/>
      <c r="X178" s="207">
        <v>47553.25</v>
      </c>
      <c r="Y178" s="207"/>
      <c r="Z178" s="207">
        <v>0</v>
      </c>
      <c r="AA178" s="208">
        <v>1317542.58</v>
      </c>
      <c r="AB178" s="208">
        <v>0</v>
      </c>
      <c r="AC178" s="208">
        <v>15118.5</v>
      </c>
      <c r="AD178" s="208">
        <v>0</v>
      </c>
      <c r="AE178" s="208">
        <v>109125.5</v>
      </c>
      <c r="AF178" s="208">
        <v>3656.93</v>
      </c>
      <c r="AG178" s="208">
        <v>1200</v>
      </c>
      <c r="AH178" s="208">
        <v>0</v>
      </c>
      <c r="AI178" s="208">
        <v>32025.710000000279</v>
      </c>
      <c r="AJ178" s="208">
        <v>0</v>
      </c>
      <c r="AK178" s="208">
        <v>0</v>
      </c>
      <c r="AL178" s="208">
        <v>0</v>
      </c>
      <c r="AM178" s="208">
        <v>33715.379999999997</v>
      </c>
      <c r="AN178" s="208">
        <v>1010</v>
      </c>
      <c r="AO178" s="208">
        <v>0</v>
      </c>
      <c r="AP178" s="208">
        <v>0</v>
      </c>
      <c r="AQ178" s="208">
        <v>0</v>
      </c>
      <c r="AR178" s="208">
        <v>0</v>
      </c>
      <c r="AS178" s="208">
        <v>0</v>
      </c>
      <c r="AT178" s="208">
        <v>10504.88</v>
      </c>
      <c r="AU178" s="208">
        <v>44813</v>
      </c>
      <c r="AV178" s="208">
        <v>735123.02</v>
      </c>
      <c r="AW178" s="208">
        <v>0</v>
      </c>
      <c r="AX178" s="208">
        <v>262840.11</v>
      </c>
      <c r="AY178" s="208">
        <v>46845.3</v>
      </c>
      <c r="AZ178" s="208">
        <v>106497.94</v>
      </c>
      <c r="BA178" s="208">
        <v>0</v>
      </c>
      <c r="BB178" s="208">
        <v>32606.13</v>
      </c>
      <c r="BC178" s="208">
        <v>0</v>
      </c>
      <c r="BD178" s="208">
        <v>5618.78</v>
      </c>
      <c r="BE178" s="208">
        <v>0</v>
      </c>
      <c r="BF178" s="208">
        <v>0</v>
      </c>
      <c r="BG178" s="208">
        <v>599.4</v>
      </c>
      <c r="BH178" s="208">
        <v>17745.72</v>
      </c>
      <c r="BI178" s="208">
        <v>780.62</v>
      </c>
      <c r="BJ178" s="208">
        <v>3189.95</v>
      </c>
      <c r="BK178" s="208">
        <v>45467.51</v>
      </c>
      <c r="BL178" s="208">
        <v>0</v>
      </c>
      <c r="BM178" s="208">
        <v>5752.94</v>
      </c>
      <c r="BN178" s="208">
        <v>71472.22</v>
      </c>
      <c r="BO178" s="208">
        <v>0</v>
      </c>
      <c r="BP178" s="208">
        <v>96.16</v>
      </c>
      <c r="BQ178" s="208">
        <v>10846.04</v>
      </c>
      <c r="BR178" s="208">
        <v>4895</v>
      </c>
      <c r="BS178" s="208">
        <v>1035</v>
      </c>
      <c r="BT178" s="208">
        <v>110597.82</v>
      </c>
      <c r="BU178" s="208">
        <v>19110.8</v>
      </c>
      <c r="BV178" s="208">
        <v>0</v>
      </c>
      <c r="BW178" s="208">
        <v>109662.58</v>
      </c>
      <c r="BX178" s="208">
        <v>0</v>
      </c>
      <c r="BY178" s="208">
        <v>0</v>
      </c>
      <c r="BZ178" s="208">
        <v>0</v>
      </c>
      <c r="CA178" s="208">
        <v>0</v>
      </c>
      <c r="CB178" s="208">
        <v>0</v>
      </c>
      <c r="CC178" s="208">
        <v>7216.56</v>
      </c>
      <c r="CD178" s="208">
        <v>0</v>
      </c>
      <c r="CE178" s="208">
        <v>0</v>
      </c>
      <c r="CF178" s="208">
        <v>0</v>
      </c>
      <c r="CG178" s="208">
        <v>0</v>
      </c>
      <c r="CH178" s="208">
        <v>7216.56</v>
      </c>
      <c r="CI178" s="208">
        <v>0</v>
      </c>
      <c r="CJ178" s="208">
        <v>0</v>
      </c>
      <c r="CK178" s="208">
        <v>25482.689999999944</v>
      </c>
      <c r="CL178" s="208"/>
      <c r="CM178" s="208">
        <v>0</v>
      </c>
      <c r="CN178" s="208">
        <v>0</v>
      </c>
      <c r="CO178" s="208">
        <v>0</v>
      </c>
      <c r="CP178" s="208">
        <v>0</v>
      </c>
      <c r="CQ178" s="176"/>
      <c r="CR178">
        <v>25482.689999999944</v>
      </c>
      <c r="CS178">
        <v>0</v>
      </c>
      <c r="CT178" s="152">
        <v>25482.69</v>
      </c>
      <c r="CU178" s="152">
        <v>0</v>
      </c>
      <c r="CV178" s="152">
        <v>-5.4569682106375694E-11</v>
      </c>
      <c r="CW178">
        <v>0</v>
      </c>
      <c r="CX178">
        <v>25482.69</v>
      </c>
      <c r="CY178" s="153">
        <v>0</v>
      </c>
      <c r="CZ178">
        <v>0</v>
      </c>
      <c r="DA178">
        <v>9.9999997219129E-3</v>
      </c>
      <c r="DB178">
        <v>0</v>
      </c>
      <c r="DE178">
        <v>-5.4569682106375694E-11</v>
      </c>
      <c r="DH178">
        <v>25482.689999999944</v>
      </c>
      <c r="DI178">
        <v>0</v>
      </c>
      <c r="DJ178" s="152">
        <v>25482.69</v>
      </c>
      <c r="DK178" s="152">
        <v>0</v>
      </c>
      <c r="DP178" s="166">
        <v>3303331</v>
      </c>
      <c r="DR178">
        <v>0</v>
      </c>
      <c r="DS178">
        <v>1568712.48</v>
      </c>
      <c r="DT178">
        <v>1590783.04</v>
      </c>
      <c r="DU178">
        <v>-22070.560000000056</v>
      </c>
      <c r="DV178">
        <v>7216.56</v>
      </c>
      <c r="DW178">
        <v>7216.56</v>
      </c>
      <c r="DX178">
        <v>0</v>
      </c>
      <c r="EM178" s="277"/>
    </row>
    <row r="179" spans="2:143" hidden="1">
      <c r="B179" s="166">
        <v>3303335</v>
      </c>
      <c r="C179" s="175" t="s">
        <v>867</v>
      </c>
      <c r="D179" s="175" t="s">
        <v>868</v>
      </c>
      <c r="E179" s="178"/>
      <c r="F179" s="17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70"/>
      <c r="S179" s="170"/>
      <c r="T179" s="170"/>
      <c r="U179" s="170"/>
      <c r="V179" s="170"/>
      <c r="W179" s="170"/>
      <c r="X179" s="207">
        <v>41292.71</v>
      </c>
      <c r="Y179" s="207"/>
      <c r="Z179" s="207">
        <v>0</v>
      </c>
      <c r="AA179" s="208">
        <v>1277451.26</v>
      </c>
      <c r="AB179" s="208">
        <v>0</v>
      </c>
      <c r="AC179" s="208">
        <v>43408.4</v>
      </c>
      <c r="AD179" s="208">
        <v>0</v>
      </c>
      <c r="AE179" s="208">
        <v>165871</v>
      </c>
      <c r="AF179" s="208">
        <v>6056.93</v>
      </c>
      <c r="AG179" s="208">
        <v>0</v>
      </c>
      <c r="AH179" s="208">
        <v>0</v>
      </c>
      <c r="AI179" s="208">
        <v>0</v>
      </c>
      <c r="AJ179" s="208">
        <v>0</v>
      </c>
      <c r="AK179" s="208">
        <v>0</v>
      </c>
      <c r="AL179" s="208">
        <v>0</v>
      </c>
      <c r="AM179" s="208">
        <v>7086.02</v>
      </c>
      <c r="AN179" s="208">
        <v>0</v>
      </c>
      <c r="AO179" s="208">
        <v>0</v>
      </c>
      <c r="AP179" s="208">
        <v>0</v>
      </c>
      <c r="AQ179" s="208">
        <v>0</v>
      </c>
      <c r="AR179" s="208">
        <v>0</v>
      </c>
      <c r="AS179" s="208">
        <v>0</v>
      </c>
      <c r="AT179" s="208">
        <v>23443.360000000001</v>
      </c>
      <c r="AU179" s="208">
        <v>38974</v>
      </c>
      <c r="AV179" s="208">
        <v>586023.9</v>
      </c>
      <c r="AW179" s="208">
        <v>0</v>
      </c>
      <c r="AX179" s="208">
        <v>137969.13</v>
      </c>
      <c r="AY179" s="208">
        <v>42589.82</v>
      </c>
      <c r="AZ179" s="208">
        <v>178800.69</v>
      </c>
      <c r="BA179" s="208">
        <v>0</v>
      </c>
      <c r="BB179" s="208">
        <v>13208.24</v>
      </c>
      <c r="BC179" s="208">
        <v>2739.72</v>
      </c>
      <c r="BD179" s="208">
        <v>2142.5</v>
      </c>
      <c r="BE179" s="208">
        <v>0</v>
      </c>
      <c r="BF179" s="208">
        <v>0</v>
      </c>
      <c r="BG179" s="208">
        <v>26187.9</v>
      </c>
      <c r="BH179" s="208">
        <v>7208.34</v>
      </c>
      <c r="BI179" s="208">
        <v>29724.46</v>
      </c>
      <c r="BJ179" s="208">
        <v>4668.2299999999996</v>
      </c>
      <c r="BK179" s="208">
        <v>32082.44</v>
      </c>
      <c r="BL179" s="208">
        <v>0</v>
      </c>
      <c r="BM179" s="208">
        <v>15546.45</v>
      </c>
      <c r="BN179" s="208">
        <v>98365.049999999988</v>
      </c>
      <c r="BO179" s="208">
        <v>7436.71</v>
      </c>
      <c r="BP179" s="208">
        <v>0</v>
      </c>
      <c r="BQ179" s="208">
        <v>36285.449999999997</v>
      </c>
      <c r="BR179" s="208">
        <v>4929.9799999999996</v>
      </c>
      <c r="BS179" s="208">
        <v>7930</v>
      </c>
      <c r="BT179" s="208">
        <v>103631.4</v>
      </c>
      <c r="BU179" s="208">
        <v>132644.79999999999</v>
      </c>
      <c r="BV179" s="208">
        <v>0</v>
      </c>
      <c r="BW179" s="208">
        <v>166023.47</v>
      </c>
      <c r="BX179" s="208">
        <v>0</v>
      </c>
      <c r="BY179" s="208">
        <v>0</v>
      </c>
      <c r="BZ179" s="208">
        <v>0</v>
      </c>
      <c r="CA179" s="208">
        <v>0</v>
      </c>
      <c r="CB179" s="208">
        <v>0</v>
      </c>
      <c r="CC179" s="208">
        <v>6786.45</v>
      </c>
      <c r="CD179" s="208">
        <v>0</v>
      </c>
      <c r="CE179" s="208">
        <v>0</v>
      </c>
      <c r="CF179" s="208">
        <v>0</v>
      </c>
      <c r="CG179" s="208">
        <v>0</v>
      </c>
      <c r="CH179" s="208">
        <v>6786.45</v>
      </c>
      <c r="CI179" s="208">
        <v>0</v>
      </c>
      <c r="CJ179" s="208">
        <v>0</v>
      </c>
      <c r="CK179" s="208">
        <v>-32554.999999999731</v>
      </c>
      <c r="CL179" s="208"/>
      <c r="CM179" s="208">
        <v>0</v>
      </c>
      <c r="CN179" s="208">
        <v>0</v>
      </c>
      <c r="CO179" s="208">
        <v>0</v>
      </c>
      <c r="CP179" s="208">
        <v>0</v>
      </c>
      <c r="CQ179" s="176"/>
      <c r="CR179">
        <v>-32554.999999999731</v>
      </c>
      <c r="CS179">
        <v>0</v>
      </c>
      <c r="CT179" s="152">
        <v>-32555</v>
      </c>
      <c r="CU179" s="152">
        <v>0</v>
      </c>
      <c r="CV179" s="152">
        <v>2.6921043172478676E-10</v>
      </c>
      <c r="CW179">
        <v>0</v>
      </c>
      <c r="CX179">
        <v>-32555</v>
      </c>
      <c r="CY179" s="153">
        <v>0</v>
      </c>
      <c r="CZ179">
        <v>0</v>
      </c>
      <c r="DA179">
        <v>-35075.85</v>
      </c>
      <c r="DB179">
        <v>0</v>
      </c>
      <c r="DE179">
        <v>2.6921043172478676E-10</v>
      </c>
      <c r="DH179">
        <v>-32554.999999999731</v>
      </c>
      <c r="DI179">
        <v>0</v>
      </c>
      <c r="DJ179" s="152">
        <v>-32555</v>
      </c>
      <c r="DK179" s="152">
        <v>0</v>
      </c>
      <c r="DP179" s="166">
        <v>3303335</v>
      </c>
      <c r="DR179">
        <v>0</v>
      </c>
      <c r="DS179">
        <v>1562290.97</v>
      </c>
      <c r="DT179">
        <v>1636138.6799999997</v>
      </c>
      <c r="DU179">
        <v>-73847.70999999973</v>
      </c>
      <c r="DV179">
        <v>6786.45</v>
      </c>
      <c r="DW179">
        <v>6786.45</v>
      </c>
      <c r="DX179">
        <v>0</v>
      </c>
      <c r="EM179" s="277"/>
    </row>
    <row r="180" spans="2:143" hidden="1">
      <c r="B180" s="166">
        <v>3303342</v>
      </c>
      <c r="C180" s="175" t="s">
        <v>869</v>
      </c>
      <c r="D180" s="175" t="s">
        <v>870</v>
      </c>
      <c r="E180" s="178"/>
      <c r="F180" s="17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70"/>
      <c r="S180" s="170"/>
      <c r="T180" s="170"/>
      <c r="U180" s="170"/>
      <c r="V180" s="170"/>
      <c r="W180" s="170"/>
      <c r="X180" s="207">
        <v>440738.14</v>
      </c>
      <c r="Y180" s="207"/>
      <c r="Z180" s="207">
        <v>0</v>
      </c>
      <c r="AA180" s="208">
        <v>2208051.9300000002</v>
      </c>
      <c r="AB180" s="208">
        <v>0</v>
      </c>
      <c r="AC180" s="208">
        <v>63183.75</v>
      </c>
      <c r="AD180" s="208">
        <v>0</v>
      </c>
      <c r="AE180" s="208">
        <v>352111</v>
      </c>
      <c r="AF180" s="208">
        <v>4313.8599999999997</v>
      </c>
      <c r="AG180" s="208">
        <v>0</v>
      </c>
      <c r="AH180" s="208">
        <v>0</v>
      </c>
      <c r="AI180" s="208">
        <v>30087.739999999845</v>
      </c>
      <c r="AJ180" s="208">
        <v>0</v>
      </c>
      <c r="AK180" s="208">
        <v>0</v>
      </c>
      <c r="AL180" s="208">
        <v>0</v>
      </c>
      <c r="AM180" s="208">
        <v>785</v>
      </c>
      <c r="AN180" s="208">
        <v>0</v>
      </c>
      <c r="AO180" s="208">
        <v>0</v>
      </c>
      <c r="AP180" s="208">
        <v>0</v>
      </c>
      <c r="AQ180" s="208">
        <v>0</v>
      </c>
      <c r="AR180" s="208">
        <v>0</v>
      </c>
      <c r="AS180" s="208">
        <v>0</v>
      </c>
      <c r="AT180" s="208">
        <v>39271.86</v>
      </c>
      <c r="AU180" s="208">
        <v>49906</v>
      </c>
      <c r="AV180" s="208">
        <v>1074393.22</v>
      </c>
      <c r="AW180" s="208">
        <v>0</v>
      </c>
      <c r="AX180" s="208">
        <v>535613.79</v>
      </c>
      <c r="AY180" s="208">
        <v>42967.99</v>
      </c>
      <c r="AZ180" s="208">
        <v>253691.83</v>
      </c>
      <c r="BA180" s="208">
        <v>0</v>
      </c>
      <c r="BB180" s="208">
        <v>41772.959999999999</v>
      </c>
      <c r="BC180" s="208">
        <v>0</v>
      </c>
      <c r="BD180" s="208">
        <v>4751</v>
      </c>
      <c r="BE180" s="208">
        <v>0</v>
      </c>
      <c r="BF180" s="208">
        <v>0</v>
      </c>
      <c r="BG180" s="208">
        <v>9532.2000000000007</v>
      </c>
      <c r="BH180" s="208">
        <v>0</v>
      </c>
      <c r="BI180" s="208">
        <v>64053.14</v>
      </c>
      <c r="BJ180" s="208">
        <v>6169.03</v>
      </c>
      <c r="BK180" s="208">
        <v>55083.53</v>
      </c>
      <c r="BL180" s="208">
        <v>0</v>
      </c>
      <c r="BM180" s="208">
        <v>2953.97</v>
      </c>
      <c r="BN180" s="208">
        <v>33153.870000000003</v>
      </c>
      <c r="BO180" s="208">
        <v>23395.98</v>
      </c>
      <c r="BP180" s="208">
        <v>6144.28</v>
      </c>
      <c r="BQ180" s="208">
        <v>91979.82</v>
      </c>
      <c r="BR180" s="208">
        <v>4895</v>
      </c>
      <c r="BS180" s="208">
        <v>10569.4</v>
      </c>
      <c r="BT180" s="208">
        <v>190482.83</v>
      </c>
      <c r="BU180" s="208">
        <v>193690</v>
      </c>
      <c r="BV180" s="208">
        <v>15076.25</v>
      </c>
      <c r="BW180" s="208">
        <v>63719.22</v>
      </c>
      <c r="BX180" s="208">
        <v>0</v>
      </c>
      <c r="BY180" s="208">
        <v>0</v>
      </c>
      <c r="BZ180" s="208">
        <v>0</v>
      </c>
      <c r="CA180" s="208">
        <v>0</v>
      </c>
      <c r="CB180" s="208">
        <v>0</v>
      </c>
      <c r="CC180" s="208">
        <v>9240.75</v>
      </c>
      <c r="CD180" s="208">
        <v>0</v>
      </c>
      <c r="CE180" s="208">
        <v>0</v>
      </c>
      <c r="CF180" s="208">
        <v>0</v>
      </c>
      <c r="CG180" s="208">
        <v>0</v>
      </c>
      <c r="CH180" s="208">
        <v>9240.75</v>
      </c>
      <c r="CI180" s="208">
        <v>0</v>
      </c>
      <c r="CJ180" s="208">
        <v>0</v>
      </c>
      <c r="CK180" s="208">
        <v>464359.97000000009</v>
      </c>
      <c r="CL180" s="208"/>
      <c r="CM180" s="208">
        <v>0</v>
      </c>
      <c r="CN180" s="208">
        <v>0</v>
      </c>
      <c r="CO180" s="208">
        <v>0</v>
      </c>
      <c r="CP180" s="208">
        <v>0</v>
      </c>
      <c r="CQ180" s="176"/>
      <c r="CR180">
        <v>464359.97000000009</v>
      </c>
      <c r="CS180">
        <v>0</v>
      </c>
      <c r="CT180" s="152">
        <v>464359.97</v>
      </c>
      <c r="CU180" s="152">
        <v>0</v>
      </c>
      <c r="CV180" s="152">
        <v>0</v>
      </c>
      <c r="CW180">
        <v>0</v>
      </c>
      <c r="CX180">
        <v>464359.97</v>
      </c>
      <c r="CY180" s="153">
        <v>0</v>
      </c>
      <c r="CZ180">
        <v>0</v>
      </c>
      <c r="DA180">
        <v>4.0000000153668225E-2</v>
      </c>
      <c r="DB180">
        <v>0</v>
      </c>
      <c r="DE180">
        <v>1.1641532182693481E-10</v>
      </c>
      <c r="DH180">
        <v>464359.97000000009</v>
      </c>
      <c r="DI180">
        <v>0</v>
      </c>
      <c r="DJ180" s="152">
        <v>464359.97</v>
      </c>
      <c r="DK180" s="152">
        <v>0</v>
      </c>
      <c r="DP180" s="166">
        <v>3303342</v>
      </c>
      <c r="DR180">
        <v>0</v>
      </c>
      <c r="DS180">
        <v>2747711.1399999997</v>
      </c>
      <c r="DT180">
        <v>2724089.3099999996</v>
      </c>
      <c r="DU180">
        <v>23621.830000000075</v>
      </c>
      <c r="DV180">
        <v>9240.75</v>
      </c>
      <c r="DW180">
        <v>9240.75</v>
      </c>
      <c r="DX180">
        <v>0</v>
      </c>
      <c r="EM180" s="277"/>
    </row>
    <row r="181" spans="2:143" hidden="1">
      <c r="B181" s="166">
        <v>3303344</v>
      </c>
      <c r="C181" s="175" t="s">
        <v>871</v>
      </c>
      <c r="D181" s="175" t="s">
        <v>872</v>
      </c>
      <c r="E181" s="178"/>
      <c r="F181" s="17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70"/>
      <c r="S181" s="170"/>
      <c r="T181" s="170"/>
      <c r="U181" s="170"/>
      <c r="V181" s="170"/>
      <c r="W181" s="170"/>
      <c r="X181" s="207">
        <v>228822.59</v>
      </c>
      <c r="Y181" s="207"/>
      <c r="Z181" s="207">
        <v>0</v>
      </c>
      <c r="AA181" s="208">
        <v>1943120.89</v>
      </c>
      <c r="AB181" s="208">
        <v>0</v>
      </c>
      <c r="AC181" s="208">
        <v>62912.5</v>
      </c>
      <c r="AD181" s="208">
        <v>0</v>
      </c>
      <c r="AE181" s="208">
        <v>108676</v>
      </c>
      <c r="AF181" s="208">
        <v>3656.93</v>
      </c>
      <c r="AG181" s="208">
        <v>0</v>
      </c>
      <c r="AH181" s="208">
        <v>0</v>
      </c>
      <c r="AI181" s="208">
        <v>68171.69</v>
      </c>
      <c r="AJ181" s="208">
        <v>0</v>
      </c>
      <c r="AK181" s="208">
        <v>0</v>
      </c>
      <c r="AL181" s="208">
        <v>0</v>
      </c>
      <c r="AM181" s="208">
        <v>16694.87</v>
      </c>
      <c r="AN181" s="208">
        <v>5043.59</v>
      </c>
      <c r="AO181" s="208">
        <v>0</v>
      </c>
      <c r="AP181" s="208">
        <v>0</v>
      </c>
      <c r="AQ181" s="208">
        <v>0</v>
      </c>
      <c r="AR181" s="208">
        <v>0</v>
      </c>
      <c r="AS181" s="208">
        <v>0</v>
      </c>
      <c r="AT181" s="208">
        <v>7167.38</v>
      </c>
      <c r="AU181" s="208">
        <v>87410</v>
      </c>
      <c r="AV181" s="208">
        <v>1125422.8400000001</v>
      </c>
      <c r="AW181" s="208">
        <v>0</v>
      </c>
      <c r="AX181" s="208">
        <v>242395.3</v>
      </c>
      <c r="AY181" s="208">
        <v>83440.679999999993</v>
      </c>
      <c r="AZ181" s="208">
        <v>144146.98000000001</v>
      </c>
      <c r="BA181" s="208">
        <v>0</v>
      </c>
      <c r="BB181" s="208">
        <v>73714.95</v>
      </c>
      <c r="BC181" s="208">
        <v>6961.5</v>
      </c>
      <c r="BD181" s="208">
        <v>8103.87</v>
      </c>
      <c r="BE181" s="208">
        <v>0</v>
      </c>
      <c r="BF181" s="208">
        <v>0</v>
      </c>
      <c r="BG181" s="208">
        <v>51528.1</v>
      </c>
      <c r="BH181" s="208">
        <v>647.96</v>
      </c>
      <c r="BI181" s="208">
        <v>9453.24</v>
      </c>
      <c r="BJ181" s="208">
        <v>7024.33</v>
      </c>
      <c r="BK181" s="208">
        <v>77919.039999999994</v>
      </c>
      <c r="BL181" s="208">
        <v>0</v>
      </c>
      <c r="BM181" s="208">
        <v>4042.11</v>
      </c>
      <c r="BN181" s="208">
        <v>124682.72999999925</v>
      </c>
      <c r="BO181" s="208">
        <v>6141.75</v>
      </c>
      <c r="BP181" s="208">
        <v>4055</v>
      </c>
      <c r="BQ181" s="208">
        <v>67748.52</v>
      </c>
      <c r="BR181" s="208">
        <v>13110.97</v>
      </c>
      <c r="BS181" s="208">
        <v>16925.5</v>
      </c>
      <c r="BT181" s="208">
        <v>151613.12</v>
      </c>
      <c r="BU181" s="208">
        <v>0</v>
      </c>
      <c r="BV181" s="208">
        <v>0</v>
      </c>
      <c r="BW181" s="208">
        <v>139068.9</v>
      </c>
      <c r="BX181" s="208">
        <v>0</v>
      </c>
      <c r="BY181" s="208">
        <v>0</v>
      </c>
      <c r="BZ181" s="208">
        <v>0</v>
      </c>
      <c r="CA181" s="208">
        <v>0</v>
      </c>
      <c r="CB181" s="208">
        <v>0</v>
      </c>
      <c r="CC181" s="208">
        <v>9435.15</v>
      </c>
      <c r="CD181" s="208">
        <v>0</v>
      </c>
      <c r="CE181" s="208">
        <v>0</v>
      </c>
      <c r="CF181" s="208">
        <v>0</v>
      </c>
      <c r="CG181" s="208">
        <v>0</v>
      </c>
      <c r="CH181" s="208">
        <v>9435.15</v>
      </c>
      <c r="CI181" s="208">
        <v>0</v>
      </c>
      <c r="CJ181" s="208">
        <v>0</v>
      </c>
      <c r="CK181" s="208">
        <v>173529.04999999996</v>
      </c>
      <c r="CL181" s="208"/>
      <c r="CM181" s="208">
        <v>0</v>
      </c>
      <c r="CN181" s="208">
        <v>0</v>
      </c>
      <c r="CO181" s="208">
        <v>0</v>
      </c>
      <c r="CP181" s="208">
        <v>0</v>
      </c>
      <c r="CQ181" s="176"/>
      <c r="CR181">
        <v>173529.04999999996</v>
      </c>
      <c r="CS181">
        <v>0</v>
      </c>
      <c r="CT181" s="152">
        <v>173529.05</v>
      </c>
      <c r="CU181" s="152">
        <v>0</v>
      </c>
      <c r="CV181" s="152">
        <v>0</v>
      </c>
      <c r="CW181">
        <v>0</v>
      </c>
      <c r="CX181">
        <v>173529.05</v>
      </c>
      <c r="CY181" s="153">
        <v>0</v>
      </c>
      <c r="CZ181">
        <v>0</v>
      </c>
      <c r="DA181">
        <v>0</v>
      </c>
      <c r="DB181">
        <v>-1.0000000736908987E-2</v>
      </c>
      <c r="DE181">
        <v>-2.9103830456733704E-11</v>
      </c>
      <c r="DH181">
        <v>173529.04999999996</v>
      </c>
      <c r="DI181">
        <v>0</v>
      </c>
      <c r="DJ181" s="152">
        <v>173529.05</v>
      </c>
      <c r="DK181" s="152">
        <v>0</v>
      </c>
      <c r="DP181" s="166">
        <v>3303344</v>
      </c>
      <c r="DR181">
        <v>0</v>
      </c>
      <c r="DS181">
        <v>2302853.8499999996</v>
      </c>
      <c r="DT181">
        <v>2358147.3899999997</v>
      </c>
      <c r="DU181">
        <v>-55293.540000000037</v>
      </c>
      <c r="DV181">
        <v>9435.15</v>
      </c>
      <c r="DW181">
        <v>9435.15</v>
      </c>
      <c r="DX181">
        <v>0</v>
      </c>
      <c r="EM181" s="277"/>
    </row>
    <row r="182" spans="2:143" hidden="1">
      <c r="B182" s="166">
        <v>3303346</v>
      </c>
      <c r="C182" s="175" t="s">
        <v>873</v>
      </c>
      <c r="D182" s="175" t="s">
        <v>874</v>
      </c>
      <c r="E182" s="178"/>
      <c r="F182" s="17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70"/>
      <c r="S182" s="170"/>
      <c r="T182" s="170"/>
      <c r="U182" s="170"/>
      <c r="V182" s="170"/>
      <c r="W182" s="170"/>
      <c r="X182" s="207"/>
      <c r="Y182" s="207">
        <v>-263959.21999999997</v>
      </c>
      <c r="Z182" s="207">
        <v>0</v>
      </c>
      <c r="AA182" s="208">
        <v>1183806.8999999999</v>
      </c>
      <c r="AB182" s="208">
        <v>0</v>
      </c>
      <c r="AC182" s="208">
        <v>48638.23</v>
      </c>
      <c r="AD182" s="208">
        <v>0</v>
      </c>
      <c r="AE182" s="208">
        <v>106171</v>
      </c>
      <c r="AF182" s="208">
        <v>0</v>
      </c>
      <c r="AG182" s="208">
        <v>0</v>
      </c>
      <c r="AH182" s="208">
        <v>0</v>
      </c>
      <c r="AI182" s="208">
        <v>49324.88</v>
      </c>
      <c r="AJ182" s="208">
        <v>0</v>
      </c>
      <c r="AK182" s="208">
        <v>0</v>
      </c>
      <c r="AL182" s="208">
        <v>0</v>
      </c>
      <c r="AM182" s="208">
        <v>0</v>
      </c>
      <c r="AN182" s="208">
        <v>4060</v>
      </c>
      <c r="AO182" s="208">
        <v>0</v>
      </c>
      <c r="AP182" s="208">
        <v>0</v>
      </c>
      <c r="AQ182" s="208">
        <v>0</v>
      </c>
      <c r="AR182" s="208">
        <v>0</v>
      </c>
      <c r="AS182" s="208">
        <v>0</v>
      </c>
      <c r="AT182" s="208">
        <v>29271.88</v>
      </c>
      <c r="AU182" s="208">
        <v>38091</v>
      </c>
      <c r="AV182" s="208">
        <v>924235.98</v>
      </c>
      <c r="AW182" s="208">
        <v>0</v>
      </c>
      <c r="AX182" s="208">
        <v>337526.18</v>
      </c>
      <c r="AY182" s="208">
        <v>47481.69</v>
      </c>
      <c r="AZ182" s="208">
        <v>201268.91</v>
      </c>
      <c r="BA182" s="208">
        <v>0</v>
      </c>
      <c r="BB182" s="208">
        <v>74599.55</v>
      </c>
      <c r="BC182" s="208">
        <v>20.54</v>
      </c>
      <c r="BD182" s="208">
        <v>683</v>
      </c>
      <c r="BE182" s="208">
        <v>0</v>
      </c>
      <c r="BF182" s="208">
        <v>0</v>
      </c>
      <c r="BG182" s="208">
        <v>15320.92</v>
      </c>
      <c r="BH182" s="208">
        <v>1351.27</v>
      </c>
      <c r="BI182" s="208">
        <v>43247.29</v>
      </c>
      <c r="BJ182" s="208">
        <v>4905.8100000000004</v>
      </c>
      <c r="BK182" s="208">
        <v>62711.98</v>
      </c>
      <c r="BL182" s="208">
        <v>0</v>
      </c>
      <c r="BM182" s="208">
        <v>2906.28</v>
      </c>
      <c r="BN182" s="208">
        <v>103539.73999999957</v>
      </c>
      <c r="BO182" s="208">
        <v>9468.2800000000007</v>
      </c>
      <c r="BP182" s="208">
        <v>176.45</v>
      </c>
      <c r="BQ182" s="208">
        <v>29283.27</v>
      </c>
      <c r="BR182" s="208">
        <v>4895</v>
      </c>
      <c r="BS182" s="208">
        <v>4010</v>
      </c>
      <c r="BT182" s="208">
        <v>138779.71</v>
      </c>
      <c r="BU182" s="208">
        <v>121608.24</v>
      </c>
      <c r="BV182" s="208">
        <v>0</v>
      </c>
      <c r="BW182" s="208">
        <v>120841.60000000001</v>
      </c>
      <c r="BX182" s="208">
        <v>0</v>
      </c>
      <c r="BY182" s="208">
        <v>0</v>
      </c>
      <c r="BZ182" s="208">
        <v>0</v>
      </c>
      <c r="CA182" s="208">
        <v>0</v>
      </c>
      <c r="CB182" s="208">
        <v>0</v>
      </c>
      <c r="CC182" s="208">
        <v>6616.35</v>
      </c>
      <c r="CD182" s="208">
        <v>0</v>
      </c>
      <c r="CE182" s="208">
        <v>0</v>
      </c>
      <c r="CF182" s="208">
        <v>0</v>
      </c>
      <c r="CG182" s="208">
        <v>0</v>
      </c>
      <c r="CH182" s="208">
        <v>6616.35</v>
      </c>
      <c r="CI182" s="208">
        <v>0</v>
      </c>
      <c r="CJ182" s="208">
        <v>0</v>
      </c>
      <c r="CK182" s="208">
        <v>-1053457.0199999998</v>
      </c>
      <c r="CL182" s="208"/>
      <c r="CM182" s="208">
        <v>0</v>
      </c>
      <c r="CN182" s="208">
        <v>0</v>
      </c>
      <c r="CO182" s="208">
        <v>0</v>
      </c>
      <c r="CP182" s="208">
        <v>0</v>
      </c>
      <c r="CQ182" s="176"/>
      <c r="CR182">
        <v>-1053457.0199999998</v>
      </c>
      <c r="CS182">
        <v>0</v>
      </c>
      <c r="CT182" s="152">
        <v>-1053457.02</v>
      </c>
      <c r="CU182" s="152">
        <v>0</v>
      </c>
      <c r="CV182" s="152">
        <v>0</v>
      </c>
      <c r="CW182">
        <v>0</v>
      </c>
      <c r="CX182">
        <v>-1053457.02</v>
      </c>
      <c r="CY182" s="153">
        <v>0</v>
      </c>
      <c r="CZ182">
        <v>0</v>
      </c>
      <c r="DA182">
        <v>0</v>
      </c>
      <c r="DB182">
        <v>-0.22000000043772161</v>
      </c>
      <c r="DE182">
        <v>2.3283064365386963E-10</v>
      </c>
      <c r="DH182">
        <v>-1053457.0199999998</v>
      </c>
      <c r="DI182">
        <v>0</v>
      </c>
      <c r="DJ182" s="152">
        <v>-1053457.02</v>
      </c>
      <c r="DK182" s="152">
        <v>0</v>
      </c>
      <c r="DP182" s="166">
        <v>3303346</v>
      </c>
      <c r="DR182">
        <v>0</v>
      </c>
      <c r="DS182">
        <v>1459363.8899999997</v>
      </c>
      <c r="DT182">
        <v>2248861.6899999995</v>
      </c>
      <c r="DU182">
        <v>-789497.79999999981</v>
      </c>
      <c r="DV182">
        <v>6616.35</v>
      </c>
      <c r="DW182">
        <v>6616.35</v>
      </c>
      <c r="DX182">
        <v>0</v>
      </c>
      <c r="EM182" s="277"/>
    </row>
    <row r="183" spans="2:143" hidden="1">
      <c r="B183" s="166">
        <v>3303352</v>
      </c>
      <c r="C183" s="175" t="s">
        <v>876</v>
      </c>
      <c r="D183" s="175" t="s">
        <v>877</v>
      </c>
      <c r="E183" s="178"/>
      <c r="F183" s="17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70"/>
      <c r="S183" s="170"/>
      <c r="T183" s="170"/>
      <c r="U183" s="170"/>
      <c r="V183" s="170"/>
      <c r="W183" s="170"/>
      <c r="X183" s="207">
        <v>6127.32</v>
      </c>
      <c r="Y183" s="207"/>
      <c r="Z183" s="207">
        <v>0</v>
      </c>
      <c r="AA183" s="208">
        <v>1137014.1100000001</v>
      </c>
      <c r="AB183" s="208">
        <v>0</v>
      </c>
      <c r="AC183" s="208">
        <v>42586.46</v>
      </c>
      <c r="AD183" s="208">
        <v>0</v>
      </c>
      <c r="AE183" s="208">
        <v>93120</v>
      </c>
      <c r="AF183" s="208">
        <v>5000</v>
      </c>
      <c r="AG183" s="208">
        <v>0</v>
      </c>
      <c r="AH183" s="208">
        <v>0</v>
      </c>
      <c r="AI183" s="208">
        <v>67925.78</v>
      </c>
      <c r="AJ183" s="208">
        <v>0</v>
      </c>
      <c r="AK183" s="208">
        <v>0</v>
      </c>
      <c r="AL183" s="208">
        <v>0</v>
      </c>
      <c r="AM183" s="208">
        <v>9077</v>
      </c>
      <c r="AN183" s="208">
        <v>12175</v>
      </c>
      <c r="AO183" s="208">
        <v>0</v>
      </c>
      <c r="AP183" s="208">
        <v>0</v>
      </c>
      <c r="AQ183" s="208">
        <v>0</v>
      </c>
      <c r="AR183" s="208">
        <v>0</v>
      </c>
      <c r="AS183" s="208">
        <v>0</v>
      </c>
      <c r="AT183" s="208">
        <v>15490</v>
      </c>
      <c r="AU183" s="208">
        <v>44982</v>
      </c>
      <c r="AV183" s="208">
        <v>615002.16</v>
      </c>
      <c r="AW183" s="208">
        <v>84017.86</v>
      </c>
      <c r="AX183" s="208">
        <v>269242.08</v>
      </c>
      <c r="AY183" s="208">
        <v>18145.849999999999</v>
      </c>
      <c r="AZ183" s="208">
        <v>88746.98</v>
      </c>
      <c r="BA183" s="208">
        <v>9647.31</v>
      </c>
      <c r="BB183" s="208">
        <v>60701.37</v>
      </c>
      <c r="BC183" s="208">
        <v>2300</v>
      </c>
      <c r="BD183" s="208">
        <v>510</v>
      </c>
      <c r="BE183" s="208">
        <v>0</v>
      </c>
      <c r="BF183" s="208">
        <v>0</v>
      </c>
      <c r="BG183" s="208">
        <v>8908.69</v>
      </c>
      <c r="BH183" s="208">
        <v>1935.46</v>
      </c>
      <c r="BI183" s="208">
        <v>4314.8999999999996</v>
      </c>
      <c r="BJ183" s="208">
        <v>3479.72</v>
      </c>
      <c r="BK183" s="208">
        <v>52314.6</v>
      </c>
      <c r="BL183" s="208">
        <v>0</v>
      </c>
      <c r="BM183" s="208">
        <v>33693.199999999997</v>
      </c>
      <c r="BN183" s="208">
        <v>50590.229999999843</v>
      </c>
      <c r="BO183" s="208">
        <v>46.5</v>
      </c>
      <c r="BP183" s="208">
        <v>0</v>
      </c>
      <c r="BQ183" s="208">
        <v>19478.12</v>
      </c>
      <c r="BR183" s="208">
        <v>4895</v>
      </c>
      <c r="BS183" s="208">
        <v>2800</v>
      </c>
      <c r="BT183" s="208">
        <v>1251.7</v>
      </c>
      <c r="BU183" s="208">
        <v>14896.18</v>
      </c>
      <c r="BV183" s="208">
        <v>1170</v>
      </c>
      <c r="BW183" s="208">
        <v>129115.61</v>
      </c>
      <c r="BX183" s="208">
        <v>0</v>
      </c>
      <c r="BY183" s="208">
        <v>0</v>
      </c>
      <c r="BZ183" s="208">
        <v>0</v>
      </c>
      <c r="CA183" s="208">
        <v>0</v>
      </c>
      <c r="CB183" s="208">
        <v>0</v>
      </c>
      <c r="CC183" s="208">
        <v>6973.56</v>
      </c>
      <c r="CD183" s="208">
        <v>0</v>
      </c>
      <c r="CE183" s="208">
        <v>0</v>
      </c>
      <c r="CF183" s="208">
        <v>0</v>
      </c>
      <c r="CG183" s="208">
        <v>0</v>
      </c>
      <c r="CH183" s="208">
        <v>6973.56</v>
      </c>
      <c r="CI183" s="208">
        <v>0</v>
      </c>
      <c r="CJ183" s="208">
        <v>0</v>
      </c>
      <c r="CK183" s="208">
        <v>-43705.849999999926</v>
      </c>
      <c r="CL183" s="208"/>
      <c r="CM183" s="208">
        <v>0</v>
      </c>
      <c r="CN183" s="208">
        <v>0</v>
      </c>
      <c r="CO183" s="208">
        <v>0</v>
      </c>
      <c r="CP183" s="208">
        <v>0</v>
      </c>
      <c r="CQ183" s="176"/>
      <c r="CR183">
        <v>-43705.849999999926</v>
      </c>
      <c r="CS183">
        <v>0</v>
      </c>
      <c r="CT183" s="152">
        <v>-43705.85</v>
      </c>
      <c r="CU183" s="152">
        <v>0</v>
      </c>
      <c r="CV183" s="152">
        <v>7.2759576141834259E-11</v>
      </c>
      <c r="CW183">
        <v>0</v>
      </c>
      <c r="CX183">
        <v>-43705.85</v>
      </c>
      <c r="CY183" s="153">
        <v>0</v>
      </c>
      <c r="CZ183">
        <v>0</v>
      </c>
      <c r="DA183">
        <v>0</v>
      </c>
      <c r="DB183">
        <v>-1.6007106751203537E-10</v>
      </c>
      <c r="DE183">
        <v>7.2759576141834259E-11</v>
      </c>
      <c r="DH183">
        <v>-43705.849999999926</v>
      </c>
      <c r="DI183">
        <v>0</v>
      </c>
      <c r="DJ183" s="152">
        <v>-43705.85</v>
      </c>
      <c r="DK183" s="152">
        <v>0</v>
      </c>
      <c r="DP183" s="166">
        <v>3303352</v>
      </c>
      <c r="DR183">
        <v>0</v>
      </c>
      <c r="DS183">
        <v>1427370.35</v>
      </c>
      <c r="DT183">
        <v>1477203.52</v>
      </c>
      <c r="DU183">
        <v>-49833.169999999925</v>
      </c>
      <c r="DV183">
        <v>6973.56</v>
      </c>
      <c r="DW183">
        <v>6973.56</v>
      </c>
      <c r="DX183">
        <v>0</v>
      </c>
      <c r="EM183" s="277"/>
    </row>
    <row r="184" spans="2:143" hidden="1">
      <c r="B184" s="166">
        <v>3303353</v>
      </c>
      <c r="C184" s="175" t="s">
        <v>878</v>
      </c>
      <c r="D184" s="175" t="s">
        <v>879</v>
      </c>
      <c r="E184" s="178"/>
      <c r="F184" s="17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70"/>
      <c r="S184" s="170"/>
      <c r="T184" s="170"/>
      <c r="U184" s="170"/>
      <c r="V184" s="170"/>
      <c r="W184" s="170"/>
      <c r="X184" s="207">
        <v>369678.51</v>
      </c>
      <c r="Y184" s="207"/>
      <c r="Z184" s="207">
        <v>0</v>
      </c>
      <c r="AA184" s="208">
        <v>2979176.32</v>
      </c>
      <c r="AB184" s="208">
        <v>0</v>
      </c>
      <c r="AC184" s="208">
        <v>21756.63</v>
      </c>
      <c r="AD184" s="208">
        <v>0</v>
      </c>
      <c r="AE184" s="208">
        <v>194751</v>
      </c>
      <c r="AF184" s="208">
        <v>25396.93</v>
      </c>
      <c r="AG184" s="208">
        <v>0</v>
      </c>
      <c r="AH184" s="208">
        <v>0</v>
      </c>
      <c r="AI184" s="208">
        <v>190045.29000000039</v>
      </c>
      <c r="AJ184" s="208">
        <v>0</v>
      </c>
      <c r="AK184" s="208">
        <v>0</v>
      </c>
      <c r="AL184" s="208">
        <v>0</v>
      </c>
      <c r="AM184" s="208">
        <v>33420.33</v>
      </c>
      <c r="AN184" s="208">
        <v>0</v>
      </c>
      <c r="AO184" s="208">
        <v>0</v>
      </c>
      <c r="AP184" s="208">
        <v>0</v>
      </c>
      <c r="AQ184" s="208">
        <v>0</v>
      </c>
      <c r="AR184" s="208">
        <v>0</v>
      </c>
      <c r="AS184" s="208">
        <v>0</v>
      </c>
      <c r="AT184" s="208">
        <v>22982.400000000001</v>
      </c>
      <c r="AU184" s="208">
        <v>128834</v>
      </c>
      <c r="AV184" s="208">
        <v>1684673.28</v>
      </c>
      <c r="AW184" s="208">
        <v>0</v>
      </c>
      <c r="AX184" s="208">
        <v>503921.38</v>
      </c>
      <c r="AY184" s="208">
        <v>47961.440000000002</v>
      </c>
      <c r="AZ184" s="208">
        <v>373818.75</v>
      </c>
      <c r="BA184" s="208">
        <v>0</v>
      </c>
      <c r="BB184" s="208">
        <v>61002.91</v>
      </c>
      <c r="BC184" s="208">
        <v>338.5</v>
      </c>
      <c r="BD184" s="208">
        <v>13383.49</v>
      </c>
      <c r="BE184" s="208">
        <v>0</v>
      </c>
      <c r="BF184" s="208">
        <v>0</v>
      </c>
      <c r="BG184" s="208">
        <v>8794.6</v>
      </c>
      <c r="BH184" s="208">
        <v>4076.86</v>
      </c>
      <c r="BI184" s="208">
        <v>56458.38</v>
      </c>
      <c r="BJ184" s="208">
        <v>9939.7000000000007</v>
      </c>
      <c r="BK184" s="208">
        <v>77471.3</v>
      </c>
      <c r="BL184" s="208">
        <v>0</v>
      </c>
      <c r="BM184" s="208">
        <v>53217.61</v>
      </c>
      <c r="BN184" s="208">
        <v>82187.19</v>
      </c>
      <c r="BO184" s="208">
        <v>65.09</v>
      </c>
      <c r="BP184" s="208">
        <v>108.18</v>
      </c>
      <c r="BQ184" s="208">
        <v>157282.26999999999</v>
      </c>
      <c r="BR184" s="208">
        <v>17853</v>
      </c>
      <c r="BS184" s="208">
        <v>0</v>
      </c>
      <c r="BT184" s="208">
        <v>225650.94</v>
      </c>
      <c r="BU184" s="208">
        <v>118881.53</v>
      </c>
      <c r="BV184" s="208">
        <v>1500</v>
      </c>
      <c r="BW184" s="208">
        <v>165904.43</v>
      </c>
      <c r="BX184" s="208">
        <v>0</v>
      </c>
      <c r="BY184" s="208">
        <v>0</v>
      </c>
      <c r="BZ184" s="208">
        <v>4996.38</v>
      </c>
      <c r="CA184" s="208">
        <v>0</v>
      </c>
      <c r="CB184" s="208">
        <v>0</v>
      </c>
      <c r="CC184" s="208">
        <v>12229.65</v>
      </c>
      <c r="CD184" s="208">
        <v>0</v>
      </c>
      <c r="CE184" s="208">
        <v>4996.38</v>
      </c>
      <c r="CF184" s="208">
        <v>0</v>
      </c>
      <c r="CG184" s="208">
        <v>0</v>
      </c>
      <c r="CH184" s="208">
        <v>12229.65</v>
      </c>
      <c r="CI184" s="208">
        <v>4996.38</v>
      </c>
      <c r="CJ184" s="208">
        <v>0</v>
      </c>
      <c r="CK184" s="208">
        <v>296554.20000000042</v>
      </c>
      <c r="CL184" s="208"/>
      <c r="CM184" s="208">
        <v>0</v>
      </c>
      <c r="CN184" s="208">
        <v>0</v>
      </c>
      <c r="CO184" s="208">
        <v>0</v>
      </c>
      <c r="CP184" s="208">
        <v>0</v>
      </c>
      <c r="CQ184" s="176"/>
      <c r="CR184">
        <v>296554.20000000042</v>
      </c>
      <c r="CS184">
        <v>0</v>
      </c>
      <c r="CT184" s="152">
        <v>301550.58</v>
      </c>
      <c r="CU184" s="152">
        <v>-4996.38</v>
      </c>
      <c r="CV184" s="152">
        <v>-4996.3799999995972</v>
      </c>
      <c r="CW184">
        <v>-4996.38</v>
      </c>
      <c r="CX184">
        <v>296554.2</v>
      </c>
      <c r="CY184" s="153">
        <v>0</v>
      </c>
      <c r="CZ184">
        <v>0</v>
      </c>
      <c r="DA184">
        <v>9.9999996018595994E-3</v>
      </c>
      <c r="DB184">
        <v>0</v>
      </c>
      <c r="DC184" s="152">
        <v>-4996.38</v>
      </c>
      <c r="DE184">
        <v>4.0290615288540721E-10</v>
      </c>
      <c r="DH184">
        <v>296554.20000000042</v>
      </c>
      <c r="DI184">
        <v>0</v>
      </c>
      <c r="DJ184" s="152">
        <v>301550.58</v>
      </c>
      <c r="DK184" s="152">
        <v>-4996.38</v>
      </c>
      <c r="DP184" s="166">
        <v>3303353</v>
      </c>
      <c r="DR184">
        <v>0</v>
      </c>
      <c r="DS184">
        <v>3596362.9000000004</v>
      </c>
      <c r="DT184">
        <v>3669487.21</v>
      </c>
      <c r="DU184">
        <v>-73124.30999999959</v>
      </c>
      <c r="DV184">
        <v>17226.03</v>
      </c>
      <c r="DW184">
        <v>17226.03</v>
      </c>
      <c r="DX184">
        <v>0</v>
      </c>
      <c r="EM184" s="277"/>
    </row>
    <row r="185" spans="2:143" hidden="1">
      <c r="B185" s="166">
        <v>3303361</v>
      </c>
      <c r="C185" s="175" t="s">
        <v>881</v>
      </c>
      <c r="D185" s="175" t="s">
        <v>882</v>
      </c>
      <c r="E185" s="178"/>
      <c r="F185" s="17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70"/>
      <c r="S185" s="170"/>
      <c r="T185" s="170"/>
      <c r="U185" s="170"/>
      <c r="V185" s="170"/>
      <c r="W185" s="170"/>
      <c r="X185" s="207">
        <v>205147.28</v>
      </c>
      <c r="Y185" s="207"/>
      <c r="Z185" s="207">
        <v>0</v>
      </c>
      <c r="AA185" s="208">
        <v>2024929.56</v>
      </c>
      <c r="AB185" s="208">
        <v>0</v>
      </c>
      <c r="AC185" s="208">
        <v>28322.5</v>
      </c>
      <c r="AD185" s="208">
        <v>0</v>
      </c>
      <c r="AE185" s="208">
        <v>245896.5</v>
      </c>
      <c r="AF185" s="208">
        <v>5656.93</v>
      </c>
      <c r="AG185" s="208">
        <v>0</v>
      </c>
      <c r="AH185" s="208">
        <v>0</v>
      </c>
      <c r="AI185" s="208">
        <v>26399.14</v>
      </c>
      <c r="AJ185" s="208">
        <v>0</v>
      </c>
      <c r="AK185" s="208">
        <v>0</v>
      </c>
      <c r="AL185" s="208">
        <v>0</v>
      </c>
      <c r="AM185" s="208">
        <v>22020.13</v>
      </c>
      <c r="AN185" s="208">
        <v>0</v>
      </c>
      <c r="AO185" s="208">
        <v>0</v>
      </c>
      <c r="AP185" s="208">
        <v>0</v>
      </c>
      <c r="AQ185" s="208">
        <v>0</v>
      </c>
      <c r="AR185" s="208">
        <v>0</v>
      </c>
      <c r="AS185" s="208">
        <v>0</v>
      </c>
      <c r="AT185" s="208">
        <v>27947.96</v>
      </c>
      <c r="AU185" s="208">
        <v>51582</v>
      </c>
      <c r="AV185" s="208">
        <v>1133119.58</v>
      </c>
      <c r="AW185" s="208">
        <v>0</v>
      </c>
      <c r="AX185" s="208">
        <v>461261.05</v>
      </c>
      <c r="AY185" s="208">
        <v>39579.870000000003</v>
      </c>
      <c r="AZ185" s="208">
        <v>113164.47</v>
      </c>
      <c r="BA185" s="208">
        <v>0</v>
      </c>
      <c r="BB185" s="208">
        <v>33565.32</v>
      </c>
      <c r="BC185" s="208">
        <v>1167.24</v>
      </c>
      <c r="BD185" s="208">
        <v>8847.7199999999993</v>
      </c>
      <c r="BE185" s="208">
        <v>0</v>
      </c>
      <c r="BF185" s="208">
        <v>0</v>
      </c>
      <c r="BG185" s="208">
        <v>44408.85</v>
      </c>
      <c r="BH185" s="208">
        <v>5506.94</v>
      </c>
      <c r="BI185" s="208">
        <v>34684.06</v>
      </c>
      <c r="BJ185" s="208">
        <v>12182.87</v>
      </c>
      <c r="BK185" s="208">
        <v>39903.46</v>
      </c>
      <c r="BL185" s="208">
        <v>0</v>
      </c>
      <c r="BM185" s="208">
        <v>5199.18</v>
      </c>
      <c r="BN185" s="208">
        <v>88802.249999999694</v>
      </c>
      <c r="BO185" s="208">
        <v>14813.41</v>
      </c>
      <c r="BP185" s="208">
        <v>36931.360000000001</v>
      </c>
      <c r="BQ185" s="208">
        <v>37544.480000000003</v>
      </c>
      <c r="BR185" s="208">
        <v>14144.77</v>
      </c>
      <c r="BS185" s="208">
        <v>0</v>
      </c>
      <c r="BT185" s="208">
        <v>143863.79999999999</v>
      </c>
      <c r="BU185" s="208">
        <v>29478.91</v>
      </c>
      <c r="BV185" s="208">
        <v>0</v>
      </c>
      <c r="BW185" s="208">
        <v>70000.490000000005</v>
      </c>
      <c r="BX185" s="208">
        <v>0</v>
      </c>
      <c r="BY185" s="208">
        <v>0</v>
      </c>
      <c r="BZ185" s="208">
        <v>90</v>
      </c>
      <c r="CA185" s="208">
        <v>0</v>
      </c>
      <c r="CB185" s="208">
        <v>0</v>
      </c>
      <c r="CC185" s="208">
        <v>9037.85</v>
      </c>
      <c r="CD185" s="208">
        <v>0</v>
      </c>
      <c r="CE185" s="208">
        <v>90</v>
      </c>
      <c r="CF185" s="208">
        <v>0</v>
      </c>
      <c r="CG185" s="208">
        <v>0</v>
      </c>
      <c r="CH185" s="208">
        <v>9037.85</v>
      </c>
      <c r="CI185" s="208">
        <v>90</v>
      </c>
      <c r="CJ185" s="208">
        <v>0</v>
      </c>
      <c r="CK185" s="208">
        <v>269641.91999999969</v>
      </c>
      <c r="CL185" s="208"/>
      <c r="CM185" s="208">
        <v>0</v>
      </c>
      <c r="CN185" s="208">
        <v>0</v>
      </c>
      <c r="CO185" s="208">
        <v>0</v>
      </c>
      <c r="CP185" s="208">
        <v>0</v>
      </c>
      <c r="CQ185" s="176"/>
      <c r="CR185">
        <v>269641.91999999969</v>
      </c>
      <c r="CS185">
        <v>0</v>
      </c>
      <c r="CT185" s="152">
        <v>269731.92</v>
      </c>
      <c r="CU185" s="152">
        <v>-90</v>
      </c>
      <c r="CV185" s="152">
        <v>-90.000000000291038</v>
      </c>
      <c r="CW185">
        <v>-90</v>
      </c>
      <c r="CX185">
        <v>269641.92</v>
      </c>
      <c r="CY185" s="153">
        <v>0</v>
      </c>
      <c r="CZ185">
        <v>0</v>
      </c>
      <c r="DA185">
        <v>0</v>
      </c>
      <c r="DB185">
        <v>-2.0000000309664756E-2</v>
      </c>
      <c r="DC185" s="152">
        <v>-90</v>
      </c>
      <c r="DE185">
        <v>-2.9103830456733704E-10</v>
      </c>
      <c r="DH185">
        <v>269641.91999999969</v>
      </c>
      <c r="DI185">
        <v>0</v>
      </c>
      <c r="DJ185" s="152">
        <v>269731.92</v>
      </c>
      <c r="DK185" s="152">
        <v>-90</v>
      </c>
      <c r="DP185" s="166">
        <v>3303361</v>
      </c>
      <c r="DR185">
        <v>0</v>
      </c>
      <c r="DS185">
        <v>2432754.7200000002</v>
      </c>
      <c r="DT185">
        <v>2368260.0800000005</v>
      </c>
      <c r="DU185">
        <v>64494.639999999665</v>
      </c>
      <c r="DV185">
        <v>9127.85</v>
      </c>
      <c r="DW185">
        <v>9127.85</v>
      </c>
      <c r="DX185">
        <v>0</v>
      </c>
      <c r="EM185" s="277"/>
    </row>
    <row r="186" spans="2:143" hidden="1">
      <c r="B186" s="166">
        <v>3303363</v>
      </c>
      <c r="C186" s="175" t="s">
        <v>883</v>
      </c>
      <c r="D186" s="175" t="s">
        <v>884</v>
      </c>
      <c r="E186" s="178"/>
      <c r="F186" s="17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70"/>
      <c r="S186" s="170"/>
      <c r="T186" s="170"/>
      <c r="U186" s="170"/>
      <c r="V186" s="170"/>
      <c r="W186" s="170"/>
      <c r="X186" s="207">
        <v>270107.13</v>
      </c>
      <c r="Y186" s="207"/>
      <c r="Z186" s="207">
        <v>0</v>
      </c>
      <c r="AA186" s="208">
        <v>1809338.59</v>
      </c>
      <c r="AB186" s="208">
        <v>0</v>
      </c>
      <c r="AC186" s="208">
        <v>25884.32</v>
      </c>
      <c r="AD186" s="208">
        <v>0</v>
      </c>
      <c r="AE186" s="208">
        <v>186531</v>
      </c>
      <c r="AF186" s="208">
        <v>6370.79</v>
      </c>
      <c r="AG186" s="208">
        <v>0</v>
      </c>
      <c r="AH186" s="208">
        <v>0</v>
      </c>
      <c r="AI186" s="208">
        <v>39207.850000000581</v>
      </c>
      <c r="AJ186" s="208">
        <v>0</v>
      </c>
      <c r="AK186" s="208">
        <v>0</v>
      </c>
      <c r="AL186" s="208">
        <v>0</v>
      </c>
      <c r="AM186" s="208">
        <v>55153.77</v>
      </c>
      <c r="AN186" s="208">
        <v>0</v>
      </c>
      <c r="AO186" s="208">
        <v>0</v>
      </c>
      <c r="AP186" s="208">
        <v>0</v>
      </c>
      <c r="AQ186" s="208">
        <v>0</v>
      </c>
      <c r="AR186" s="208">
        <v>0</v>
      </c>
      <c r="AS186" s="208">
        <v>0</v>
      </c>
      <c r="AT186" s="208">
        <v>31166.880000000001</v>
      </c>
      <c r="AU186" s="208">
        <v>57916</v>
      </c>
      <c r="AV186" s="208">
        <v>962595.7</v>
      </c>
      <c r="AW186" s="208">
        <v>0</v>
      </c>
      <c r="AX186" s="208">
        <v>368914.81</v>
      </c>
      <c r="AY186" s="208">
        <v>43143.199999999997</v>
      </c>
      <c r="AZ186" s="208">
        <v>216199.25</v>
      </c>
      <c r="BA186" s="208">
        <v>0</v>
      </c>
      <c r="BB186" s="208">
        <v>84813.82</v>
      </c>
      <c r="BC186" s="208">
        <v>585</v>
      </c>
      <c r="BD186" s="208">
        <v>9909</v>
      </c>
      <c r="BE186" s="208">
        <v>0</v>
      </c>
      <c r="BF186" s="208">
        <v>0</v>
      </c>
      <c r="BG186" s="208">
        <v>81842.73</v>
      </c>
      <c r="BH186" s="208">
        <v>0</v>
      </c>
      <c r="BI186" s="208">
        <v>36271.61</v>
      </c>
      <c r="BJ186" s="208">
        <v>4073.07</v>
      </c>
      <c r="BK186" s="208">
        <v>53948.43</v>
      </c>
      <c r="BL186" s="208">
        <v>6740.74</v>
      </c>
      <c r="BM186" s="208">
        <v>5267.87</v>
      </c>
      <c r="BN186" s="208">
        <v>34052.29</v>
      </c>
      <c r="BO186" s="208">
        <v>16963.87</v>
      </c>
      <c r="BP186" s="208">
        <v>0</v>
      </c>
      <c r="BQ186" s="208">
        <v>65852.210000000006</v>
      </c>
      <c r="BR186" s="208">
        <v>4895</v>
      </c>
      <c r="BS186" s="208">
        <v>5002</v>
      </c>
      <c r="BT186" s="208">
        <v>105816.61</v>
      </c>
      <c r="BU186" s="208">
        <v>21873.85</v>
      </c>
      <c r="BV186" s="208">
        <v>0</v>
      </c>
      <c r="BW186" s="208">
        <v>103939.06</v>
      </c>
      <c r="BX186" s="208">
        <v>0</v>
      </c>
      <c r="BY186" s="208">
        <v>0</v>
      </c>
      <c r="BZ186" s="208">
        <v>0</v>
      </c>
      <c r="CA186" s="208">
        <v>0</v>
      </c>
      <c r="CB186" s="208">
        <v>0</v>
      </c>
      <c r="CC186" s="208">
        <v>8923.64</v>
      </c>
      <c r="CD186" s="208">
        <v>0</v>
      </c>
      <c r="CE186" s="208">
        <v>0</v>
      </c>
      <c r="CF186" s="208">
        <v>0</v>
      </c>
      <c r="CG186" s="208">
        <v>0</v>
      </c>
      <c r="CH186" s="208">
        <v>8923.64</v>
      </c>
      <c r="CI186" s="208">
        <v>0</v>
      </c>
      <c r="CJ186" s="208">
        <v>0</v>
      </c>
      <c r="CK186" s="208">
        <v>248976.21000000008</v>
      </c>
      <c r="CL186" s="208"/>
      <c r="CM186" s="208">
        <v>0</v>
      </c>
      <c r="CN186" s="208">
        <v>0</v>
      </c>
      <c r="CO186" s="208">
        <v>0</v>
      </c>
      <c r="CP186" s="208">
        <v>0</v>
      </c>
      <c r="CQ186" s="176"/>
      <c r="CR186">
        <v>248976.21000000008</v>
      </c>
      <c r="CS186">
        <v>0</v>
      </c>
      <c r="CT186" s="152">
        <v>248976.21</v>
      </c>
      <c r="CU186" s="152">
        <v>0</v>
      </c>
      <c r="CV186" s="152">
        <v>0</v>
      </c>
      <c r="CW186">
        <v>0</v>
      </c>
      <c r="CX186">
        <v>248976.21</v>
      </c>
      <c r="CY186" s="153">
        <v>0</v>
      </c>
      <c r="CZ186">
        <v>0</v>
      </c>
      <c r="DA186">
        <v>2.9999999416759238E-2</v>
      </c>
      <c r="DB186">
        <v>0</v>
      </c>
      <c r="DE186">
        <v>8.7311491370201111E-11</v>
      </c>
      <c r="DH186">
        <v>248976.21000000008</v>
      </c>
      <c r="DI186">
        <v>0</v>
      </c>
      <c r="DJ186" s="152">
        <v>248976.21</v>
      </c>
      <c r="DK186" s="152">
        <v>0</v>
      </c>
      <c r="DP186" s="166">
        <v>3303363</v>
      </c>
      <c r="DR186">
        <v>0</v>
      </c>
      <c r="DS186">
        <v>2211569.2000000007</v>
      </c>
      <c r="DT186">
        <v>2232700.1200000006</v>
      </c>
      <c r="DU186">
        <v>-21130.919999999925</v>
      </c>
      <c r="DV186">
        <v>8923.64</v>
      </c>
      <c r="DW186">
        <v>8923.64</v>
      </c>
      <c r="DX186">
        <v>0</v>
      </c>
      <c r="EM186" s="277"/>
    </row>
    <row r="187" spans="2:143" hidden="1">
      <c r="B187" s="166">
        <v>3303365</v>
      </c>
      <c r="C187" s="175" t="s">
        <v>885</v>
      </c>
      <c r="D187" s="175" t="s">
        <v>886</v>
      </c>
      <c r="E187" s="178"/>
      <c r="F187" s="17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70"/>
      <c r="S187" s="170"/>
      <c r="T187" s="170"/>
      <c r="U187" s="170"/>
      <c r="V187" s="170"/>
      <c r="W187" s="170"/>
      <c r="X187" s="207">
        <v>322526.53000000003</v>
      </c>
      <c r="Y187" s="207"/>
      <c r="Z187" s="207">
        <v>0</v>
      </c>
      <c r="AA187" s="208">
        <v>1076715.24</v>
      </c>
      <c r="AB187" s="208">
        <v>0</v>
      </c>
      <c r="AC187" s="208">
        <v>68101.25</v>
      </c>
      <c r="AD187" s="208">
        <v>0</v>
      </c>
      <c r="AE187" s="208">
        <v>63956.5</v>
      </c>
      <c r="AF187" s="208">
        <v>1200</v>
      </c>
      <c r="AG187" s="208">
        <v>0</v>
      </c>
      <c r="AH187" s="208">
        <v>0</v>
      </c>
      <c r="AI187" s="208">
        <v>603.72999999998956</v>
      </c>
      <c r="AJ187" s="208">
        <v>0</v>
      </c>
      <c r="AK187" s="208">
        <v>0</v>
      </c>
      <c r="AL187" s="208">
        <v>0</v>
      </c>
      <c r="AM187" s="208">
        <v>31788.91</v>
      </c>
      <c r="AN187" s="208">
        <v>0</v>
      </c>
      <c r="AO187" s="208">
        <v>0</v>
      </c>
      <c r="AP187" s="208">
        <v>0</v>
      </c>
      <c r="AQ187" s="208">
        <v>0</v>
      </c>
      <c r="AR187" s="208">
        <v>0</v>
      </c>
      <c r="AS187" s="208">
        <v>0</v>
      </c>
      <c r="AT187" s="208">
        <v>3771.5</v>
      </c>
      <c r="AU187" s="208">
        <v>50073</v>
      </c>
      <c r="AV187" s="208">
        <v>581896.54</v>
      </c>
      <c r="AW187" s="208">
        <v>0</v>
      </c>
      <c r="AX187" s="208">
        <v>219567.27</v>
      </c>
      <c r="AY187" s="208">
        <v>53612.39</v>
      </c>
      <c r="AZ187" s="208">
        <v>77629.210000000006</v>
      </c>
      <c r="BA187" s="208">
        <v>0</v>
      </c>
      <c r="BB187" s="208">
        <v>15095.45</v>
      </c>
      <c r="BC187" s="208">
        <v>1795</v>
      </c>
      <c r="BD187" s="208">
        <v>1275</v>
      </c>
      <c r="BE187" s="208">
        <v>0</v>
      </c>
      <c r="BF187" s="208">
        <v>0</v>
      </c>
      <c r="BG187" s="208">
        <v>37577.46</v>
      </c>
      <c r="BH187" s="208">
        <v>60.97</v>
      </c>
      <c r="BI187" s="208">
        <v>15101.64</v>
      </c>
      <c r="BJ187" s="208">
        <v>3616.57</v>
      </c>
      <c r="BK187" s="208">
        <v>19219.5</v>
      </c>
      <c r="BL187" s="208">
        <v>0</v>
      </c>
      <c r="BM187" s="208">
        <v>2815.96</v>
      </c>
      <c r="BN187" s="208">
        <v>62712.97</v>
      </c>
      <c r="BO187" s="208">
        <v>2429.4299999999998</v>
      </c>
      <c r="BP187" s="208">
        <v>298.55</v>
      </c>
      <c r="BQ187" s="208">
        <v>14242.12</v>
      </c>
      <c r="BR187" s="208">
        <v>4895</v>
      </c>
      <c r="BS187" s="208">
        <v>0</v>
      </c>
      <c r="BT187" s="208">
        <v>104320.72</v>
      </c>
      <c r="BU187" s="208">
        <v>145087.72</v>
      </c>
      <c r="BV187" s="208">
        <v>597.72</v>
      </c>
      <c r="BW187" s="208">
        <v>89814.68</v>
      </c>
      <c r="BX187" s="208">
        <v>0</v>
      </c>
      <c r="BY187" s="208">
        <v>0</v>
      </c>
      <c r="BZ187" s="208">
        <v>0</v>
      </c>
      <c r="CA187" s="208">
        <v>0</v>
      </c>
      <c r="CB187" s="208">
        <v>0</v>
      </c>
      <c r="CC187" s="208">
        <v>6859.35</v>
      </c>
      <c r="CD187" s="208">
        <v>0</v>
      </c>
      <c r="CE187" s="208">
        <v>0</v>
      </c>
      <c r="CF187" s="208">
        <v>0</v>
      </c>
      <c r="CG187" s="208">
        <v>0</v>
      </c>
      <c r="CH187" s="208">
        <v>6859.35</v>
      </c>
      <c r="CI187" s="208">
        <v>0</v>
      </c>
      <c r="CJ187" s="208">
        <v>0</v>
      </c>
      <c r="CK187" s="208">
        <v>165074.79000000004</v>
      </c>
      <c r="CL187" s="208"/>
      <c r="CM187" s="208">
        <v>0</v>
      </c>
      <c r="CN187" s="208">
        <v>0</v>
      </c>
      <c r="CO187" s="208">
        <v>0</v>
      </c>
      <c r="CP187" s="208">
        <v>0</v>
      </c>
      <c r="CQ187" s="176"/>
      <c r="CR187">
        <v>165074.79000000004</v>
      </c>
      <c r="CS187">
        <v>0</v>
      </c>
      <c r="CT187" s="152">
        <v>165074.79</v>
      </c>
      <c r="CU187" s="152">
        <v>0</v>
      </c>
      <c r="CV187" s="152">
        <v>0</v>
      </c>
      <c r="CW187">
        <v>0</v>
      </c>
      <c r="CX187">
        <v>165074.79</v>
      </c>
      <c r="CY187" s="153">
        <v>0</v>
      </c>
      <c r="CZ187">
        <v>0</v>
      </c>
      <c r="DA187">
        <v>603.73000000001048</v>
      </c>
      <c r="DB187">
        <v>0</v>
      </c>
      <c r="DE187">
        <v>2.9103830456733704E-11</v>
      </c>
      <c r="DH187">
        <v>165074.79000000004</v>
      </c>
      <c r="DI187">
        <v>0</v>
      </c>
      <c r="DJ187" s="152">
        <v>165074.79</v>
      </c>
      <c r="DK187" s="152">
        <v>0</v>
      </c>
      <c r="DP187" s="166">
        <v>3303365</v>
      </c>
      <c r="DR187">
        <v>0</v>
      </c>
      <c r="DS187">
        <v>1296210.1299999999</v>
      </c>
      <c r="DT187">
        <v>1453661.8699999999</v>
      </c>
      <c r="DU187">
        <v>-157451.74</v>
      </c>
      <c r="DV187">
        <v>6859.35</v>
      </c>
      <c r="DW187">
        <v>6859.35</v>
      </c>
      <c r="DX187">
        <v>0</v>
      </c>
      <c r="EM187" s="277"/>
    </row>
    <row r="188" spans="2:143" hidden="1">
      <c r="B188" s="166">
        <v>3303367</v>
      </c>
      <c r="C188" s="175" t="s">
        <v>887</v>
      </c>
      <c r="D188" s="175" t="s">
        <v>888</v>
      </c>
      <c r="E188" s="178"/>
      <c r="F188" s="17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70"/>
      <c r="S188" s="170"/>
      <c r="T188" s="170"/>
      <c r="U188" s="170"/>
      <c r="V188" s="170"/>
      <c r="W188" s="170"/>
      <c r="X188" s="207">
        <v>120538.87</v>
      </c>
      <c r="Y188" s="207"/>
      <c r="Z188" s="207">
        <v>0</v>
      </c>
      <c r="AA188" s="208">
        <v>1276835.67</v>
      </c>
      <c r="AB188" s="208">
        <v>0</v>
      </c>
      <c r="AC188" s="208">
        <v>13990</v>
      </c>
      <c r="AD188" s="208">
        <v>0</v>
      </c>
      <c r="AE188" s="208">
        <v>122916.5</v>
      </c>
      <c r="AF188" s="208">
        <v>200</v>
      </c>
      <c r="AG188" s="208">
        <v>0</v>
      </c>
      <c r="AH188" s="208">
        <v>0</v>
      </c>
      <c r="AI188" s="208">
        <v>34315.760000000002</v>
      </c>
      <c r="AJ188" s="208">
        <v>0</v>
      </c>
      <c r="AK188" s="208">
        <v>0</v>
      </c>
      <c r="AL188" s="208">
        <v>0</v>
      </c>
      <c r="AM188" s="208">
        <v>949</v>
      </c>
      <c r="AN188" s="208">
        <v>0</v>
      </c>
      <c r="AO188" s="208">
        <v>0</v>
      </c>
      <c r="AP188" s="208">
        <v>0</v>
      </c>
      <c r="AQ188" s="208">
        <v>0</v>
      </c>
      <c r="AR188" s="208">
        <v>0</v>
      </c>
      <c r="AS188" s="208">
        <v>0</v>
      </c>
      <c r="AT188" s="208">
        <v>8907.2800000000007</v>
      </c>
      <c r="AU188" s="208">
        <v>39484</v>
      </c>
      <c r="AV188" s="208">
        <v>708873.89</v>
      </c>
      <c r="AW188" s="208">
        <v>0</v>
      </c>
      <c r="AX188" s="208">
        <v>210763.8</v>
      </c>
      <c r="AY188" s="208">
        <v>0</v>
      </c>
      <c r="AZ188" s="208">
        <v>183762.06</v>
      </c>
      <c r="BA188" s="208">
        <v>0</v>
      </c>
      <c r="BB188" s="208">
        <v>33601.14</v>
      </c>
      <c r="BC188" s="208">
        <v>0</v>
      </c>
      <c r="BD188" s="208">
        <v>5358.34</v>
      </c>
      <c r="BE188" s="208">
        <v>0</v>
      </c>
      <c r="BF188" s="208">
        <v>0</v>
      </c>
      <c r="BG188" s="208">
        <v>11471.27</v>
      </c>
      <c r="BH188" s="208">
        <v>10727.23</v>
      </c>
      <c r="BI188" s="208">
        <v>2291.37</v>
      </c>
      <c r="BJ188" s="208">
        <v>5953.38</v>
      </c>
      <c r="BK188" s="208">
        <v>28738.11</v>
      </c>
      <c r="BL188" s="208">
        <v>0</v>
      </c>
      <c r="BM188" s="208">
        <v>2100.8000000000002</v>
      </c>
      <c r="BN188" s="208">
        <v>44985.759999999696</v>
      </c>
      <c r="BO188" s="208">
        <v>8172.4</v>
      </c>
      <c r="BP188" s="208">
        <v>2461.33</v>
      </c>
      <c r="BQ188" s="208">
        <v>20644.45</v>
      </c>
      <c r="BR188" s="208">
        <v>8985.9699999999993</v>
      </c>
      <c r="BS188" s="208">
        <v>3616.8</v>
      </c>
      <c r="BT188" s="208">
        <v>87611.36</v>
      </c>
      <c r="BU188" s="208">
        <v>21349.599999999999</v>
      </c>
      <c r="BV188" s="208">
        <v>0</v>
      </c>
      <c r="BW188" s="208">
        <v>93292.94</v>
      </c>
      <c r="BX188" s="208">
        <v>0</v>
      </c>
      <c r="BY188" s="208">
        <v>0</v>
      </c>
      <c r="BZ188" s="208">
        <v>0</v>
      </c>
      <c r="CA188" s="208">
        <v>0</v>
      </c>
      <c r="CB188" s="208">
        <v>0</v>
      </c>
      <c r="CC188" s="208">
        <v>7141.23</v>
      </c>
      <c r="CD188" s="208">
        <v>0</v>
      </c>
      <c r="CE188" s="208">
        <v>0</v>
      </c>
      <c r="CF188" s="208">
        <v>0</v>
      </c>
      <c r="CG188" s="208">
        <v>0</v>
      </c>
      <c r="CH188" s="208">
        <v>7141.23</v>
      </c>
      <c r="CI188" s="208">
        <v>0</v>
      </c>
      <c r="CJ188" s="208">
        <v>0</v>
      </c>
      <c r="CK188" s="208">
        <v>123375.07999999996</v>
      </c>
      <c r="CL188" s="208"/>
      <c r="CM188" s="208">
        <v>0</v>
      </c>
      <c r="CN188" s="208">
        <v>0</v>
      </c>
      <c r="CO188" s="208">
        <v>0</v>
      </c>
      <c r="CP188" s="208">
        <v>0</v>
      </c>
      <c r="CQ188" s="176"/>
      <c r="CR188">
        <v>123375.07999999996</v>
      </c>
      <c r="CS188">
        <v>0</v>
      </c>
      <c r="CT188" s="152">
        <v>123375.08</v>
      </c>
      <c r="CU188" s="152">
        <v>0</v>
      </c>
      <c r="CV188" s="152">
        <v>0</v>
      </c>
      <c r="CW188">
        <v>0</v>
      </c>
      <c r="CX188">
        <v>123375.08</v>
      </c>
      <c r="CY188" s="153">
        <v>0</v>
      </c>
      <c r="CZ188">
        <v>0</v>
      </c>
      <c r="DA188">
        <v>0</v>
      </c>
      <c r="DB188">
        <v>-3.0000000304426067E-2</v>
      </c>
      <c r="DE188">
        <v>-4.3655745685100555E-11</v>
      </c>
      <c r="DH188">
        <v>123375.07999999996</v>
      </c>
      <c r="DI188">
        <v>0</v>
      </c>
      <c r="DJ188" s="152">
        <v>123375.08</v>
      </c>
      <c r="DK188" s="152">
        <v>0</v>
      </c>
      <c r="DP188" s="166">
        <v>3303367</v>
      </c>
      <c r="DR188">
        <v>0</v>
      </c>
      <c r="DS188">
        <v>1497598.21</v>
      </c>
      <c r="DT188">
        <v>1494762</v>
      </c>
      <c r="DU188">
        <v>2836.2099999999627</v>
      </c>
      <c r="DV188">
        <v>7141.23</v>
      </c>
      <c r="DW188">
        <v>7141.23</v>
      </c>
      <c r="DX188">
        <v>0</v>
      </c>
      <c r="EM188" s="277"/>
    </row>
    <row r="189" spans="2:143" hidden="1">
      <c r="B189" s="166">
        <v>3303372</v>
      </c>
      <c r="C189" s="175" t="s">
        <v>890</v>
      </c>
      <c r="D189" s="175" t="s">
        <v>891</v>
      </c>
      <c r="E189" s="178"/>
      <c r="F189" s="17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70"/>
      <c r="S189" s="170"/>
      <c r="T189" s="170"/>
      <c r="U189" s="170"/>
      <c r="V189" s="170"/>
      <c r="W189" s="170"/>
      <c r="X189" s="207">
        <v>354068.24</v>
      </c>
      <c r="Y189" s="207"/>
      <c r="Z189" s="207">
        <v>0</v>
      </c>
      <c r="AA189" s="208">
        <v>3153949.5</v>
      </c>
      <c r="AB189" s="208">
        <v>0</v>
      </c>
      <c r="AC189" s="208">
        <v>140168</v>
      </c>
      <c r="AD189" s="208">
        <v>0</v>
      </c>
      <c r="AE189" s="208">
        <v>391265.5</v>
      </c>
      <c r="AF189" s="208">
        <v>856.93</v>
      </c>
      <c r="AG189" s="208">
        <v>0</v>
      </c>
      <c r="AH189" s="208">
        <v>0</v>
      </c>
      <c r="AI189" s="208">
        <v>127195.29</v>
      </c>
      <c r="AJ189" s="208">
        <v>0</v>
      </c>
      <c r="AK189" s="208">
        <v>0</v>
      </c>
      <c r="AL189" s="208">
        <v>0</v>
      </c>
      <c r="AM189" s="208">
        <v>0</v>
      </c>
      <c r="AN189" s="208">
        <v>0</v>
      </c>
      <c r="AO189" s="208">
        <v>0</v>
      </c>
      <c r="AP189" s="208">
        <v>0</v>
      </c>
      <c r="AQ189" s="208">
        <v>0</v>
      </c>
      <c r="AR189" s="208">
        <v>0</v>
      </c>
      <c r="AS189" s="208">
        <v>0</v>
      </c>
      <c r="AT189" s="208">
        <v>32616.2</v>
      </c>
      <c r="AU189" s="208">
        <v>75188</v>
      </c>
      <c r="AV189" s="208">
        <v>2016397.18</v>
      </c>
      <c r="AW189" s="208">
        <v>0</v>
      </c>
      <c r="AX189" s="208">
        <v>592308.72</v>
      </c>
      <c r="AY189" s="208">
        <v>0</v>
      </c>
      <c r="AZ189" s="208">
        <v>359762.84</v>
      </c>
      <c r="BA189" s="208">
        <v>0</v>
      </c>
      <c r="BB189" s="208">
        <v>103885.65</v>
      </c>
      <c r="BC189" s="208">
        <v>2591</v>
      </c>
      <c r="BD189" s="208">
        <v>23727.66</v>
      </c>
      <c r="BE189" s="208">
        <v>0</v>
      </c>
      <c r="BF189" s="208">
        <v>12071.64</v>
      </c>
      <c r="BG189" s="208">
        <v>18099.400000000001</v>
      </c>
      <c r="BH189" s="208">
        <v>2220.36</v>
      </c>
      <c r="BI189" s="208">
        <v>36888.339999999997</v>
      </c>
      <c r="BJ189" s="208">
        <v>6513.32</v>
      </c>
      <c r="BK189" s="208">
        <v>74377.570000000007</v>
      </c>
      <c r="BL189" s="208">
        <v>0</v>
      </c>
      <c r="BM189" s="208">
        <v>15675.62</v>
      </c>
      <c r="BN189" s="208">
        <v>228661.48000000132</v>
      </c>
      <c r="BO189" s="208">
        <v>28327.65</v>
      </c>
      <c r="BP189" s="208">
        <v>33048.300000000003</v>
      </c>
      <c r="BQ189" s="208">
        <v>74729.31</v>
      </c>
      <c r="BR189" s="208">
        <v>0</v>
      </c>
      <c r="BS189" s="208">
        <v>1096</v>
      </c>
      <c r="BT189" s="208">
        <v>176677.92</v>
      </c>
      <c r="BU189" s="208">
        <v>148805.12</v>
      </c>
      <c r="BV189" s="208">
        <v>1500</v>
      </c>
      <c r="BW189" s="208">
        <v>104358.39</v>
      </c>
      <c r="BX189" s="208">
        <v>0</v>
      </c>
      <c r="BY189" s="208">
        <v>0</v>
      </c>
      <c r="BZ189" s="208">
        <v>0</v>
      </c>
      <c r="CA189" s="208">
        <v>0</v>
      </c>
      <c r="CB189" s="208">
        <v>0</v>
      </c>
      <c r="CC189" s="208">
        <v>11996.37</v>
      </c>
      <c r="CD189" s="208">
        <v>0</v>
      </c>
      <c r="CE189" s="208">
        <v>0</v>
      </c>
      <c r="CF189" s="208">
        <v>0</v>
      </c>
      <c r="CG189" s="208">
        <v>0</v>
      </c>
      <c r="CH189" s="208">
        <v>11996.37</v>
      </c>
      <c r="CI189" s="208">
        <v>0</v>
      </c>
      <c r="CJ189" s="208">
        <v>0</v>
      </c>
      <c r="CK189" s="208">
        <v>213584.18999999971</v>
      </c>
      <c r="CL189" s="208"/>
      <c r="CM189" s="208">
        <v>0</v>
      </c>
      <c r="CN189" s="208">
        <v>0</v>
      </c>
      <c r="CO189" s="208">
        <v>0</v>
      </c>
      <c r="CP189" s="208">
        <v>0</v>
      </c>
      <c r="CQ189" s="176"/>
      <c r="CR189">
        <v>213584.18999999971</v>
      </c>
      <c r="CS189">
        <v>0</v>
      </c>
      <c r="CT189" s="152">
        <v>213584.19</v>
      </c>
      <c r="CU189" s="152">
        <v>0</v>
      </c>
      <c r="CV189" s="152">
        <v>-2.9103830456733704E-10</v>
      </c>
      <c r="CW189">
        <v>0</v>
      </c>
      <c r="CX189">
        <v>213584.19</v>
      </c>
      <c r="CY189" s="153">
        <v>0</v>
      </c>
      <c r="CZ189">
        <v>0</v>
      </c>
      <c r="DA189">
        <v>0</v>
      </c>
      <c r="DB189">
        <v>-621.25999999867054</v>
      </c>
      <c r="DE189">
        <v>-2.9103830456733704E-10</v>
      </c>
      <c r="DH189">
        <v>213584.18999999971</v>
      </c>
      <c r="DI189">
        <v>0</v>
      </c>
      <c r="DJ189" s="152">
        <v>213584.19</v>
      </c>
      <c r="DK189" s="152">
        <v>0</v>
      </c>
      <c r="DP189" s="166">
        <v>3303372</v>
      </c>
      <c r="DR189">
        <v>0</v>
      </c>
      <c r="DS189">
        <v>3921239.4200000004</v>
      </c>
      <c r="DT189">
        <v>4061723.4700000007</v>
      </c>
      <c r="DU189">
        <v>-140484.05000000028</v>
      </c>
      <c r="DV189">
        <v>11996.37</v>
      </c>
      <c r="DW189">
        <v>11996.37</v>
      </c>
      <c r="DX189">
        <v>0</v>
      </c>
      <c r="EM189" s="277"/>
    </row>
    <row r="190" spans="2:143" hidden="1">
      <c r="B190" s="166">
        <v>3303377</v>
      </c>
      <c r="C190" s="175" t="s">
        <v>893</v>
      </c>
      <c r="D190" s="175" t="s">
        <v>894</v>
      </c>
      <c r="E190" s="178"/>
      <c r="F190" s="17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70"/>
      <c r="S190" s="170"/>
      <c r="T190" s="170"/>
      <c r="U190" s="170"/>
      <c r="V190" s="170"/>
      <c r="W190" s="170"/>
      <c r="X190" s="207">
        <v>206997.75</v>
      </c>
      <c r="Y190" s="207"/>
      <c r="Z190" s="207">
        <v>0</v>
      </c>
      <c r="AA190" s="208">
        <v>1217521.6100000001</v>
      </c>
      <c r="AB190" s="208">
        <v>0</v>
      </c>
      <c r="AC190" s="208">
        <v>35236.25</v>
      </c>
      <c r="AD190" s="208">
        <v>0</v>
      </c>
      <c r="AE190" s="208">
        <v>200031</v>
      </c>
      <c r="AF190" s="208">
        <v>0</v>
      </c>
      <c r="AG190" s="208">
        <v>0</v>
      </c>
      <c r="AH190" s="208">
        <v>0</v>
      </c>
      <c r="AI190" s="208">
        <v>25486.67</v>
      </c>
      <c r="AJ190" s="208">
        <v>0</v>
      </c>
      <c r="AK190" s="208">
        <v>0</v>
      </c>
      <c r="AL190" s="208">
        <v>0</v>
      </c>
      <c r="AM190" s="208">
        <v>5218</v>
      </c>
      <c r="AN190" s="208">
        <v>0</v>
      </c>
      <c r="AO190" s="208">
        <v>0</v>
      </c>
      <c r="AP190" s="208">
        <v>0</v>
      </c>
      <c r="AQ190" s="208">
        <v>0</v>
      </c>
      <c r="AR190" s="208">
        <v>0</v>
      </c>
      <c r="AS190" s="208">
        <v>0</v>
      </c>
      <c r="AT190" s="208">
        <v>31330.46</v>
      </c>
      <c r="AU190" s="208">
        <v>31684</v>
      </c>
      <c r="AV190" s="208">
        <v>657239.30000000005</v>
      </c>
      <c r="AW190" s="208">
        <v>0</v>
      </c>
      <c r="AX190" s="208">
        <v>201870.39</v>
      </c>
      <c r="AY190" s="208">
        <v>55353.04</v>
      </c>
      <c r="AZ190" s="208">
        <v>100866.08</v>
      </c>
      <c r="BA190" s="208">
        <v>0</v>
      </c>
      <c r="BB190" s="208">
        <v>39959.46</v>
      </c>
      <c r="BC190" s="208">
        <v>2906</v>
      </c>
      <c r="BD190" s="208">
        <v>2218</v>
      </c>
      <c r="BE190" s="208">
        <v>0</v>
      </c>
      <c r="BF190" s="208">
        <v>3755.15</v>
      </c>
      <c r="BG190" s="208">
        <v>17800.740000000002</v>
      </c>
      <c r="BH190" s="208">
        <v>1659.75</v>
      </c>
      <c r="BI190" s="208">
        <v>358.8</v>
      </c>
      <c r="BJ190" s="208">
        <v>1361.66</v>
      </c>
      <c r="BK190" s="208">
        <v>28049.63</v>
      </c>
      <c r="BL190" s="208">
        <v>3679.1</v>
      </c>
      <c r="BM190" s="208">
        <v>3783.96</v>
      </c>
      <c r="BN190" s="208">
        <v>26208.990000000013</v>
      </c>
      <c r="BO190" s="208">
        <v>3203.6</v>
      </c>
      <c r="BP190" s="208">
        <v>0</v>
      </c>
      <c r="BQ190" s="208">
        <v>106499.22</v>
      </c>
      <c r="BR190" s="208">
        <v>4895</v>
      </c>
      <c r="BS190" s="208">
        <v>4164.8</v>
      </c>
      <c r="BT190" s="208">
        <v>109240.28</v>
      </c>
      <c r="BU190" s="208">
        <v>29726.7</v>
      </c>
      <c r="BV190" s="208">
        <v>2205</v>
      </c>
      <c r="BW190" s="208">
        <v>88462.02</v>
      </c>
      <c r="BX190" s="208">
        <v>0</v>
      </c>
      <c r="BY190" s="208">
        <v>0</v>
      </c>
      <c r="BZ190" s="208">
        <v>0</v>
      </c>
      <c r="CA190" s="208">
        <v>0</v>
      </c>
      <c r="CB190" s="208">
        <v>0</v>
      </c>
      <c r="CC190" s="208">
        <v>6674.67</v>
      </c>
      <c r="CD190" s="208">
        <v>0</v>
      </c>
      <c r="CE190" s="208">
        <v>0</v>
      </c>
      <c r="CF190" s="208">
        <v>0</v>
      </c>
      <c r="CG190" s="208">
        <v>0</v>
      </c>
      <c r="CH190" s="208">
        <v>6674.67</v>
      </c>
      <c r="CI190" s="208">
        <v>0</v>
      </c>
      <c r="CJ190" s="208">
        <v>0</v>
      </c>
      <c r="CK190" s="208">
        <v>258039.07000000007</v>
      </c>
      <c r="CL190" s="208"/>
      <c r="CM190" s="208">
        <v>0</v>
      </c>
      <c r="CN190" s="208">
        <v>0</v>
      </c>
      <c r="CO190" s="208">
        <v>0</v>
      </c>
      <c r="CP190" s="208">
        <v>0</v>
      </c>
      <c r="CQ190" s="176"/>
      <c r="CR190">
        <v>258039.07000000007</v>
      </c>
      <c r="CS190">
        <v>0</v>
      </c>
      <c r="CT190" s="152">
        <v>258039.07</v>
      </c>
      <c r="CU190" s="152">
        <v>0</v>
      </c>
      <c r="CV190" s="152">
        <v>0</v>
      </c>
      <c r="CW190">
        <v>0</v>
      </c>
      <c r="CX190">
        <v>258039.07</v>
      </c>
      <c r="CY190" s="153">
        <v>0</v>
      </c>
      <c r="CZ190">
        <v>0</v>
      </c>
      <c r="DA190">
        <v>0</v>
      </c>
      <c r="DB190">
        <v>-4.9999999988358468E-2</v>
      </c>
      <c r="DE190">
        <v>5.8207660913467407E-11</v>
      </c>
      <c r="DH190">
        <v>258039.07000000007</v>
      </c>
      <c r="DI190">
        <v>0</v>
      </c>
      <c r="DJ190" s="152">
        <v>258039.07</v>
      </c>
      <c r="DK190" s="152">
        <v>0</v>
      </c>
      <c r="DP190" s="166">
        <v>3303377</v>
      </c>
      <c r="DR190">
        <v>0</v>
      </c>
      <c r="DS190">
        <v>1546507.99</v>
      </c>
      <c r="DT190">
        <v>1495466.67</v>
      </c>
      <c r="DU190">
        <v>51041.320000000065</v>
      </c>
      <c r="DV190">
        <v>6674.67</v>
      </c>
      <c r="DW190">
        <v>6674.67</v>
      </c>
      <c r="DX190">
        <v>0</v>
      </c>
      <c r="EM190" s="277"/>
    </row>
    <row r="191" spans="2:143" hidden="1">
      <c r="B191" s="166">
        <v>3303380</v>
      </c>
      <c r="C191" s="175" t="s">
        <v>895</v>
      </c>
      <c r="D191" s="175" t="s">
        <v>896</v>
      </c>
      <c r="E191" s="178"/>
      <c r="F191" s="17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70"/>
      <c r="S191" s="170"/>
      <c r="T191" s="170"/>
      <c r="U191" s="170"/>
      <c r="V191" s="170"/>
      <c r="W191" s="170"/>
      <c r="X191" s="207">
        <v>65146.93</v>
      </c>
      <c r="Y191" s="207"/>
      <c r="Z191" s="207">
        <v>0</v>
      </c>
      <c r="AA191" s="208">
        <v>1000958.01</v>
      </c>
      <c r="AB191" s="208">
        <v>0</v>
      </c>
      <c r="AC191" s="208">
        <v>41184.300000000003</v>
      </c>
      <c r="AD191" s="208">
        <v>0</v>
      </c>
      <c r="AE191" s="208">
        <v>48711</v>
      </c>
      <c r="AF191" s="208">
        <v>12513.86</v>
      </c>
      <c r="AG191" s="208">
        <v>0</v>
      </c>
      <c r="AH191" s="208">
        <v>0</v>
      </c>
      <c r="AI191" s="208">
        <v>32030.35</v>
      </c>
      <c r="AJ191" s="208">
        <v>0</v>
      </c>
      <c r="AK191" s="208">
        <v>0</v>
      </c>
      <c r="AL191" s="208">
        <v>0</v>
      </c>
      <c r="AM191" s="208">
        <v>17341.580000000002</v>
      </c>
      <c r="AN191" s="208">
        <v>0</v>
      </c>
      <c r="AO191" s="208">
        <v>0</v>
      </c>
      <c r="AP191" s="208">
        <v>0</v>
      </c>
      <c r="AQ191" s="208">
        <v>0</v>
      </c>
      <c r="AR191" s="208">
        <v>0</v>
      </c>
      <c r="AS191" s="208">
        <v>0</v>
      </c>
      <c r="AT191" s="208">
        <v>2970.5</v>
      </c>
      <c r="AU191" s="208">
        <v>51916</v>
      </c>
      <c r="AV191" s="208">
        <v>546195.43999999994</v>
      </c>
      <c r="AW191" s="208">
        <v>0</v>
      </c>
      <c r="AX191" s="208">
        <v>234301.26</v>
      </c>
      <c r="AY191" s="208">
        <v>53638.55</v>
      </c>
      <c r="AZ191" s="208">
        <v>87313.84</v>
      </c>
      <c r="BA191" s="208">
        <v>0</v>
      </c>
      <c r="BB191" s="208">
        <v>49042.19</v>
      </c>
      <c r="BC191" s="208">
        <v>65.349999999999994</v>
      </c>
      <c r="BD191" s="208">
        <v>1000</v>
      </c>
      <c r="BE191" s="208">
        <v>0</v>
      </c>
      <c r="BF191" s="208">
        <v>0</v>
      </c>
      <c r="BG191" s="208">
        <v>4901.4799999999996</v>
      </c>
      <c r="BH191" s="208">
        <v>2412.5</v>
      </c>
      <c r="BI191" s="208">
        <v>833</v>
      </c>
      <c r="BJ191" s="208">
        <v>1825.22</v>
      </c>
      <c r="BK191" s="208">
        <v>35326.76</v>
      </c>
      <c r="BL191" s="208">
        <v>0</v>
      </c>
      <c r="BM191" s="208">
        <v>4480.2700000000004</v>
      </c>
      <c r="BN191" s="208">
        <v>47009.979999999974</v>
      </c>
      <c r="BO191" s="208">
        <v>11420.53</v>
      </c>
      <c r="BP191" s="208">
        <v>36.06</v>
      </c>
      <c r="BQ191" s="208">
        <v>11786.83</v>
      </c>
      <c r="BR191" s="208">
        <v>3446.83</v>
      </c>
      <c r="BS191" s="208">
        <v>450</v>
      </c>
      <c r="BT191" s="208">
        <v>103685.04</v>
      </c>
      <c r="BU191" s="208">
        <v>3533.1</v>
      </c>
      <c r="BV191" s="208">
        <v>0</v>
      </c>
      <c r="BW191" s="208">
        <v>37370.65</v>
      </c>
      <c r="BX191" s="208">
        <v>0</v>
      </c>
      <c r="BY191" s="208">
        <v>0</v>
      </c>
      <c r="BZ191" s="208">
        <v>0</v>
      </c>
      <c r="CA191" s="208">
        <v>0</v>
      </c>
      <c r="CB191" s="208">
        <v>0</v>
      </c>
      <c r="CC191" s="208">
        <v>6810.75</v>
      </c>
      <c r="CD191" s="208">
        <v>0</v>
      </c>
      <c r="CE191" s="208">
        <v>0</v>
      </c>
      <c r="CF191" s="208">
        <v>0</v>
      </c>
      <c r="CG191" s="208">
        <v>0</v>
      </c>
      <c r="CH191" s="208">
        <v>6810.75</v>
      </c>
      <c r="CI191" s="208">
        <v>0</v>
      </c>
      <c r="CJ191" s="208">
        <v>0</v>
      </c>
      <c r="CK191" s="208">
        <v>32697.650000000205</v>
      </c>
      <c r="CL191" s="208"/>
      <c r="CM191" s="208">
        <v>0</v>
      </c>
      <c r="CN191" s="208">
        <v>0</v>
      </c>
      <c r="CO191" s="208">
        <v>0</v>
      </c>
      <c r="CP191" s="208">
        <v>0</v>
      </c>
      <c r="CQ191" s="176"/>
      <c r="CR191">
        <v>32697.650000000205</v>
      </c>
      <c r="CS191">
        <v>0</v>
      </c>
      <c r="CT191" s="152">
        <v>32697.65</v>
      </c>
      <c r="CU191" s="152">
        <v>0</v>
      </c>
      <c r="CV191" s="152">
        <v>2.0372681319713593E-10</v>
      </c>
      <c r="CW191">
        <v>0</v>
      </c>
      <c r="CX191">
        <v>32697.65</v>
      </c>
      <c r="CY191" s="153">
        <v>0</v>
      </c>
      <c r="CZ191">
        <v>0</v>
      </c>
      <c r="DA191">
        <v>0</v>
      </c>
      <c r="DB191">
        <v>-2.9103830456733704E-11</v>
      </c>
      <c r="DE191">
        <v>2.0372681319713593E-10</v>
      </c>
      <c r="DH191">
        <v>32697.650000000205</v>
      </c>
      <c r="DI191">
        <v>0</v>
      </c>
      <c r="DJ191" s="152">
        <v>32697.65</v>
      </c>
      <c r="DK191" s="152">
        <v>0</v>
      </c>
      <c r="DP191" s="166">
        <v>3303380</v>
      </c>
      <c r="DR191">
        <v>0</v>
      </c>
      <c r="DS191">
        <v>1207625.6000000003</v>
      </c>
      <c r="DT191">
        <v>1240074.8800000001</v>
      </c>
      <c r="DU191">
        <v>-32449.279999999795</v>
      </c>
      <c r="DV191">
        <v>6810.75</v>
      </c>
      <c r="DW191">
        <v>6810.75</v>
      </c>
      <c r="DX191">
        <v>0</v>
      </c>
      <c r="EM191" s="277"/>
    </row>
    <row r="192" spans="2:143" hidden="1">
      <c r="B192" s="166">
        <v>3303381</v>
      </c>
      <c r="C192" s="175" t="s">
        <v>897</v>
      </c>
      <c r="D192" s="175" t="s">
        <v>898</v>
      </c>
      <c r="E192" s="178"/>
      <c r="F192" s="17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70"/>
      <c r="S192" s="170"/>
      <c r="T192" s="170"/>
      <c r="U192" s="170"/>
      <c r="V192" s="170"/>
      <c r="W192" s="170"/>
      <c r="X192" s="207"/>
      <c r="Y192" s="207">
        <v>-57531.12</v>
      </c>
      <c r="Z192" s="207">
        <v>0</v>
      </c>
      <c r="AA192" s="208">
        <v>1089481.1499999999</v>
      </c>
      <c r="AB192" s="208">
        <v>0</v>
      </c>
      <c r="AC192" s="208">
        <v>37020.9</v>
      </c>
      <c r="AD192" s="208">
        <v>0</v>
      </c>
      <c r="AE192" s="208">
        <v>102880</v>
      </c>
      <c r="AF192" s="208">
        <v>200</v>
      </c>
      <c r="AG192" s="208">
        <v>0</v>
      </c>
      <c r="AH192" s="208">
        <v>0</v>
      </c>
      <c r="AI192" s="208">
        <v>58373.27</v>
      </c>
      <c r="AJ192" s="208">
        <v>0</v>
      </c>
      <c r="AK192" s="208">
        <v>0</v>
      </c>
      <c r="AL192" s="208">
        <v>0</v>
      </c>
      <c r="AM192" s="208">
        <v>0</v>
      </c>
      <c r="AN192" s="208">
        <v>0</v>
      </c>
      <c r="AO192" s="208">
        <v>0</v>
      </c>
      <c r="AP192" s="208">
        <v>0</v>
      </c>
      <c r="AQ192" s="208">
        <v>0</v>
      </c>
      <c r="AR192" s="208">
        <v>0</v>
      </c>
      <c r="AS192" s="208">
        <v>0</v>
      </c>
      <c r="AT192" s="208">
        <v>16023.76</v>
      </c>
      <c r="AU192" s="208">
        <v>46278</v>
      </c>
      <c r="AV192" s="208">
        <v>587223.61</v>
      </c>
      <c r="AW192" s="208">
        <v>0</v>
      </c>
      <c r="AX192" s="208">
        <v>200937.45</v>
      </c>
      <c r="AY192" s="208">
        <v>293.8</v>
      </c>
      <c r="AZ192" s="208">
        <v>376963.21</v>
      </c>
      <c r="BA192" s="208">
        <v>0</v>
      </c>
      <c r="BB192" s="208">
        <v>20087.78</v>
      </c>
      <c r="BC192" s="208">
        <v>0</v>
      </c>
      <c r="BD192" s="208">
        <v>0</v>
      </c>
      <c r="BE192" s="208">
        <v>0</v>
      </c>
      <c r="BF192" s="208">
        <v>0</v>
      </c>
      <c r="BG192" s="208">
        <v>0</v>
      </c>
      <c r="BH192" s="208">
        <v>0</v>
      </c>
      <c r="BI192" s="208">
        <v>0</v>
      </c>
      <c r="BJ192" s="208">
        <v>0</v>
      </c>
      <c r="BK192" s="208">
        <v>1204.4000000000001</v>
      </c>
      <c r="BL192" s="208">
        <v>0</v>
      </c>
      <c r="BM192" s="208">
        <v>1076.6600000000001</v>
      </c>
      <c r="BN192" s="208">
        <v>8509.9699999998847</v>
      </c>
      <c r="BO192" s="208">
        <v>0</v>
      </c>
      <c r="BP192" s="208">
        <v>0</v>
      </c>
      <c r="BQ192" s="208">
        <v>1653.81</v>
      </c>
      <c r="BR192" s="208">
        <v>4895</v>
      </c>
      <c r="BS192" s="208">
        <v>0</v>
      </c>
      <c r="BT192" s="208">
        <v>68516.320000000007</v>
      </c>
      <c r="BU192" s="208">
        <v>199.97</v>
      </c>
      <c r="BV192" s="208">
        <v>0</v>
      </c>
      <c r="BW192" s="208">
        <v>8037.2</v>
      </c>
      <c r="BX192" s="208">
        <v>0</v>
      </c>
      <c r="BY192" s="208">
        <v>0</v>
      </c>
      <c r="BZ192" s="208">
        <v>0</v>
      </c>
      <c r="CA192" s="208">
        <v>0</v>
      </c>
      <c r="CB192" s="208">
        <v>0</v>
      </c>
      <c r="CC192" s="208">
        <v>6847.2</v>
      </c>
      <c r="CD192" s="208">
        <v>0</v>
      </c>
      <c r="CE192" s="208">
        <v>0</v>
      </c>
      <c r="CF192" s="208">
        <v>0</v>
      </c>
      <c r="CG192" s="208">
        <v>0</v>
      </c>
      <c r="CH192" s="208">
        <v>6847.2</v>
      </c>
      <c r="CI192" s="208">
        <v>0</v>
      </c>
      <c r="CJ192" s="208">
        <v>0</v>
      </c>
      <c r="CK192" s="208">
        <v>13126.779999999904</v>
      </c>
      <c r="CL192" s="208"/>
      <c r="CM192" s="208">
        <v>0</v>
      </c>
      <c r="CN192" s="208">
        <v>0</v>
      </c>
      <c r="CO192" s="208">
        <v>0</v>
      </c>
      <c r="CP192" s="208">
        <v>0</v>
      </c>
      <c r="CQ192" s="176"/>
      <c r="CR192">
        <v>13126.779999999904</v>
      </c>
      <c r="CS192">
        <v>0</v>
      </c>
      <c r="CT192" s="152">
        <v>13126.78</v>
      </c>
      <c r="CU192" s="152">
        <v>0</v>
      </c>
      <c r="CV192" s="152">
        <v>-9.6406438387930393E-11</v>
      </c>
      <c r="CW192">
        <v>0</v>
      </c>
      <c r="CX192">
        <v>13126.78</v>
      </c>
      <c r="CY192" s="153">
        <v>0</v>
      </c>
      <c r="CZ192">
        <v>0</v>
      </c>
      <c r="DA192">
        <v>0</v>
      </c>
      <c r="DB192">
        <v>-2.000000011503289E-2</v>
      </c>
      <c r="DE192">
        <v>-9.6406438387930393E-11</v>
      </c>
      <c r="DH192">
        <v>13126.779999999904</v>
      </c>
      <c r="DI192">
        <v>0</v>
      </c>
      <c r="DJ192" s="152">
        <v>13126.78</v>
      </c>
      <c r="DK192" s="152">
        <v>0</v>
      </c>
      <c r="DP192" s="166">
        <v>3303381</v>
      </c>
      <c r="DR192">
        <v>0</v>
      </c>
      <c r="DS192">
        <v>1350257.0799999998</v>
      </c>
      <c r="DT192">
        <v>1279599.18</v>
      </c>
      <c r="DU192">
        <v>70657.899999999907</v>
      </c>
      <c r="DV192">
        <v>6847.2</v>
      </c>
      <c r="DW192">
        <v>6847.2</v>
      </c>
      <c r="DX192">
        <v>0</v>
      </c>
      <c r="EM192" s="277"/>
    </row>
    <row r="193" spans="2:143" hidden="1">
      <c r="B193" s="166">
        <v>3303382</v>
      </c>
      <c r="C193" s="175" t="s">
        <v>899</v>
      </c>
      <c r="D193" s="175" t="s">
        <v>900</v>
      </c>
      <c r="E193" s="178"/>
      <c r="F193" s="17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70"/>
      <c r="S193" s="170"/>
      <c r="T193" s="170"/>
      <c r="U193" s="170"/>
      <c r="V193" s="170"/>
      <c r="W193" s="170"/>
      <c r="X193" s="207">
        <v>91365.41</v>
      </c>
      <c r="Y193" s="207"/>
      <c r="Z193" s="207">
        <v>0</v>
      </c>
      <c r="AA193" s="208">
        <v>1104733.53</v>
      </c>
      <c r="AB193" s="208">
        <v>0</v>
      </c>
      <c r="AC193" s="208">
        <v>40006.239999999998</v>
      </c>
      <c r="AD193" s="208">
        <v>0</v>
      </c>
      <c r="AE193" s="208">
        <v>100331</v>
      </c>
      <c r="AF193" s="208">
        <v>2600</v>
      </c>
      <c r="AG193" s="208">
        <v>0</v>
      </c>
      <c r="AH193" s="208">
        <v>0</v>
      </c>
      <c r="AI193" s="208">
        <v>16949.919999999998</v>
      </c>
      <c r="AJ193" s="208">
        <v>0</v>
      </c>
      <c r="AK193" s="208">
        <v>0</v>
      </c>
      <c r="AL193" s="208">
        <v>0</v>
      </c>
      <c r="AM193" s="208">
        <v>19938.48</v>
      </c>
      <c r="AN193" s="208">
        <v>350</v>
      </c>
      <c r="AO193" s="208">
        <v>0</v>
      </c>
      <c r="AP193" s="208">
        <v>0</v>
      </c>
      <c r="AQ193" s="208">
        <v>0</v>
      </c>
      <c r="AR193" s="208">
        <v>0</v>
      </c>
      <c r="AS193" s="208">
        <v>0</v>
      </c>
      <c r="AT193" s="208">
        <v>6097.12</v>
      </c>
      <c r="AU193" s="208">
        <v>50710</v>
      </c>
      <c r="AV193" s="208">
        <v>605004.97</v>
      </c>
      <c r="AW193" s="208">
        <v>0</v>
      </c>
      <c r="AX193" s="208">
        <v>237890.16</v>
      </c>
      <c r="AY193" s="208">
        <v>59720.05</v>
      </c>
      <c r="AZ193" s="208">
        <v>108688.07</v>
      </c>
      <c r="BA193" s="208">
        <v>0</v>
      </c>
      <c r="BB193" s="208">
        <v>18807.7</v>
      </c>
      <c r="BC193" s="208">
        <v>375</v>
      </c>
      <c r="BD193" s="208">
        <v>200</v>
      </c>
      <c r="BE193" s="208">
        <v>0</v>
      </c>
      <c r="BF193" s="208">
        <v>0</v>
      </c>
      <c r="BG193" s="208">
        <v>29750.84</v>
      </c>
      <c r="BH193" s="208">
        <v>2417.9499999999998</v>
      </c>
      <c r="BI193" s="208">
        <v>701.35</v>
      </c>
      <c r="BJ193" s="208">
        <v>9268.11</v>
      </c>
      <c r="BK193" s="208">
        <v>37860.11</v>
      </c>
      <c r="BL193" s="208">
        <v>0</v>
      </c>
      <c r="BM193" s="208">
        <v>2780.6</v>
      </c>
      <c r="BN193" s="208">
        <v>28079.329999999187</v>
      </c>
      <c r="BO193" s="208">
        <v>2193.08</v>
      </c>
      <c r="BP193" s="208">
        <v>3000</v>
      </c>
      <c r="BQ193" s="208">
        <v>27908.33</v>
      </c>
      <c r="BR193" s="208">
        <v>4895</v>
      </c>
      <c r="BS193" s="208">
        <v>2900</v>
      </c>
      <c r="BT193" s="208">
        <v>93023.56</v>
      </c>
      <c r="BU193" s="208">
        <v>11677.84</v>
      </c>
      <c r="BV193" s="208">
        <v>0</v>
      </c>
      <c r="BW193" s="208">
        <v>55451.12</v>
      </c>
      <c r="BX193" s="208">
        <v>0</v>
      </c>
      <c r="BY193" s="208">
        <v>0</v>
      </c>
      <c r="BZ193" s="208">
        <v>0</v>
      </c>
      <c r="CA193" s="208">
        <v>0</v>
      </c>
      <c r="CB193" s="208">
        <v>0</v>
      </c>
      <c r="CC193" s="208">
        <v>6835.05</v>
      </c>
      <c r="CD193" s="208">
        <v>0</v>
      </c>
      <c r="CE193" s="208">
        <v>0</v>
      </c>
      <c r="CF193" s="208">
        <v>0</v>
      </c>
      <c r="CG193" s="208">
        <v>0</v>
      </c>
      <c r="CH193" s="208">
        <v>6835.05</v>
      </c>
      <c r="CI193" s="208">
        <v>0</v>
      </c>
      <c r="CJ193" s="208">
        <v>0</v>
      </c>
      <c r="CK193" s="208">
        <v>90488.530000000115</v>
      </c>
      <c r="CL193" s="208"/>
      <c r="CM193" s="208">
        <v>0</v>
      </c>
      <c r="CN193" s="208">
        <v>0</v>
      </c>
      <c r="CO193" s="208">
        <v>0</v>
      </c>
      <c r="CP193" s="208">
        <v>0</v>
      </c>
      <c r="CQ193" s="176"/>
      <c r="CR193">
        <v>90488.530000000115</v>
      </c>
      <c r="CS193">
        <v>0</v>
      </c>
      <c r="CT193" s="152">
        <v>90488.53</v>
      </c>
      <c r="CU193" s="152">
        <v>0</v>
      </c>
      <c r="CV193" s="152">
        <v>1.1641532182693481E-10</v>
      </c>
      <c r="CW193">
        <v>0</v>
      </c>
      <c r="CX193">
        <v>90488.53</v>
      </c>
      <c r="CY193" s="153">
        <v>0</v>
      </c>
      <c r="CZ193">
        <v>0</v>
      </c>
      <c r="DA193">
        <v>0</v>
      </c>
      <c r="DB193">
        <v>-8.149072527885437E-10</v>
      </c>
      <c r="DE193">
        <v>1.1641532182693481E-10</v>
      </c>
      <c r="DH193">
        <v>90488.530000000115</v>
      </c>
      <c r="DI193">
        <v>0</v>
      </c>
      <c r="DJ193" s="152">
        <v>90488.53</v>
      </c>
      <c r="DK193" s="152">
        <v>0</v>
      </c>
      <c r="DP193" s="166">
        <v>3303382</v>
      </c>
      <c r="DR193">
        <v>0</v>
      </c>
      <c r="DS193">
        <v>1341716.29</v>
      </c>
      <c r="DT193">
        <v>1342593.17</v>
      </c>
      <c r="DU193">
        <v>-876.87999999988824</v>
      </c>
      <c r="DV193">
        <v>6835.05</v>
      </c>
      <c r="DW193">
        <v>6835.05</v>
      </c>
      <c r="DX193">
        <v>0</v>
      </c>
      <c r="EM193" s="277"/>
    </row>
    <row r="194" spans="2:143" hidden="1">
      <c r="B194" s="166">
        <v>3303385</v>
      </c>
      <c r="C194" s="175" t="s">
        <v>901</v>
      </c>
      <c r="D194" s="175" t="s">
        <v>902</v>
      </c>
      <c r="E194" s="178"/>
      <c r="F194" s="17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70"/>
      <c r="S194" s="170"/>
      <c r="T194" s="170"/>
      <c r="U194" s="170"/>
      <c r="V194" s="170"/>
      <c r="W194" s="170"/>
      <c r="X194" s="207">
        <v>157295.07999999999</v>
      </c>
      <c r="Y194" s="207"/>
      <c r="Z194" s="207">
        <v>0</v>
      </c>
      <c r="AA194" s="208">
        <v>1152108.95</v>
      </c>
      <c r="AB194" s="208">
        <v>0</v>
      </c>
      <c r="AC194" s="208">
        <v>20755.5</v>
      </c>
      <c r="AD194" s="208">
        <v>0</v>
      </c>
      <c r="AE194" s="208">
        <v>135965</v>
      </c>
      <c r="AF194" s="208">
        <v>6980</v>
      </c>
      <c r="AG194" s="208">
        <v>0</v>
      </c>
      <c r="AH194" s="208">
        <v>0</v>
      </c>
      <c r="AI194" s="208">
        <v>69793.929999999993</v>
      </c>
      <c r="AJ194" s="208">
        <v>0</v>
      </c>
      <c r="AK194" s="208">
        <v>0</v>
      </c>
      <c r="AL194" s="208">
        <v>0</v>
      </c>
      <c r="AM194" s="208">
        <v>15627.92</v>
      </c>
      <c r="AN194" s="208">
        <v>0</v>
      </c>
      <c r="AO194" s="208">
        <v>0</v>
      </c>
      <c r="AP194" s="208">
        <v>0</v>
      </c>
      <c r="AQ194" s="208">
        <v>0</v>
      </c>
      <c r="AR194" s="208">
        <v>0</v>
      </c>
      <c r="AS194" s="208">
        <v>0</v>
      </c>
      <c r="AT194" s="208">
        <v>21775.63</v>
      </c>
      <c r="AU194" s="208">
        <v>43101</v>
      </c>
      <c r="AV194" s="208">
        <v>602160.28</v>
      </c>
      <c r="AW194" s="208">
        <v>0</v>
      </c>
      <c r="AX194" s="208">
        <v>238371.51</v>
      </c>
      <c r="AY194" s="208">
        <v>20539.84</v>
      </c>
      <c r="AZ194" s="208">
        <v>118237.82</v>
      </c>
      <c r="BA194" s="208">
        <v>0</v>
      </c>
      <c r="BB194" s="208">
        <v>30195.31</v>
      </c>
      <c r="BC194" s="208">
        <v>25.34</v>
      </c>
      <c r="BD194" s="208">
        <v>9281</v>
      </c>
      <c r="BE194" s="208">
        <v>0</v>
      </c>
      <c r="BF194" s="208">
        <v>0</v>
      </c>
      <c r="BG194" s="208">
        <v>9411.23</v>
      </c>
      <c r="BH194" s="208">
        <v>3136.48</v>
      </c>
      <c r="BI194" s="208">
        <v>1977.84</v>
      </c>
      <c r="BJ194" s="208">
        <v>3340.16</v>
      </c>
      <c r="BK194" s="208">
        <v>47297.59</v>
      </c>
      <c r="BL194" s="208">
        <v>1693.98</v>
      </c>
      <c r="BM194" s="208">
        <v>4994.3100000000004</v>
      </c>
      <c r="BN194" s="208">
        <v>63235.979999999865</v>
      </c>
      <c r="BO194" s="208">
        <v>0</v>
      </c>
      <c r="BP194" s="208">
        <v>0</v>
      </c>
      <c r="BQ194" s="208">
        <v>10379.5</v>
      </c>
      <c r="BR194" s="208">
        <v>0</v>
      </c>
      <c r="BS194" s="208">
        <v>0</v>
      </c>
      <c r="BT194" s="208">
        <v>105031.91</v>
      </c>
      <c r="BU194" s="208">
        <v>23982.48</v>
      </c>
      <c r="BV194" s="208">
        <v>750</v>
      </c>
      <c r="BW194" s="208">
        <v>154201.74</v>
      </c>
      <c r="BX194" s="208">
        <v>0</v>
      </c>
      <c r="BY194" s="208">
        <v>0</v>
      </c>
      <c r="BZ194" s="208">
        <v>0</v>
      </c>
      <c r="CA194" s="208">
        <v>0</v>
      </c>
      <c r="CB194" s="208">
        <v>0</v>
      </c>
      <c r="CC194" s="208">
        <v>6871.5</v>
      </c>
      <c r="CD194" s="208">
        <v>0</v>
      </c>
      <c r="CE194" s="208">
        <v>0</v>
      </c>
      <c r="CF194" s="208">
        <v>0</v>
      </c>
      <c r="CG194" s="208">
        <v>0</v>
      </c>
      <c r="CH194" s="208">
        <v>6871.5</v>
      </c>
      <c r="CI194" s="208">
        <v>0</v>
      </c>
      <c r="CJ194" s="208">
        <v>0</v>
      </c>
      <c r="CK194" s="208">
        <v>175158.70999999988</v>
      </c>
      <c r="CL194" s="208"/>
      <c r="CM194" s="208">
        <v>0</v>
      </c>
      <c r="CN194" s="208">
        <v>0</v>
      </c>
      <c r="CO194" s="208">
        <v>0</v>
      </c>
      <c r="CP194" s="208">
        <v>0</v>
      </c>
      <c r="CQ194" s="176"/>
      <c r="CR194">
        <v>175158.70999999988</v>
      </c>
      <c r="CS194">
        <v>0</v>
      </c>
      <c r="CT194" s="152">
        <v>175158.71</v>
      </c>
      <c r="CU194" s="152">
        <v>0</v>
      </c>
      <c r="CV194" s="152">
        <v>0</v>
      </c>
      <c r="CW194">
        <v>0</v>
      </c>
      <c r="CX194">
        <v>175158.71</v>
      </c>
      <c r="CY194" s="153">
        <v>0</v>
      </c>
      <c r="CZ194">
        <v>0</v>
      </c>
      <c r="DA194">
        <v>0</v>
      </c>
      <c r="DB194">
        <v>-2.0000000135041773E-2</v>
      </c>
      <c r="DE194">
        <v>-1.1641532182693481E-10</v>
      </c>
      <c r="DH194">
        <v>175158.70999999988</v>
      </c>
      <c r="DI194">
        <v>0</v>
      </c>
      <c r="DJ194" s="152">
        <v>175158.71</v>
      </c>
      <c r="DK194" s="152">
        <v>0</v>
      </c>
      <c r="DP194" s="166">
        <v>3303385</v>
      </c>
      <c r="DR194">
        <v>0</v>
      </c>
      <c r="DS194">
        <v>1466107.9299999997</v>
      </c>
      <c r="DT194">
        <v>1448244.2999999998</v>
      </c>
      <c r="DU194">
        <v>17863.629999999888</v>
      </c>
      <c r="DV194">
        <v>6871.5</v>
      </c>
      <c r="DW194">
        <v>6871.5</v>
      </c>
      <c r="DX194">
        <v>0</v>
      </c>
      <c r="EM194" s="277"/>
    </row>
    <row r="195" spans="2:143" hidden="1">
      <c r="B195" s="166">
        <v>3303406</v>
      </c>
      <c r="C195" s="175" t="s">
        <v>904</v>
      </c>
      <c r="D195" s="175" t="s">
        <v>905</v>
      </c>
      <c r="E195" s="178"/>
      <c r="F195" s="17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70"/>
      <c r="S195" s="170"/>
      <c r="T195" s="170"/>
      <c r="U195" s="170"/>
      <c r="V195" s="170"/>
      <c r="W195" s="170"/>
      <c r="X195" s="207">
        <v>260114.74</v>
      </c>
      <c r="Y195" s="207"/>
      <c r="Z195" s="207">
        <v>0</v>
      </c>
      <c r="AA195" s="208">
        <v>1550025.18</v>
      </c>
      <c r="AB195" s="208">
        <v>0</v>
      </c>
      <c r="AC195" s="208">
        <v>25873.75</v>
      </c>
      <c r="AD195" s="208">
        <v>0</v>
      </c>
      <c r="AE195" s="208">
        <v>208065.5</v>
      </c>
      <c r="AF195" s="208">
        <v>857</v>
      </c>
      <c r="AG195" s="208">
        <v>0</v>
      </c>
      <c r="AH195" s="208">
        <v>0</v>
      </c>
      <c r="AI195" s="208">
        <v>0</v>
      </c>
      <c r="AJ195" s="208">
        <v>0</v>
      </c>
      <c r="AK195" s="208">
        <v>0</v>
      </c>
      <c r="AL195" s="208">
        <v>0</v>
      </c>
      <c r="AM195" s="208">
        <v>11353.34</v>
      </c>
      <c r="AN195" s="208">
        <v>5356.59</v>
      </c>
      <c r="AO195" s="208">
        <v>0</v>
      </c>
      <c r="AP195" s="208">
        <v>0</v>
      </c>
      <c r="AQ195" s="208">
        <v>0</v>
      </c>
      <c r="AR195" s="208">
        <v>0</v>
      </c>
      <c r="AS195" s="208">
        <v>0</v>
      </c>
      <c r="AT195" s="208">
        <v>32686.62</v>
      </c>
      <c r="AU195" s="208">
        <v>33597</v>
      </c>
      <c r="AV195" s="208">
        <v>935648.08000000007</v>
      </c>
      <c r="AW195" s="208">
        <v>0</v>
      </c>
      <c r="AX195" s="208">
        <v>280106.93</v>
      </c>
      <c r="AY195" s="208">
        <v>0</v>
      </c>
      <c r="AZ195" s="208">
        <v>218681.55</v>
      </c>
      <c r="BA195" s="208">
        <v>0</v>
      </c>
      <c r="BB195" s="208">
        <v>38782.589999999997</v>
      </c>
      <c r="BC195" s="208">
        <v>0</v>
      </c>
      <c r="BD195" s="208">
        <v>4863.1099999999997</v>
      </c>
      <c r="BE195" s="208">
        <v>0</v>
      </c>
      <c r="BF195" s="208">
        <v>0</v>
      </c>
      <c r="BG195" s="208">
        <v>14331.2</v>
      </c>
      <c r="BH195" s="208">
        <v>4227.83</v>
      </c>
      <c r="BI195" s="208">
        <v>33270.26</v>
      </c>
      <c r="BJ195" s="208">
        <v>5703.34</v>
      </c>
      <c r="BK195" s="208">
        <v>58768.11</v>
      </c>
      <c r="BL195" s="208">
        <v>0</v>
      </c>
      <c r="BM195" s="208">
        <v>15223.31</v>
      </c>
      <c r="BN195" s="208">
        <v>28826.95</v>
      </c>
      <c r="BO195" s="208">
        <v>0</v>
      </c>
      <c r="BP195" s="208">
        <v>84.14</v>
      </c>
      <c r="BQ195" s="208">
        <v>24354.09</v>
      </c>
      <c r="BR195" s="208">
        <v>4895</v>
      </c>
      <c r="BS195" s="208">
        <v>0</v>
      </c>
      <c r="BT195" s="208">
        <v>111465.18</v>
      </c>
      <c r="BU195" s="208">
        <v>54732.45</v>
      </c>
      <c r="BV195" s="208">
        <v>0</v>
      </c>
      <c r="BW195" s="208">
        <v>146433.15</v>
      </c>
      <c r="BX195" s="208">
        <v>0</v>
      </c>
      <c r="BY195" s="208">
        <v>0</v>
      </c>
      <c r="BZ195" s="208">
        <v>0</v>
      </c>
      <c r="CA195" s="208">
        <v>0</v>
      </c>
      <c r="CB195" s="208">
        <v>0</v>
      </c>
      <c r="CC195" s="208">
        <v>7820.42</v>
      </c>
      <c r="CD195" s="208">
        <v>0</v>
      </c>
      <c r="CE195" s="208">
        <v>0</v>
      </c>
      <c r="CF195" s="208">
        <v>0</v>
      </c>
      <c r="CG195" s="208">
        <v>0</v>
      </c>
      <c r="CH195" s="208">
        <v>7820.42</v>
      </c>
      <c r="CI195" s="208">
        <v>0</v>
      </c>
      <c r="CJ195" s="208">
        <v>0</v>
      </c>
      <c r="CK195" s="208">
        <v>147532.44999999995</v>
      </c>
      <c r="CL195" s="208"/>
      <c r="CM195" s="208">
        <v>0</v>
      </c>
      <c r="CN195" s="208">
        <v>0</v>
      </c>
      <c r="CO195" s="208">
        <v>0</v>
      </c>
      <c r="CP195" s="208">
        <v>0</v>
      </c>
      <c r="CQ195" s="176"/>
      <c r="CR195">
        <v>147532.44999999995</v>
      </c>
      <c r="CS195">
        <v>0</v>
      </c>
      <c r="CT195" s="152">
        <v>147532.45000000001</v>
      </c>
      <c r="CU195" s="152">
        <v>0</v>
      </c>
      <c r="CV195" s="152">
        <v>0</v>
      </c>
      <c r="CW195">
        <v>0</v>
      </c>
      <c r="CX195">
        <v>147532.45000000001</v>
      </c>
      <c r="CY195" s="153">
        <v>0</v>
      </c>
      <c r="CZ195">
        <v>0</v>
      </c>
      <c r="DA195">
        <v>2.9999999969732016E-2</v>
      </c>
      <c r="DB195">
        <v>0</v>
      </c>
      <c r="DE195">
        <v>-5.8207660913467407E-11</v>
      </c>
      <c r="DH195">
        <v>147532.44999999995</v>
      </c>
      <c r="DI195">
        <v>0</v>
      </c>
      <c r="DJ195" s="152">
        <v>147532.45000000001</v>
      </c>
      <c r="DK195" s="152">
        <v>0</v>
      </c>
      <c r="DP195" s="166">
        <v>3303406</v>
      </c>
      <c r="DR195">
        <v>0</v>
      </c>
      <c r="DS195">
        <v>1867814.9800000002</v>
      </c>
      <c r="DT195">
        <v>1980397.2700000003</v>
      </c>
      <c r="DU195">
        <v>-112582.29000000004</v>
      </c>
      <c r="DV195">
        <v>7820.42</v>
      </c>
      <c r="DW195">
        <v>7820.42</v>
      </c>
      <c r="DX195">
        <v>0</v>
      </c>
      <c r="EM195" s="277"/>
    </row>
    <row r="196" spans="2:143" hidden="1">
      <c r="B196" s="166">
        <v>3303411</v>
      </c>
      <c r="C196" s="175" t="s">
        <v>907</v>
      </c>
      <c r="D196" s="175" t="s">
        <v>908</v>
      </c>
      <c r="E196" s="178"/>
      <c r="F196" s="17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70"/>
      <c r="S196" s="170"/>
      <c r="T196" s="170"/>
      <c r="U196" s="170"/>
      <c r="V196" s="170"/>
      <c r="W196" s="170"/>
      <c r="X196" s="207">
        <v>174087.79</v>
      </c>
      <c r="Y196" s="207"/>
      <c r="Z196" s="207">
        <v>0</v>
      </c>
      <c r="AA196" s="208">
        <v>1082067.6399999999</v>
      </c>
      <c r="AB196" s="208">
        <v>0</v>
      </c>
      <c r="AC196" s="208">
        <v>164545.82999999999</v>
      </c>
      <c r="AD196" s="208">
        <v>0</v>
      </c>
      <c r="AE196" s="208">
        <v>153851</v>
      </c>
      <c r="AF196" s="208">
        <v>4200</v>
      </c>
      <c r="AG196" s="208">
        <v>0</v>
      </c>
      <c r="AH196" s="208">
        <v>0</v>
      </c>
      <c r="AI196" s="208">
        <v>324799.35999999999</v>
      </c>
      <c r="AJ196" s="208">
        <v>0</v>
      </c>
      <c r="AK196" s="208">
        <v>0</v>
      </c>
      <c r="AL196" s="208">
        <v>0</v>
      </c>
      <c r="AM196" s="208">
        <v>0</v>
      </c>
      <c r="AN196" s="208">
        <v>3494.1</v>
      </c>
      <c r="AO196" s="208">
        <v>0</v>
      </c>
      <c r="AP196" s="208">
        <v>0</v>
      </c>
      <c r="AQ196" s="208">
        <v>0</v>
      </c>
      <c r="AR196" s="208">
        <v>0</v>
      </c>
      <c r="AS196" s="208">
        <v>0</v>
      </c>
      <c r="AT196" s="208">
        <v>17167.66</v>
      </c>
      <c r="AU196" s="208">
        <v>36211</v>
      </c>
      <c r="AV196" s="208">
        <v>609816.15</v>
      </c>
      <c r="AW196" s="208">
        <v>0</v>
      </c>
      <c r="AX196" s="208">
        <v>260944.43</v>
      </c>
      <c r="AY196" s="208">
        <v>22194.84</v>
      </c>
      <c r="AZ196" s="208">
        <v>100609.72</v>
      </c>
      <c r="BA196" s="208">
        <v>0</v>
      </c>
      <c r="BB196" s="208">
        <v>27666.75</v>
      </c>
      <c r="BC196" s="208">
        <v>346</v>
      </c>
      <c r="BD196" s="208">
        <v>5334.2</v>
      </c>
      <c r="BE196" s="208">
        <v>0</v>
      </c>
      <c r="BF196" s="208">
        <v>0</v>
      </c>
      <c r="BG196" s="208">
        <v>9864.9</v>
      </c>
      <c r="BH196" s="208">
        <v>4580.33</v>
      </c>
      <c r="BI196" s="208">
        <v>1865.18</v>
      </c>
      <c r="BJ196" s="208">
        <v>3105.88</v>
      </c>
      <c r="BK196" s="208">
        <v>43046.57</v>
      </c>
      <c r="BL196" s="208">
        <v>0</v>
      </c>
      <c r="BM196" s="208">
        <v>9421.94</v>
      </c>
      <c r="BN196" s="208">
        <v>38306.230000000338</v>
      </c>
      <c r="BO196" s="208">
        <v>632.72</v>
      </c>
      <c r="BP196" s="208">
        <v>6739.75</v>
      </c>
      <c r="BQ196" s="208">
        <v>31764.79</v>
      </c>
      <c r="BR196" s="208">
        <v>4895</v>
      </c>
      <c r="BS196" s="208">
        <v>0</v>
      </c>
      <c r="BT196" s="208">
        <v>69873.52</v>
      </c>
      <c r="BU196" s="208">
        <v>76532.399999999994</v>
      </c>
      <c r="BV196" s="208">
        <v>13915.26</v>
      </c>
      <c r="BW196" s="208">
        <v>189757.72</v>
      </c>
      <c r="BX196" s="208">
        <v>0</v>
      </c>
      <c r="BY196" s="208">
        <v>0</v>
      </c>
      <c r="BZ196" s="208">
        <v>0</v>
      </c>
      <c r="CA196" s="208">
        <v>0</v>
      </c>
      <c r="CB196" s="208">
        <v>0</v>
      </c>
      <c r="CC196" s="208">
        <v>6409.8</v>
      </c>
      <c r="CD196" s="208">
        <v>0</v>
      </c>
      <c r="CE196" s="208">
        <v>0</v>
      </c>
      <c r="CF196" s="208">
        <v>0</v>
      </c>
      <c r="CG196" s="208">
        <v>0</v>
      </c>
      <c r="CH196" s="208">
        <v>6409.8</v>
      </c>
      <c r="CI196" s="208">
        <v>0</v>
      </c>
      <c r="CJ196" s="208">
        <v>0</v>
      </c>
      <c r="CK196" s="208">
        <v>429210.09999999986</v>
      </c>
      <c r="CL196" s="208"/>
      <c r="CM196" s="208">
        <v>0</v>
      </c>
      <c r="CN196" s="208">
        <v>0</v>
      </c>
      <c r="CO196" s="208">
        <v>0</v>
      </c>
      <c r="CP196" s="208">
        <v>0</v>
      </c>
      <c r="CQ196" s="176"/>
      <c r="CR196">
        <v>429210.09999999986</v>
      </c>
      <c r="CS196">
        <v>0</v>
      </c>
      <c r="CT196" s="152">
        <v>429210.1</v>
      </c>
      <c r="CU196" s="152">
        <v>0</v>
      </c>
      <c r="CV196" s="152">
        <v>0</v>
      </c>
      <c r="CW196">
        <v>0</v>
      </c>
      <c r="CX196">
        <v>429210.1</v>
      </c>
      <c r="CY196" s="153">
        <v>0</v>
      </c>
      <c r="CZ196">
        <v>0</v>
      </c>
      <c r="DA196">
        <v>0</v>
      </c>
      <c r="DB196">
        <v>-9.9999996600672603E-3</v>
      </c>
      <c r="DE196">
        <v>-1.1641532182693481E-10</v>
      </c>
      <c r="DH196">
        <v>429210.09999999986</v>
      </c>
      <c r="DI196">
        <v>0</v>
      </c>
      <c r="DJ196" s="152">
        <v>429210.1</v>
      </c>
      <c r="DK196" s="152">
        <v>0</v>
      </c>
      <c r="DP196" s="166">
        <v>3303411</v>
      </c>
      <c r="DR196">
        <v>0</v>
      </c>
      <c r="DS196">
        <v>1786336.59</v>
      </c>
      <c r="DT196">
        <v>1531214.2800000003</v>
      </c>
      <c r="DU196">
        <v>255122.30999999982</v>
      </c>
      <c r="DV196">
        <v>6409.8</v>
      </c>
      <c r="DW196">
        <v>6409.8</v>
      </c>
      <c r="DX196">
        <v>0</v>
      </c>
      <c r="EM196" s="277"/>
    </row>
    <row r="197" spans="2:143" hidden="1">
      <c r="B197" s="166">
        <v>3303428</v>
      </c>
      <c r="C197" s="175" t="s">
        <v>910</v>
      </c>
      <c r="D197" s="175" t="s">
        <v>911</v>
      </c>
      <c r="E197" s="178"/>
      <c r="F197" s="17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70"/>
      <c r="S197" s="170"/>
      <c r="T197" s="170"/>
      <c r="U197" s="170"/>
      <c r="V197" s="170"/>
      <c r="W197" s="170"/>
      <c r="X197" s="207">
        <v>299586.38</v>
      </c>
      <c r="Y197" s="207"/>
      <c r="Z197" s="207">
        <v>8524.25</v>
      </c>
      <c r="AA197" s="208">
        <v>2244510.94</v>
      </c>
      <c r="AB197" s="208">
        <v>0</v>
      </c>
      <c r="AC197" s="208">
        <v>71496.25</v>
      </c>
      <c r="AD197" s="208">
        <v>0</v>
      </c>
      <c r="AE197" s="208">
        <v>121370.5</v>
      </c>
      <c r="AF197" s="208">
        <v>6513.86</v>
      </c>
      <c r="AG197" s="208">
        <v>0</v>
      </c>
      <c r="AH197" s="208">
        <v>0</v>
      </c>
      <c r="AI197" s="208">
        <v>83165.469999999521</v>
      </c>
      <c r="AJ197" s="208">
        <v>46668.65</v>
      </c>
      <c r="AK197" s="208">
        <v>0</v>
      </c>
      <c r="AL197" s="208">
        <v>0</v>
      </c>
      <c r="AM197" s="208">
        <v>43210.91</v>
      </c>
      <c r="AN197" s="208">
        <v>0</v>
      </c>
      <c r="AO197" s="208">
        <v>0</v>
      </c>
      <c r="AP197" s="208">
        <v>0</v>
      </c>
      <c r="AQ197" s="208">
        <v>0</v>
      </c>
      <c r="AR197" s="208">
        <v>0</v>
      </c>
      <c r="AS197" s="208">
        <v>0</v>
      </c>
      <c r="AT197" s="208">
        <v>19455.45</v>
      </c>
      <c r="AU197" s="208">
        <v>79914</v>
      </c>
      <c r="AV197" s="208">
        <v>1170159.52</v>
      </c>
      <c r="AW197" s="208">
        <v>21355.8</v>
      </c>
      <c r="AX197" s="208">
        <v>482459.99</v>
      </c>
      <c r="AY197" s="208">
        <v>128202.01</v>
      </c>
      <c r="AZ197" s="208">
        <v>157362.89000000001</v>
      </c>
      <c r="BA197" s="208">
        <v>85102.39</v>
      </c>
      <c r="BB197" s="208">
        <v>132470.67000000001</v>
      </c>
      <c r="BC197" s="208">
        <v>9512.2999999999993</v>
      </c>
      <c r="BD197" s="208">
        <v>7002.9</v>
      </c>
      <c r="BE197" s="208">
        <v>0</v>
      </c>
      <c r="BF197" s="208">
        <v>445</v>
      </c>
      <c r="BG197" s="208">
        <v>42598.03</v>
      </c>
      <c r="BH197" s="208">
        <v>0</v>
      </c>
      <c r="BI197" s="208">
        <v>28874.03</v>
      </c>
      <c r="BJ197" s="208">
        <v>8146.2</v>
      </c>
      <c r="BK197" s="208">
        <v>51322.48</v>
      </c>
      <c r="BL197" s="208">
        <v>31594.19</v>
      </c>
      <c r="BM197" s="208">
        <v>13069.25</v>
      </c>
      <c r="BN197" s="208">
        <v>104473.64</v>
      </c>
      <c r="BO197" s="208">
        <v>2093.98</v>
      </c>
      <c r="BP197" s="208">
        <v>0</v>
      </c>
      <c r="BQ197" s="208">
        <v>46393.23</v>
      </c>
      <c r="BR197" s="208">
        <v>4895</v>
      </c>
      <c r="BS197" s="208">
        <v>7420</v>
      </c>
      <c r="BT197" s="208">
        <v>94047.12</v>
      </c>
      <c r="BU197" s="208">
        <v>99841.24</v>
      </c>
      <c r="BV197" s="208">
        <v>1107.5</v>
      </c>
      <c r="BW197" s="208">
        <v>184146.4</v>
      </c>
      <c r="BX197" s="208">
        <v>0</v>
      </c>
      <c r="BY197" s="208">
        <v>0</v>
      </c>
      <c r="BZ197" s="208">
        <v>0</v>
      </c>
      <c r="CA197" s="208">
        <v>0</v>
      </c>
      <c r="CB197" s="208">
        <v>0</v>
      </c>
      <c r="CC197" s="208">
        <v>9768.06</v>
      </c>
      <c r="CD197" s="208">
        <v>0</v>
      </c>
      <c r="CE197" s="208">
        <v>0</v>
      </c>
      <c r="CF197" s="208">
        <v>0</v>
      </c>
      <c r="CG197" s="208">
        <v>0</v>
      </c>
      <c r="CH197" s="208">
        <v>9768.06</v>
      </c>
      <c r="CI197" s="208">
        <v>0</v>
      </c>
      <c r="CJ197" s="208">
        <v>0</v>
      </c>
      <c r="CK197" s="208">
        <v>101796.65000000002</v>
      </c>
      <c r="CL197" s="208"/>
      <c r="CM197" s="208">
        <v>8524.25</v>
      </c>
      <c r="CN197" s="208">
        <v>0</v>
      </c>
      <c r="CO197" s="208">
        <v>0</v>
      </c>
      <c r="CP197" s="208">
        <v>0</v>
      </c>
      <c r="CQ197" s="176"/>
      <c r="CR197">
        <v>101796.65000000002</v>
      </c>
      <c r="CS197">
        <v>8524.25</v>
      </c>
      <c r="CT197" s="152">
        <v>101796.65</v>
      </c>
      <c r="CU197" s="152">
        <v>8524.25</v>
      </c>
      <c r="CV197" s="152">
        <v>0</v>
      </c>
      <c r="CW197">
        <v>0</v>
      </c>
      <c r="CX197">
        <v>110320.9</v>
      </c>
      <c r="CY197" s="153">
        <v>0</v>
      </c>
      <c r="CZ197">
        <v>0</v>
      </c>
      <c r="DA197">
        <v>24203.980000000476</v>
      </c>
      <c r="DB197">
        <v>0</v>
      </c>
      <c r="DE197">
        <v>2.9103830456733704E-11</v>
      </c>
      <c r="DH197">
        <v>101796.65000000002</v>
      </c>
      <c r="DI197">
        <v>8524.25</v>
      </c>
      <c r="DJ197" s="152">
        <v>101796.65</v>
      </c>
      <c r="DK197" s="152">
        <v>8524.25</v>
      </c>
      <c r="DP197" s="166">
        <v>3303428</v>
      </c>
      <c r="DR197">
        <v>0</v>
      </c>
      <c r="DS197">
        <v>2716306.03</v>
      </c>
      <c r="DT197">
        <v>2914095.76</v>
      </c>
      <c r="DU197">
        <v>-197789.72999999998</v>
      </c>
      <c r="DV197">
        <v>9768.06</v>
      </c>
      <c r="DW197">
        <v>9768.06</v>
      </c>
      <c r="DX197">
        <v>0</v>
      </c>
      <c r="EM197" s="277"/>
    </row>
    <row r="198" spans="2:143" hidden="1">
      <c r="B198" s="166">
        <v>3303436</v>
      </c>
      <c r="C198" s="175" t="s">
        <v>915</v>
      </c>
      <c r="D198" s="175" t="s">
        <v>916</v>
      </c>
      <c r="E198" s="178"/>
      <c r="F198" s="17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70"/>
      <c r="S198" s="170"/>
      <c r="T198" s="170"/>
      <c r="U198" s="170"/>
      <c r="V198" s="170"/>
      <c r="W198" s="170"/>
      <c r="X198" s="207"/>
      <c r="Y198" s="207">
        <v>-582135.75</v>
      </c>
      <c r="Z198" s="207">
        <v>0</v>
      </c>
      <c r="AA198" s="208">
        <v>1051143.1000000001</v>
      </c>
      <c r="AB198" s="208">
        <v>0</v>
      </c>
      <c r="AC198" s="208">
        <v>16670</v>
      </c>
      <c r="AD198" s="208">
        <v>0</v>
      </c>
      <c r="AE198" s="208">
        <v>120005</v>
      </c>
      <c r="AF198" s="208">
        <v>3456.93</v>
      </c>
      <c r="AG198" s="208">
        <v>0</v>
      </c>
      <c r="AH198" s="208">
        <v>0</v>
      </c>
      <c r="AI198" s="208">
        <v>153890.65000000026</v>
      </c>
      <c r="AJ198" s="208">
        <v>0</v>
      </c>
      <c r="AK198" s="208">
        <v>0</v>
      </c>
      <c r="AL198" s="208">
        <v>0</v>
      </c>
      <c r="AM198" s="208">
        <v>3088.09</v>
      </c>
      <c r="AN198" s="208">
        <v>0</v>
      </c>
      <c r="AO198" s="208">
        <v>0</v>
      </c>
      <c r="AP198" s="208">
        <v>0</v>
      </c>
      <c r="AQ198" s="208">
        <v>0</v>
      </c>
      <c r="AR198" s="208">
        <v>0</v>
      </c>
      <c r="AS198" s="208">
        <v>0</v>
      </c>
      <c r="AT198" s="208">
        <v>6221.5</v>
      </c>
      <c r="AU198" s="208">
        <v>44401</v>
      </c>
      <c r="AV198" s="208">
        <v>499401.39</v>
      </c>
      <c r="AW198" s="208">
        <v>0</v>
      </c>
      <c r="AX198" s="208">
        <v>124538.04</v>
      </c>
      <c r="AY198" s="208">
        <v>0</v>
      </c>
      <c r="AZ198" s="208">
        <v>176676.87</v>
      </c>
      <c r="BA198" s="208">
        <v>0</v>
      </c>
      <c r="BB198" s="208">
        <v>83656.039999999994</v>
      </c>
      <c r="BC198" s="208">
        <v>5594.12</v>
      </c>
      <c r="BD198" s="208">
        <v>680.67</v>
      </c>
      <c r="BE198" s="208">
        <v>0</v>
      </c>
      <c r="BF198" s="208">
        <v>0</v>
      </c>
      <c r="BG198" s="208">
        <v>960</v>
      </c>
      <c r="BH198" s="208">
        <v>6608.7</v>
      </c>
      <c r="BI198" s="208">
        <v>3936.31</v>
      </c>
      <c r="BJ198" s="208">
        <v>3014.07</v>
      </c>
      <c r="BK198" s="208">
        <v>44235.37</v>
      </c>
      <c r="BL198" s="208">
        <v>0</v>
      </c>
      <c r="BM198" s="208">
        <v>13104.41</v>
      </c>
      <c r="BN198" s="208">
        <v>141675.22</v>
      </c>
      <c r="BO198" s="208">
        <v>3097.61</v>
      </c>
      <c r="BP198" s="208">
        <v>0</v>
      </c>
      <c r="BQ198" s="208">
        <v>44297.23</v>
      </c>
      <c r="BR198" s="208">
        <v>4895</v>
      </c>
      <c r="BS198" s="208">
        <v>1050</v>
      </c>
      <c r="BT198" s="208">
        <v>70618.850000000006</v>
      </c>
      <c r="BU198" s="208">
        <v>147595.01999999999</v>
      </c>
      <c r="BV198" s="208">
        <v>2207.48</v>
      </c>
      <c r="BW198" s="208">
        <v>44447.86</v>
      </c>
      <c r="BX198" s="208">
        <v>0</v>
      </c>
      <c r="BY198" s="208">
        <v>0</v>
      </c>
      <c r="BZ198" s="208">
        <v>0</v>
      </c>
      <c r="CA198" s="208">
        <v>0</v>
      </c>
      <c r="CB198" s="208">
        <v>0</v>
      </c>
      <c r="CC198" s="208">
        <v>6543.45</v>
      </c>
      <c r="CD198" s="208">
        <v>0</v>
      </c>
      <c r="CE198" s="208">
        <v>0</v>
      </c>
      <c r="CF198" s="208">
        <v>0</v>
      </c>
      <c r="CG198" s="208">
        <v>0</v>
      </c>
      <c r="CH198" s="208">
        <v>6543.45</v>
      </c>
      <c r="CI198" s="208">
        <v>0</v>
      </c>
      <c r="CJ198" s="208">
        <v>0</v>
      </c>
      <c r="CK198" s="208">
        <v>-605549.74000000022</v>
      </c>
      <c r="CL198" s="208"/>
      <c r="CM198" s="208">
        <v>0</v>
      </c>
      <c r="CN198" s="208">
        <v>0</v>
      </c>
      <c r="CO198" s="208">
        <v>0</v>
      </c>
      <c r="CP198" s="208">
        <v>0</v>
      </c>
      <c r="CQ198" s="176"/>
      <c r="CR198">
        <v>-605549.74000000022</v>
      </c>
      <c r="CS198">
        <v>0</v>
      </c>
      <c r="CT198" s="152">
        <v>-605549.74</v>
      </c>
      <c r="CU198" s="152">
        <v>0</v>
      </c>
      <c r="CV198" s="152">
        <v>0</v>
      </c>
      <c r="CW198">
        <v>0</v>
      </c>
      <c r="CX198">
        <v>-605549.74</v>
      </c>
      <c r="CY198" s="153">
        <v>0</v>
      </c>
      <c r="CZ198">
        <v>0</v>
      </c>
      <c r="DA198">
        <v>115479.24999999977</v>
      </c>
      <c r="DB198">
        <v>0</v>
      </c>
      <c r="DE198">
        <v>-2.3283064365386963E-10</v>
      </c>
      <c r="DH198">
        <v>-605549.74000000022</v>
      </c>
      <c r="DI198">
        <v>0</v>
      </c>
      <c r="DJ198" s="152">
        <v>-605549.74</v>
      </c>
      <c r="DK198" s="152">
        <v>0</v>
      </c>
      <c r="DP198" s="166">
        <v>3303436</v>
      </c>
      <c r="DR198">
        <v>0</v>
      </c>
      <c r="DS198">
        <v>1398876.2700000003</v>
      </c>
      <c r="DT198">
        <v>1422290.2600000005</v>
      </c>
      <c r="DU198">
        <v>-23413.990000000224</v>
      </c>
      <c r="DV198">
        <v>6543.45</v>
      </c>
      <c r="DW198">
        <v>6543.45</v>
      </c>
      <c r="DX198">
        <v>0</v>
      </c>
      <c r="EM198" s="277"/>
    </row>
    <row r="199" spans="2:143" hidden="1">
      <c r="B199" s="166">
        <v>3304177</v>
      </c>
      <c r="C199" s="175" t="s">
        <v>921</v>
      </c>
      <c r="D199" s="175" t="s">
        <v>922</v>
      </c>
      <c r="E199" s="178"/>
      <c r="F199" s="17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70"/>
      <c r="S199" s="170"/>
      <c r="T199" s="170"/>
      <c r="U199" s="170"/>
      <c r="V199" s="170"/>
      <c r="W199" s="170"/>
      <c r="X199" s="207">
        <v>838673.72</v>
      </c>
      <c r="Y199" s="207"/>
      <c r="Z199" s="207">
        <v>48047.08</v>
      </c>
      <c r="AA199" s="208">
        <v>5861169.6299999999</v>
      </c>
      <c r="AB199" s="208">
        <v>0</v>
      </c>
      <c r="AC199" s="208">
        <v>17115</v>
      </c>
      <c r="AD199" s="208">
        <v>0</v>
      </c>
      <c r="AE199" s="208">
        <v>438140</v>
      </c>
      <c r="AF199" s="208">
        <v>8913.86</v>
      </c>
      <c r="AG199" s="208">
        <v>0</v>
      </c>
      <c r="AH199" s="208">
        <v>0</v>
      </c>
      <c r="AI199" s="208">
        <v>266170.80999999779</v>
      </c>
      <c r="AJ199" s="208">
        <v>0</v>
      </c>
      <c r="AK199" s="208">
        <v>0</v>
      </c>
      <c r="AL199" s="208">
        <v>0</v>
      </c>
      <c r="AM199" s="208">
        <v>50758.45</v>
      </c>
      <c r="AN199" s="208">
        <v>0</v>
      </c>
      <c r="AO199" s="208">
        <v>0</v>
      </c>
      <c r="AP199" s="208">
        <v>0</v>
      </c>
      <c r="AQ199" s="208">
        <v>0</v>
      </c>
      <c r="AR199" s="208">
        <v>0</v>
      </c>
      <c r="AS199" s="208">
        <v>0</v>
      </c>
      <c r="AT199" s="208">
        <v>138136.16</v>
      </c>
      <c r="AU199" s="208">
        <v>0</v>
      </c>
      <c r="AV199" s="208">
        <v>3700346.61</v>
      </c>
      <c r="AW199" s="208">
        <v>0</v>
      </c>
      <c r="AX199" s="208">
        <v>350008</v>
      </c>
      <c r="AY199" s="208">
        <v>93245</v>
      </c>
      <c r="AZ199" s="208">
        <v>582085.36</v>
      </c>
      <c r="BA199" s="208">
        <v>0</v>
      </c>
      <c r="BB199" s="208">
        <v>29427</v>
      </c>
      <c r="BC199" s="208">
        <v>65522.47</v>
      </c>
      <c r="BD199" s="208">
        <v>55223.86</v>
      </c>
      <c r="BE199" s="208">
        <v>0</v>
      </c>
      <c r="BF199" s="208">
        <v>93</v>
      </c>
      <c r="BG199" s="208">
        <v>389600.21</v>
      </c>
      <c r="BH199" s="208">
        <v>0</v>
      </c>
      <c r="BI199" s="208">
        <v>126942.1</v>
      </c>
      <c r="BJ199" s="208">
        <v>18940.02</v>
      </c>
      <c r="BK199" s="208">
        <v>193687.43</v>
      </c>
      <c r="BL199" s="208">
        <v>74096.639999999999</v>
      </c>
      <c r="BM199" s="208">
        <v>118530.04</v>
      </c>
      <c r="BN199" s="208">
        <v>140158.18</v>
      </c>
      <c r="BO199" s="208">
        <v>258378.45</v>
      </c>
      <c r="BP199" s="208">
        <v>48042.45</v>
      </c>
      <c r="BQ199" s="208">
        <v>116112.73</v>
      </c>
      <c r="BR199" s="208">
        <v>4895</v>
      </c>
      <c r="BS199" s="208">
        <v>10310.16</v>
      </c>
      <c r="BT199" s="208">
        <v>148089.07999999999</v>
      </c>
      <c r="BU199" s="208">
        <v>102853.04</v>
      </c>
      <c r="BV199" s="208">
        <v>135320.89000000001</v>
      </c>
      <c r="BW199" s="208">
        <v>294469.06</v>
      </c>
      <c r="BX199" s="208">
        <v>0</v>
      </c>
      <c r="BY199" s="208">
        <v>0</v>
      </c>
      <c r="BZ199" s="208">
        <v>0</v>
      </c>
      <c r="CA199" s="208">
        <v>0</v>
      </c>
      <c r="CB199" s="208">
        <v>0</v>
      </c>
      <c r="CC199" s="208">
        <v>16867.189999999999</v>
      </c>
      <c r="CD199" s="208">
        <v>0</v>
      </c>
      <c r="CE199" s="208">
        <v>0</v>
      </c>
      <c r="CF199" s="208">
        <v>0</v>
      </c>
      <c r="CG199" s="208">
        <v>0</v>
      </c>
      <c r="CH199" s="208">
        <v>0</v>
      </c>
      <c r="CI199" s="208">
        <v>0</v>
      </c>
      <c r="CJ199" s="208">
        <v>0</v>
      </c>
      <c r="CK199" s="208">
        <v>562700.84999999986</v>
      </c>
      <c r="CL199" s="208"/>
      <c r="CM199" s="208">
        <v>64914.270000000004</v>
      </c>
      <c r="CN199" s="208">
        <v>0</v>
      </c>
      <c r="CO199" s="208">
        <v>0</v>
      </c>
      <c r="CP199" s="208">
        <v>0</v>
      </c>
      <c r="CQ199" s="176"/>
      <c r="CR199">
        <v>562700.84999999986</v>
      </c>
      <c r="CS199">
        <v>64914.270000000004</v>
      </c>
      <c r="CT199" s="152">
        <v>562700.85</v>
      </c>
      <c r="CU199" s="152">
        <v>64914.27</v>
      </c>
      <c r="CV199" s="152">
        <v>0</v>
      </c>
      <c r="CW199">
        <v>0</v>
      </c>
      <c r="CX199">
        <v>627615.12</v>
      </c>
      <c r="CY199" s="153">
        <v>0</v>
      </c>
      <c r="CZ199">
        <v>0</v>
      </c>
      <c r="DA199">
        <v>2.0000002230517566E-2</v>
      </c>
      <c r="DB199">
        <v>0</v>
      </c>
      <c r="DE199">
        <v>-9.4587448984384537E-11</v>
      </c>
      <c r="DH199">
        <v>562700.84999999986</v>
      </c>
      <c r="DI199">
        <v>64914.270000000004</v>
      </c>
      <c r="DJ199" s="152">
        <v>562700.85</v>
      </c>
      <c r="DK199" s="152">
        <v>64914.27</v>
      </c>
      <c r="DP199" s="166">
        <v>3304177</v>
      </c>
      <c r="DR199">
        <v>0</v>
      </c>
      <c r="DS199">
        <v>6780403.9099999983</v>
      </c>
      <c r="DT199">
        <v>7056376.7799999984</v>
      </c>
      <c r="DU199">
        <v>-275972.87000000011</v>
      </c>
      <c r="DV199">
        <v>16867.189999999999</v>
      </c>
      <c r="DW199">
        <v>0</v>
      </c>
      <c r="DX199">
        <v>16867.189999999999</v>
      </c>
      <c r="EM199" s="277"/>
    </row>
    <row r="200" spans="2:143" hidden="1">
      <c r="B200" s="166">
        <v>3304193</v>
      </c>
      <c r="C200" s="175" t="s">
        <v>923</v>
      </c>
      <c r="D200" s="175" t="s">
        <v>924</v>
      </c>
      <c r="E200" s="178"/>
      <c r="F200" s="17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70"/>
      <c r="S200" s="170"/>
      <c r="T200" s="170"/>
      <c r="U200" s="170"/>
      <c r="V200" s="170"/>
      <c r="W200" s="170"/>
      <c r="X200" s="207">
        <v>490224.5</v>
      </c>
      <c r="Y200" s="207"/>
      <c r="Z200" s="207">
        <v>15464.56</v>
      </c>
      <c r="AA200" s="208">
        <v>4658923.4400000004</v>
      </c>
      <c r="AB200" s="208">
        <v>0</v>
      </c>
      <c r="AC200" s="208">
        <v>165105.19</v>
      </c>
      <c r="AD200" s="208">
        <v>0</v>
      </c>
      <c r="AE200" s="208">
        <v>250690.5</v>
      </c>
      <c r="AF200" s="208">
        <v>8913.86</v>
      </c>
      <c r="AG200" s="208">
        <v>0</v>
      </c>
      <c r="AH200" s="208">
        <v>0</v>
      </c>
      <c r="AI200" s="208">
        <v>722410.08999999985</v>
      </c>
      <c r="AJ200" s="208">
        <v>0</v>
      </c>
      <c r="AK200" s="208">
        <v>0</v>
      </c>
      <c r="AL200" s="208">
        <v>0</v>
      </c>
      <c r="AM200" s="208">
        <v>93068.59</v>
      </c>
      <c r="AN200" s="208">
        <v>0</v>
      </c>
      <c r="AO200" s="208">
        <v>0</v>
      </c>
      <c r="AP200" s="208">
        <v>0</v>
      </c>
      <c r="AQ200" s="208">
        <v>0</v>
      </c>
      <c r="AR200" s="208">
        <v>0</v>
      </c>
      <c r="AS200" s="208">
        <v>0</v>
      </c>
      <c r="AT200" s="208">
        <v>87223.5</v>
      </c>
      <c r="AU200" s="208">
        <v>0</v>
      </c>
      <c r="AV200" s="208">
        <v>3337606.51</v>
      </c>
      <c r="AW200" s="208">
        <v>0</v>
      </c>
      <c r="AX200" s="208">
        <v>238510.2</v>
      </c>
      <c r="AY200" s="208">
        <v>0</v>
      </c>
      <c r="AZ200" s="208">
        <v>572743.63</v>
      </c>
      <c r="BA200" s="208">
        <v>0</v>
      </c>
      <c r="BB200" s="208">
        <v>79336.42</v>
      </c>
      <c r="BC200" s="208">
        <v>5143.29</v>
      </c>
      <c r="BD200" s="208">
        <v>2990.88</v>
      </c>
      <c r="BE200" s="208">
        <v>0</v>
      </c>
      <c r="BF200" s="208">
        <v>0</v>
      </c>
      <c r="BG200" s="208">
        <v>5130.1499999999996</v>
      </c>
      <c r="BH200" s="208">
        <v>0</v>
      </c>
      <c r="BI200" s="208">
        <v>38.99</v>
      </c>
      <c r="BJ200" s="208">
        <v>0</v>
      </c>
      <c r="BK200" s="208">
        <v>157654.48000000001</v>
      </c>
      <c r="BL200" s="208">
        <v>101882.88</v>
      </c>
      <c r="BM200" s="208">
        <v>0</v>
      </c>
      <c r="BN200" s="208">
        <v>116643.7</v>
      </c>
      <c r="BO200" s="208">
        <v>84447.87</v>
      </c>
      <c r="BP200" s="208">
        <v>8572.6</v>
      </c>
      <c r="BQ200" s="208">
        <v>321677.02</v>
      </c>
      <c r="BR200" s="208">
        <v>4895</v>
      </c>
      <c r="BS200" s="208">
        <v>0</v>
      </c>
      <c r="BT200" s="208">
        <v>6874.49</v>
      </c>
      <c r="BU200" s="208">
        <v>0</v>
      </c>
      <c r="BV200" s="208">
        <v>17180.240000000002</v>
      </c>
      <c r="BW200" s="208">
        <v>111433.1</v>
      </c>
      <c r="BX200" s="208">
        <v>312199.46999999997</v>
      </c>
      <c r="BY200" s="208">
        <v>0</v>
      </c>
      <c r="BZ200" s="208">
        <v>0</v>
      </c>
      <c r="CA200" s="208">
        <v>0</v>
      </c>
      <c r="CB200" s="208">
        <v>0</v>
      </c>
      <c r="CC200" s="208">
        <v>15154.38</v>
      </c>
      <c r="CD200" s="208">
        <v>29588.59</v>
      </c>
      <c r="CE200" s="208">
        <v>0</v>
      </c>
      <c r="CF200" s="208">
        <v>0</v>
      </c>
      <c r="CG200" s="208">
        <v>0</v>
      </c>
      <c r="CH200" s="208">
        <v>0</v>
      </c>
      <c r="CI200" s="208">
        <v>0</v>
      </c>
      <c r="CJ200" s="208"/>
      <c r="CK200" s="208">
        <v>991598.75</v>
      </c>
      <c r="CL200" s="208"/>
      <c r="CM200" s="208">
        <v>60207.53</v>
      </c>
      <c r="CN200" s="208">
        <v>0</v>
      </c>
      <c r="CO200" s="208">
        <v>0</v>
      </c>
      <c r="CP200" s="208">
        <v>0</v>
      </c>
      <c r="CQ200" s="176"/>
      <c r="CR200">
        <v>991598.75</v>
      </c>
      <c r="CS200">
        <v>60207.53</v>
      </c>
      <c r="CT200" s="152">
        <v>991598.75</v>
      </c>
      <c r="CU200" s="152">
        <v>60207.53</v>
      </c>
      <c r="CV200" s="152">
        <v>0</v>
      </c>
      <c r="CW200">
        <v>0</v>
      </c>
      <c r="CX200">
        <v>1051806.28</v>
      </c>
      <c r="CY200" s="153">
        <v>29588.59</v>
      </c>
      <c r="CZ200">
        <v>29588.59</v>
      </c>
      <c r="DA200">
        <v>43876.200000000186</v>
      </c>
      <c r="DB200">
        <v>0</v>
      </c>
      <c r="DE200">
        <v>0</v>
      </c>
      <c r="DH200">
        <v>991598.75</v>
      </c>
      <c r="DI200">
        <v>60207.53</v>
      </c>
      <c r="DJ200" s="152">
        <v>991598.75</v>
      </c>
      <c r="DK200" s="152">
        <v>60207.53</v>
      </c>
      <c r="DP200" s="166">
        <v>3304193</v>
      </c>
      <c r="DR200">
        <v>0</v>
      </c>
      <c r="DS200">
        <v>5986335.1700000009</v>
      </c>
      <c r="DT200">
        <v>5484960.9200000009</v>
      </c>
      <c r="DU200">
        <v>501374.25</v>
      </c>
      <c r="DV200">
        <v>44742.97</v>
      </c>
      <c r="DW200">
        <v>0</v>
      </c>
      <c r="DX200">
        <v>44742.97</v>
      </c>
      <c r="EM200" s="277"/>
    </row>
    <row r="201" spans="2:143" hidden="1">
      <c r="B201" s="166">
        <v>3304223</v>
      </c>
      <c r="C201" s="175" t="s">
        <v>926</v>
      </c>
      <c r="D201" s="175" t="s">
        <v>927</v>
      </c>
      <c r="E201" s="178"/>
      <c r="F201" s="17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70"/>
      <c r="S201" s="170"/>
      <c r="T201" s="170"/>
      <c r="U201" s="170"/>
      <c r="V201" s="170"/>
      <c r="W201" s="170"/>
      <c r="X201" s="207">
        <v>5159546.6500000004</v>
      </c>
      <c r="Y201" s="207"/>
      <c r="Z201" s="207">
        <v>25588.75</v>
      </c>
      <c r="AA201" s="208">
        <v>7915861.79</v>
      </c>
      <c r="AB201" s="208">
        <v>1048442</v>
      </c>
      <c r="AC201" s="208">
        <v>78577.539999999994</v>
      </c>
      <c r="AD201" s="208">
        <v>0</v>
      </c>
      <c r="AE201" s="208">
        <v>671016.5</v>
      </c>
      <c r="AF201" s="208">
        <v>15598.51</v>
      </c>
      <c r="AG201" s="208">
        <v>0</v>
      </c>
      <c r="AH201" s="208">
        <v>0</v>
      </c>
      <c r="AI201" s="208">
        <v>727736.69</v>
      </c>
      <c r="AJ201" s="208">
        <v>18440.419999999998</v>
      </c>
      <c r="AK201" s="208">
        <v>0</v>
      </c>
      <c r="AL201" s="208">
        <v>0</v>
      </c>
      <c r="AM201" s="208">
        <v>10723.79</v>
      </c>
      <c r="AN201" s="208">
        <v>0</v>
      </c>
      <c r="AO201" s="208">
        <v>0</v>
      </c>
      <c r="AP201" s="208">
        <v>0</v>
      </c>
      <c r="AQ201" s="208">
        <v>0</v>
      </c>
      <c r="AR201" s="208">
        <v>0</v>
      </c>
      <c r="AS201" s="208">
        <v>0</v>
      </c>
      <c r="AT201" s="208">
        <v>162017.78</v>
      </c>
      <c r="AU201" s="208">
        <v>0</v>
      </c>
      <c r="AV201" s="208">
        <v>5602546.2599999998</v>
      </c>
      <c r="AW201" s="208">
        <v>0</v>
      </c>
      <c r="AX201" s="208">
        <v>352551.04</v>
      </c>
      <c r="AY201" s="208">
        <v>0</v>
      </c>
      <c r="AZ201" s="208">
        <v>1339471.55</v>
      </c>
      <c r="BA201" s="208">
        <v>0</v>
      </c>
      <c r="BB201" s="208">
        <v>126764.32</v>
      </c>
      <c r="BC201" s="208">
        <v>20108.87</v>
      </c>
      <c r="BD201" s="208">
        <v>42126.83</v>
      </c>
      <c r="BE201" s="208">
        <v>38.79</v>
      </c>
      <c r="BF201" s="208">
        <v>0</v>
      </c>
      <c r="BG201" s="208">
        <v>119179.46</v>
      </c>
      <c r="BH201" s="208">
        <v>0</v>
      </c>
      <c r="BI201" s="208">
        <v>0</v>
      </c>
      <c r="BJ201" s="208">
        <v>106117.97</v>
      </c>
      <c r="BK201" s="208">
        <v>614578.91</v>
      </c>
      <c r="BL201" s="208">
        <v>171194.56</v>
      </c>
      <c r="BM201" s="208">
        <v>0</v>
      </c>
      <c r="BN201" s="208">
        <v>261746.79999999385</v>
      </c>
      <c r="BO201" s="208">
        <v>225455.81</v>
      </c>
      <c r="BP201" s="208">
        <v>93492.57</v>
      </c>
      <c r="BQ201" s="208">
        <v>213016.23</v>
      </c>
      <c r="BR201" s="208">
        <v>4895</v>
      </c>
      <c r="BS201" s="208">
        <v>0</v>
      </c>
      <c r="BT201" s="208">
        <v>495337.35</v>
      </c>
      <c r="BU201" s="208">
        <v>71309.75</v>
      </c>
      <c r="BV201" s="208">
        <v>88303.89</v>
      </c>
      <c r="BW201" s="208">
        <v>252003.67</v>
      </c>
      <c r="BX201" s="208">
        <v>628003.09</v>
      </c>
      <c r="BY201" s="208">
        <v>0</v>
      </c>
      <c r="BZ201" s="208">
        <v>0</v>
      </c>
      <c r="CA201" s="208">
        <v>0</v>
      </c>
      <c r="CB201" s="208">
        <v>0</v>
      </c>
      <c r="CC201" s="208">
        <v>24910.94</v>
      </c>
      <c r="CD201" s="208">
        <v>48495.14</v>
      </c>
      <c r="CE201" s="208">
        <v>0</v>
      </c>
      <c r="CF201" s="208">
        <v>0</v>
      </c>
      <c r="CG201" s="208">
        <v>0</v>
      </c>
      <c r="CH201" s="208">
        <v>0</v>
      </c>
      <c r="CI201" s="208">
        <v>0</v>
      </c>
      <c r="CJ201" s="208"/>
      <c r="CK201" s="208">
        <v>4979718.9500000011</v>
      </c>
      <c r="CL201" s="208"/>
      <c r="CM201" s="208">
        <v>98994.83</v>
      </c>
      <c r="CN201" s="208">
        <v>0</v>
      </c>
      <c r="CO201" s="208">
        <v>0</v>
      </c>
      <c r="CP201" s="208">
        <v>0</v>
      </c>
      <c r="CQ201" s="176"/>
      <c r="CR201">
        <v>4979718.9500000011</v>
      </c>
      <c r="CS201">
        <v>98994.83</v>
      </c>
      <c r="CT201" s="152">
        <v>4979718.95</v>
      </c>
      <c r="CU201" s="152">
        <v>98994.83</v>
      </c>
      <c r="CV201" s="152">
        <v>0</v>
      </c>
      <c r="CW201">
        <v>0</v>
      </c>
      <c r="CX201">
        <v>5078713.78</v>
      </c>
      <c r="CY201" s="153">
        <v>48495.14</v>
      </c>
      <c r="CZ201">
        <v>48495.14</v>
      </c>
      <c r="DA201">
        <v>0</v>
      </c>
      <c r="DB201">
        <v>-0.35000000614672899</v>
      </c>
      <c r="DE201">
        <v>1.0040821507573128E-9</v>
      </c>
      <c r="DH201">
        <v>4979718.9500000011</v>
      </c>
      <c r="DI201">
        <v>98994.83</v>
      </c>
      <c r="DJ201" s="152">
        <v>4979718.95</v>
      </c>
      <c r="DK201" s="152">
        <v>98994.83</v>
      </c>
      <c r="DP201" s="166">
        <v>3304223</v>
      </c>
      <c r="DR201">
        <v>0</v>
      </c>
      <c r="DS201">
        <v>10648415.019999996</v>
      </c>
      <c r="DT201">
        <v>10828242.719999995</v>
      </c>
      <c r="DU201">
        <v>-179827.69999999925</v>
      </c>
      <c r="DV201">
        <v>73406.080000000002</v>
      </c>
      <c r="DW201">
        <v>0</v>
      </c>
      <c r="DX201">
        <v>73406.080000000002</v>
      </c>
      <c r="EM201" s="277"/>
    </row>
    <row r="202" spans="2:143" hidden="1">
      <c r="B202" s="166">
        <v>3304245</v>
      </c>
      <c r="C202" s="175" t="s">
        <v>929</v>
      </c>
      <c r="D202" s="175" t="s">
        <v>930</v>
      </c>
      <c r="E202" s="178"/>
      <c r="F202" s="17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70"/>
      <c r="S202" s="170"/>
      <c r="T202" s="170"/>
      <c r="U202" s="170"/>
      <c r="V202" s="170"/>
      <c r="W202" s="170"/>
      <c r="X202" s="207">
        <v>4442715.47</v>
      </c>
      <c r="Y202" s="207"/>
      <c r="Z202" s="207">
        <v>29264.69</v>
      </c>
      <c r="AA202" s="208">
        <v>9555015.9800000004</v>
      </c>
      <c r="AB202" s="208">
        <v>1421250</v>
      </c>
      <c r="AC202" s="208">
        <v>114812.61</v>
      </c>
      <c r="AD202" s="208">
        <v>0</v>
      </c>
      <c r="AE202" s="208">
        <v>729675.5</v>
      </c>
      <c r="AF202" s="208">
        <v>10798.51</v>
      </c>
      <c r="AG202" s="208">
        <v>0</v>
      </c>
      <c r="AH202" s="208">
        <v>0</v>
      </c>
      <c r="AI202" s="208">
        <v>546303.00000000116</v>
      </c>
      <c r="AJ202" s="208">
        <v>6580</v>
      </c>
      <c r="AK202" s="208">
        <v>0</v>
      </c>
      <c r="AL202" s="208">
        <v>0</v>
      </c>
      <c r="AM202" s="208">
        <v>24669.45</v>
      </c>
      <c r="AN202" s="208">
        <v>0</v>
      </c>
      <c r="AO202" s="208">
        <v>0</v>
      </c>
      <c r="AP202" s="208">
        <v>0</v>
      </c>
      <c r="AQ202" s="208">
        <v>0</v>
      </c>
      <c r="AR202" s="208">
        <v>0</v>
      </c>
      <c r="AS202" s="208">
        <v>0</v>
      </c>
      <c r="AT202" s="208">
        <v>159821.63</v>
      </c>
      <c r="AU202" s="208">
        <v>0</v>
      </c>
      <c r="AV202" s="208">
        <v>5888005.75</v>
      </c>
      <c r="AW202" s="208">
        <v>0</v>
      </c>
      <c r="AX202" s="208">
        <v>1544234.35</v>
      </c>
      <c r="AY202" s="208">
        <v>430409.49</v>
      </c>
      <c r="AZ202" s="208">
        <v>701823.02</v>
      </c>
      <c r="BA202" s="208">
        <v>0</v>
      </c>
      <c r="BB202" s="208">
        <v>151692.39000000001</v>
      </c>
      <c r="BC202" s="208">
        <v>69414.22</v>
      </c>
      <c r="BD202" s="208">
        <v>23484.54</v>
      </c>
      <c r="BE202" s="208">
        <v>0</v>
      </c>
      <c r="BF202" s="208">
        <v>0</v>
      </c>
      <c r="BG202" s="208">
        <v>1279866.23</v>
      </c>
      <c r="BH202" s="208">
        <v>36152.35</v>
      </c>
      <c r="BI202" s="208">
        <v>18570.23</v>
      </c>
      <c r="BJ202" s="208">
        <v>20862.650000000001</v>
      </c>
      <c r="BK202" s="208">
        <v>376816.92</v>
      </c>
      <c r="BL202" s="208">
        <v>195018.23999999999</v>
      </c>
      <c r="BM202" s="208">
        <v>53278.239999999998</v>
      </c>
      <c r="BN202" s="208">
        <v>560372.32999999996</v>
      </c>
      <c r="BO202" s="208">
        <v>204888.49</v>
      </c>
      <c r="BP202" s="208">
        <v>185590.56</v>
      </c>
      <c r="BQ202" s="208">
        <v>174219.99</v>
      </c>
      <c r="BR202" s="208">
        <v>4895</v>
      </c>
      <c r="BS202" s="208">
        <v>5415.5</v>
      </c>
      <c r="BT202" s="208">
        <v>239446.37</v>
      </c>
      <c r="BU202" s="208">
        <v>230481.06</v>
      </c>
      <c r="BV202" s="208">
        <v>206431.12</v>
      </c>
      <c r="BW202" s="208">
        <v>138697.97</v>
      </c>
      <c r="BX202" s="208">
        <v>0</v>
      </c>
      <c r="BY202" s="208">
        <v>0</v>
      </c>
      <c r="BZ202" s="208">
        <v>0</v>
      </c>
      <c r="CA202" s="208">
        <v>0</v>
      </c>
      <c r="CB202" s="208">
        <v>0</v>
      </c>
      <c r="CC202" s="208">
        <v>29709.06</v>
      </c>
      <c r="CD202" s="208">
        <v>55049.75</v>
      </c>
      <c r="CE202" s="208">
        <v>0</v>
      </c>
      <c r="CF202" s="208">
        <v>0</v>
      </c>
      <c r="CG202" s="208">
        <v>0</v>
      </c>
      <c r="CH202" s="208">
        <v>0</v>
      </c>
      <c r="CI202" s="208">
        <v>0</v>
      </c>
      <c r="CJ202" s="208"/>
      <c r="CK202" s="208">
        <v>4271575.1399999997</v>
      </c>
      <c r="CL202" s="208"/>
      <c r="CM202" s="208">
        <v>114023.5</v>
      </c>
      <c r="CN202" s="208">
        <v>0</v>
      </c>
      <c r="CO202" s="208">
        <v>0</v>
      </c>
      <c r="CP202" s="208">
        <v>0</v>
      </c>
      <c r="CQ202" s="176"/>
      <c r="CR202">
        <v>4271575.1399999997</v>
      </c>
      <c r="CS202">
        <v>114023.5</v>
      </c>
      <c r="CT202" s="152">
        <v>4271575.1399999997</v>
      </c>
      <c r="CU202" s="152">
        <v>114023.5</v>
      </c>
      <c r="CV202" s="152">
        <v>0</v>
      </c>
      <c r="CW202">
        <v>0</v>
      </c>
      <c r="CX202">
        <v>4385598.6399999997</v>
      </c>
      <c r="CY202" s="153">
        <v>55049.75</v>
      </c>
      <c r="CZ202">
        <v>55049.75</v>
      </c>
      <c r="DA202">
        <v>0.4699999988079071</v>
      </c>
      <c r="DB202">
        <v>0</v>
      </c>
      <c r="DE202">
        <v>0</v>
      </c>
      <c r="DH202">
        <v>4271575.1399999997</v>
      </c>
      <c r="DI202">
        <v>114023.5</v>
      </c>
      <c r="DJ202" s="152">
        <v>4271575.1399999997</v>
      </c>
      <c r="DK202" s="152">
        <v>114023.5</v>
      </c>
      <c r="DP202" s="166">
        <v>3304245</v>
      </c>
      <c r="DR202">
        <v>0</v>
      </c>
      <c r="DS202">
        <v>12568926.680000002</v>
      </c>
      <c r="DT202">
        <v>12740067.010000002</v>
      </c>
      <c r="DU202">
        <v>-171140.33000000007</v>
      </c>
      <c r="DV202">
        <v>84758.81</v>
      </c>
      <c r="DW202">
        <v>0</v>
      </c>
      <c r="DX202">
        <v>84758.81</v>
      </c>
      <c r="EM202" s="277"/>
    </row>
    <row r="203" spans="2:143" hidden="1">
      <c r="B203" s="166">
        <v>3304625</v>
      </c>
      <c r="C203" s="175" t="s">
        <v>932</v>
      </c>
      <c r="D203" s="175" t="s">
        <v>933</v>
      </c>
      <c r="E203" s="178"/>
      <c r="F203" s="17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70"/>
      <c r="S203" s="170"/>
      <c r="T203" s="170"/>
      <c r="U203" s="170"/>
      <c r="V203" s="170"/>
      <c r="W203" s="170"/>
      <c r="X203" s="207">
        <v>255582.73</v>
      </c>
      <c r="Y203" s="207"/>
      <c r="Z203" s="207">
        <v>0</v>
      </c>
      <c r="AA203" s="208">
        <v>4871123.37</v>
      </c>
      <c r="AB203" s="208">
        <v>0</v>
      </c>
      <c r="AC203" s="208">
        <v>43428.75</v>
      </c>
      <c r="AD203" s="208">
        <v>0</v>
      </c>
      <c r="AE203" s="208">
        <v>360698.25</v>
      </c>
      <c r="AF203" s="208">
        <v>23484.65</v>
      </c>
      <c r="AG203" s="208">
        <v>0</v>
      </c>
      <c r="AH203" s="208">
        <v>0</v>
      </c>
      <c r="AI203" s="208">
        <v>396439.34999999893</v>
      </c>
      <c r="AJ203" s="208">
        <v>0</v>
      </c>
      <c r="AK203" s="208">
        <v>0</v>
      </c>
      <c r="AL203" s="208">
        <v>0</v>
      </c>
      <c r="AM203" s="208">
        <v>4537.1000000000004</v>
      </c>
      <c r="AN203" s="208">
        <v>0</v>
      </c>
      <c r="AO203" s="208">
        <v>0</v>
      </c>
      <c r="AP203" s="208">
        <v>0</v>
      </c>
      <c r="AQ203" s="208">
        <v>0</v>
      </c>
      <c r="AR203" s="208">
        <v>0</v>
      </c>
      <c r="AS203" s="208">
        <v>0</v>
      </c>
      <c r="AT203" s="208">
        <v>78479.62</v>
      </c>
      <c r="AU203" s="208">
        <v>0</v>
      </c>
      <c r="AV203" s="208">
        <v>2937309.57</v>
      </c>
      <c r="AW203" s="208">
        <v>0</v>
      </c>
      <c r="AX203" s="208">
        <v>103986.99</v>
      </c>
      <c r="AY203" s="208">
        <v>97906.58</v>
      </c>
      <c r="AZ203" s="208">
        <v>851273.52</v>
      </c>
      <c r="BA203" s="208">
        <v>0</v>
      </c>
      <c r="BB203" s="208">
        <v>289648.27</v>
      </c>
      <c r="BC203" s="208">
        <v>215389.17</v>
      </c>
      <c r="BD203" s="208">
        <v>0</v>
      </c>
      <c r="BE203" s="208">
        <v>0</v>
      </c>
      <c r="BF203" s="208">
        <v>0</v>
      </c>
      <c r="BG203" s="208">
        <v>1090.19</v>
      </c>
      <c r="BH203" s="208">
        <v>8897.58</v>
      </c>
      <c r="BI203" s="208">
        <v>0</v>
      </c>
      <c r="BJ203" s="208">
        <v>0</v>
      </c>
      <c r="BK203" s="208">
        <v>131090.72</v>
      </c>
      <c r="BL203" s="208">
        <v>5944.31</v>
      </c>
      <c r="BM203" s="208">
        <v>201179.26</v>
      </c>
      <c r="BN203" s="208">
        <v>170988.34</v>
      </c>
      <c r="BO203" s="208">
        <v>0</v>
      </c>
      <c r="BP203" s="208">
        <v>75877.38</v>
      </c>
      <c r="BQ203" s="208">
        <v>420040.57</v>
      </c>
      <c r="BR203" s="208">
        <v>4895</v>
      </c>
      <c r="BS203" s="208">
        <v>0</v>
      </c>
      <c r="BT203" s="208">
        <v>137097.31</v>
      </c>
      <c r="BU203" s="208">
        <v>0</v>
      </c>
      <c r="BV203" s="208">
        <v>53564.69</v>
      </c>
      <c r="BW203" s="208">
        <v>15839.47</v>
      </c>
      <c r="BX203" s="208">
        <v>0</v>
      </c>
      <c r="BY203" s="208">
        <v>0</v>
      </c>
      <c r="BZ203" s="208">
        <v>0</v>
      </c>
      <c r="CA203" s="208">
        <v>0</v>
      </c>
      <c r="CB203" s="208">
        <v>0</v>
      </c>
      <c r="CC203" s="208">
        <v>15838.2</v>
      </c>
      <c r="CD203" s="208">
        <v>0</v>
      </c>
      <c r="CE203" s="208">
        <v>0</v>
      </c>
      <c r="CF203" s="208">
        <v>0</v>
      </c>
      <c r="CG203" s="208">
        <v>0</v>
      </c>
      <c r="CH203" s="208">
        <v>15838.2</v>
      </c>
      <c r="CI203" s="208">
        <v>0</v>
      </c>
      <c r="CJ203" s="208">
        <v>0</v>
      </c>
      <c r="CK203" s="208">
        <v>311754.89999999991</v>
      </c>
      <c r="CL203" s="208"/>
      <c r="CM203" s="208">
        <v>0</v>
      </c>
      <c r="CN203" s="208">
        <v>0</v>
      </c>
      <c r="CO203" s="208">
        <v>0</v>
      </c>
      <c r="CP203" s="208">
        <v>0</v>
      </c>
      <c r="CQ203" s="176"/>
      <c r="CR203">
        <v>311754.89999999991</v>
      </c>
      <c r="CS203">
        <v>0</v>
      </c>
      <c r="CT203" s="152">
        <v>311754.90000000002</v>
      </c>
      <c r="CU203" s="152">
        <v>0</v>
      </c>
      <c r="CV203" s="152">
        <v>0</v>
      </c>
      <c r="CW203">
        <v>0</v>
      </c>
      <c r="CX203">
        <v>311754.90000000002</v>
      </c>
      <c r="CY203" s="153">
        <v>0</v>
      </c>
      <c r="CZ203">
        <v>0</v>
      </c>
      <c r="DA203">
        <v>3.0000001075677574E-2</v>
      </c>
      <c r="DB203">
        <v>0</v>
      </c>
      <c r="DE203">
        <v>-1.1641532182693481E-10</v>
      </c>
      <c r="DH203">
        <v>311754.89999999991</v>
      </c>
      <c r="DI203">
        <v>0</v>
      </c>
      <c r="DJ203" s="152">
        <v>311754.90000000002</v>
      </c>
      <c r="DK203" s="152">
        <v>0</v>
      </c>
      <c r="DP203" s="166">
        <v>3304625</v>
      </c>
      <c r="DR203">
        <v>0</v>
      </c>
      <c r="DS203">
        <v>5778191.0899999989</v>
      </c>
      <c r="DT203">
        <v>5722018.919999999</v>
      </c>
      <c r="DU203">
        <v>56172.169999999925</v>
      </c>
      <c r="DV203">
        <v>15838.2</v>
      </c>
      <c r="DW203">
        <v>15838.2</v>
      </c>
      <c r="DX203">
        <v>0</v>
      </c>
      <c r="EM203" s="277"/>
    </row>
    <row r="204" spans="2:143" hidden="1">
      <c r="B204" s="166">
        <v>3304801</v>
      </c>
      <c r="C204" s="175" t="s">
        <v>934</v>
      </c>
      <c r="D204" s="175" t="s">
        <v>935</v>
      </c>
      <c r="E204" s="178"/>
      <c r="F204" s="17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70"/>
      <c r="S204" s="170"/>
      <c r="T204" s="170"/>
      <c r="U204" s="170"/>
      <c r="V204" s="170"/>
      <c r="W204" s="170"/>
      <c r="X204" s="207">
        <v>364761.34</v>
      </c>
      <c r="Y204" s="207"/>
      <c r="Z204" s="207">
        <v>0</v>
      </c>
      <c r="AA204" s="208">
        <v>5678226.21</v>
      </c>
      <c r="AB204" s="208">
        <v>0</v>
      </c>
      <c r="AC204" s="208">
        <v>106868.51</v>
      </c>
      <c r="AD204" s="208">
        <v>0</v>
      </c>
      <c r="AE204" s="208">
        <v>406726</v>
      </c>
      <c r="AF204" s="208">
        <v>9770.7900000000009</v>
      </c>
      <c r="AG204" s="208">
        <v>0</v>
      </c>
      <c r="AH204" s="208">
        <v>0</v>
      </c>
      <c r="AI204" s="208">
        <v>275728.60000000015</v>
      </c>
      <c r="AJ204" s="208">
        <v>92054.53</v>
      </c>
      <c r="AK204" s="208">
        <v>0</v>
      </c>
      <c r="AL204" s="208">
        <v>0</v>
      </c>
      <c r="AM204" s="208">
        <v>37505.03</v>
      </c>
      <c r="AN204" s="208">
        <v>0</v>
      </c>
      <c r="AO204" s="208">
        <v>0</v>
      </c>
      <c r="AP204" s="208">
        <v>0</v>
      </c>
      <c r="AQ204" s="208">
        <v>0</v>
      </c>
      <c r="AR204" s="208">
        <v>0</v>
      </c>
      <c r="AS204" s="208">
        <v>0</v>
      </c>
      <c r="AT204" s="208">
        <v>148544.1</v>
      </c>
      <c r="AU204" s="208">
        <v>0</v>
      </c>
      <c r="AV204" s="208">
        <v>3462352.93</v>
      </c>
      <c r="AW204" s="208">
        <v>0</v>
      </c>
      <c r="AX204" s="208">
        <v>633741.89</v>
      </c>
      <c r="AY204" s="208">
        <v>151225.32999999999</v>
      </c>
      <c r="AZ204" s="208">
        <v>276048.11</v>
      </c>
      <c r="BA204" s="208">
        <v>128449.08</v>
      </c>
      <c r="BB204" s="208">
        <v>34878.449999999997</v>
      </c>
      <c r="BC204" s="208">
        <v>74731.199999999997</v>
      </c>
      <c r="BD204" s="208">
        <v>35268.129999999997</v>
      </c>
      <c r="BE204" s="208">
        <v>0</v>
      </c>
      <c r="BF204" s="208">
        <v>0</v>
      </c>
      <c r="BG204" s="208">
        <v>449850.73</v>
      </c>
      <c r="BH204" s="208">
        <v>10080</v>
      </c>
      <c r="BI204" s="208">
        <v>516.03</v>
      </c>
      <c r="BJ204" s="208">
        <v>16225.89</v>
      </c>
      <c r="BK204" s="208">
        <v>217619.26</v>
      </c>
      <c r="BL204" s="208">
        <v>13481.47</v>
      </c>
      <c r="BM204" s="208">
        <v>9368.31</v>
      </c>
      <c r="BN204" s="208">
        <v>317888.89</v>
      </c>
      <c r="BO204" s="208">
        <v>70950.45</v>
      </c>
      <c r="BP204" s="208">
        <v>88860.82</v>
      </c>
      <c r="BQ204" s="208">
        <v>194663.17</v>
      </c>
      <c r="BR204" s="208">
        <v>4895</v>
      </c>
      <c r="BS204" s="208">
        <v>0</v>
      </c>
      <c r="BT204" s="208">
        <v>108657.66</v>
      </c>
      <c r="BU204" s="208">
        <v>115281.02</v>
      </c>
      <c r="BV204" s="208">
        <v>121774.85</v>
      </c>
      <c r="BW204" s="208">
        <v>164676.29999999999</v>
      </c>
      <c r="BX204" s="208">
        <v>0</v>
      </c>
      <c r="BY204" s="208">
        <v>0</v>
      </c>
      <c r="BZ204" s="208">
        <v>0</v>
      </c>
      <c r="CA204" s="208">
        <v>0</v>
      </c>
      <c r="CB204" s="208">
        <v>0</v>
      </c>
      <c r="CC204" s="208">
        <v>17438.96</v>
      </c>
      <c r="CD204" s="208">
        <v>0</v>
      </c>
      <c r="CE204" s="208">
        <v>0</v>
      </c>
      <c r="CF204" s="208">
        <v>0</v>
      </c>
      <c r="CG204" s="208">
        <v>0</v>
      </c>
      <c r="CH204" s="208">
        <v>17438.96</v>
      </c>
      <c r="CI204" s="208">
        <v>0</v>
      </c>
      <c r="CJ204" s="208">
        <v>0</v>
      </c>
      <c r="CK204" s="208">
        <v>418700.14000000077</v>
      </c>
      <c r="CL204" s="208"/>
      <c r="CM204" s="208">
        <v>0</v>
      </c>
      <c r="CN204" s="208">
        <v>0</v>
      </c>
      <c r="CO204" s="208">
        <v>0</v>
      </c>
      <c r="CP204" s="208">
        <v>0</v>
      </c>
      <c r="CQ204" s="176"/>
      <c r="CR204">
        <v>418700.14000000077</v>
      </c>
      <c r="CS204">
        <v>0</v>
      </c>
      <c r="CT204" s="152">
        <v>418700.14</v>
      </c>
      <c r="CU204" s="152">
        <v>0</v>
      </c>
      <c r="CV204" s="152">
        <v>7.5669959187507629E-10</v>
      </c>
      <c r="CW204">
        <v>0</v>
      </c>
      <c r="CX204">
        <v>418700.14</v>
      </c>
      <c r="CY204" s="153">
        <v>0</v>
      </c>
      <c r="CZ204">
        <v>0</v>
      </c>
      <c r="DA204">
        <v>3.999999986262992E-2</v>
      </c>
      <c r="DB204">
        <v>0</v>
      </c>
      <c r="DE204">
        <v>7.5669959187507629E-10</v>
      </c>
      <c r="DH204">
        <v>418700.14000000077</v>
      </c>
      <c r="DI204">
        <v>0</v>
      </c>
      <c r="DJ204" s="152">
        <v>418700.14</v>
      </c>
      <c r="DK204" s="152">
        <v>0</v>
      </c>
      <c r="DP204" s="166">
        <v>3304801</v>
      </c>
      <c r="DR204">
        <v>0</v>
      </c>
      <c r="DS204">
        <v>6755423.7700000005</v>
      </c>
      <c r="DT204">
        <v>6701484.9699999997</v>
      </c>
      <c r="DU204">
        <v>53938.800000000745</v>
      </c>
      <c r="DV204">
        <v>17438.96</v>
      </c>
      <c r="DW204">
        <v>17438.96</v>
      </c>
      <c r="DX204">
        <v>0</v>
      </c>
      <c r="EM204" s="277"/>
    </row>
    <row r="205" spans="2:143" hidden="1">
      <c r="B205" s="166">
        <v>3305416</v>
      </c>
      <c r="C205" s="175" t="s">
        <v>939</v>
      </c>
      <c r="D205" s="175" t="s">
        <v>940</v>
      </c>
      <c r="E205" s="178"/>
      <c r="F205" s="17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70"/>
      <c r="S205" s="170"/>
      <c r="T205" s="170"/>
      <c r="U205" s="170"/>
      <c r="V205" s="170"/>
      <c r="W205" s="170"/>
      <c r="X205" s="207">
        <v>720696.81</v>
      </c>
      <c r="Y205" s="207"/>
      <c r="Z205" s="207">
        <v>-5382.7</v>
      </c>
      <c r="AA205" s="208">
        <v>8749920.3800000008</v>
      </c>
      <c r="AB205" s="208">
        <v>453003.67</v>
      </c>
      <c r="AC205" s="208">
        <v>90733.39</v>
      </c>
      <c r="AD205" s="208">
        <v>0</v>
      </c>
      <c r="AE205" s="208">
        <v>632795</v>
      </c>
      <c r="AF205" s="208">
        <v>26569.3</v>
      </c>
      <c r="AG205" s="208">
        <v>0</v>
      </c>
      <c r="AH205" s="208">
        <v>0</v>
      </c>
      <c r="AI205" s="208">
        <v>127481.22999999767</v>
      </c>
      <c r="AJ205" s="208">
        <v>0</v>
      </c>
      <c r="AK205" s="208">
        <v>42984</v>
      </c>
      <c r="AL205" s="208">
        <v>0</v>
      </c>
      <c r="AM205" s="208">
        <v>30661.61</v>
      </c>
      <c r="AN205" s="208">
        <v>2369.98</v>
      </c>
      <c r="AO205" s="208">
        <v>0</v>
      </c>
      <c r="AP205" s="208">
        <v>0</v>
      </c>
      <c r="AQ205" s="208">
        <v>0</v>
      </c>
      <c r="AR205" s="208">
        <v>0</v>
      </c>
      <c r="AS205" s="208">
        <v>0</v>
      </c>
      <c r="AT205" s="208">
        <v>135978</v>
      </c>
      <c r="AU205" s="208">
        <v>0</v>
      </c>
      <c r="AV205" s="208">
        <v>5513770.0899999999</v>
      </c>
      <c r="AW205" s="208">
        <v>0</v>
      </c>
      <c r="AX205" s="208">
        <v>1367023.34</v>
      </c>
      <c r="AY205" s="208">
        <v>283628.09000000003</v>
      </c>
      <c r="AZ205" s="208">
        <v>801336.72</v>
      </c>
      <c r="BA205" s="208">
        <v>0</v>
      </c>
      <c r="BB205" s="208">
        <v>14506</v>
      </c>
      <c r="BC205" s="208">
        <v>11186.1</v>
      </c>
      <c r="BD205" s="208">
        <v>8067.96</v>
      </c>
      <c r="BE205" s="208">
        <v>0</v>
      </c>
      <c r="BF205" s="208">
        <v>0</v>
      </c>
      <c r="BG205" s="208">
        <v>146859.5</v>
      </c>
      <c r="BH205" s="208">
        <v>5870.25</v>
      </c>
      <c r="BI205" s="208">
        <v>142067.21</v>
      </c>
      <c r="BJ205" s="208">
        <v>16095.71</v>
      </c>
      <c r="BK205" s="208">
        <v>276116.15000000002</v>
      </c>
      <c r="BL205" s="208">
        <v>22657.56</v>
      </c>
      <c r="BM205" s="208">
        <v>54592.160000000003</v>
      </c>
      <c r="BN205" s="208">
        <v>197331.86</v>
      </c>
      <c r="BO205" s="208">
        <v>205813.48</v>
      </c>
      <c r="BP205" s="208">
        <v>236753.79</v>
      </c>
      <c r="BQ205" s="208">
        <v>538716.85</v>
      </c>
      <c r="BR205" s="208">
        <v>4895</v>
      </c>
      <c r="BS205" s="208">
        <v>155017.21</v>
      </c>
      <c r="BT205" s="208">
        <v>92290.49</v>
      </c>
      <c r="BU205" s="208">
        <v>205716.6</v>
      </c>
      <c r="BV205" s="208">
        <v>0</v>
      </c>
      <c r="BW205" s="208">
        <v>312345.21999999997</v>
      </c>
      <c r="BX205" s="208">
        <v>0</v>
      </c>
      <c r="BY205" s="208">
        <v>0</v>
      </c>
      <c r="BZ205" s="208">
        <v>0</v>
      </c>
      <c r="CA205" s="208">
        <v>0</v>
      </c>
      <c r="CB205" s="208">
        <v>0</v>
      </c>
      <c r="CC205" s="208">
        <v>24902.5</v>
      </c>
      <c r="CD205" s="208">
        <v>46378.81</v>
      </c>
      <c r="CE205" s="208">
        <v>0</v>
      </c>
      <c r="CF205" s="208">
        <v>0</v>
      </c>
      <c r="CG205" s="208">
        <v>0</v>
      </c>
      <c r="CH205" s="208">
        <v>0</v>
      </c>
      <c r="CI205" s="208">
        <v>0</v>
      </c>
      <c r="CJ205" s="208"/>
      <c r="CK205" s="208">
        <v>400536.03000000073</v>
      </c>
      <c r="CL205" s="208"/>
      <c r="CM205" s="208">
        <v>65898.61</v>
      </c>
      <c r="CN205" s="208">
        <v>0</v>
      </c>
      <c r="CO205" s="208">
        <v>0</v>
      </c>
      <c r="CP205" s="208">
        <v>0</v>
      </c>
      <c r="CQ205" s="176"/>
      <c r="CR205">
        <v>400536.03000000073</v>
      </c>
      <c r="CS205">
        <v>65898.61</v>
      </c>
      <c r="CT205" s="152">
        <v>400536.03</v>
      </c>
      <c r="CU205" s="152">
        <v>65898.61</v>
      </c>
      <c r="CV205" s="152">
        <v>6.9849193096160889E-10</v>
      </c>
      <c r="CW205">
        <v>0</v>
      </c>
      <c r="CX205">
        <v>466434.64</v>
      </c>
      <c r="CY205" s="153">
        <v>46378.81</v>
      </c>
      <c r="CZ205">
        <v>46378.81</v>
      </c>
      <c r="DA205">
        <v>1.0000002337619662E-2</v>
      </c>
      <c r="DB205">
        <v>0</v>
      </c>
      <c r="DE205">
        <v>6.8394001573324203E-10</v>
      </c>
      <c r="DH205">
        <v>400536.03000000073</v>
      </c>
      <c r="DI205">
        <v>65898.61</v>
      </c>
      <c r="DJ205" s="152">
        <v>400536.03</v>
      </c>
      <c r="DK205" s="152">
        <v>65898.61</v>
      </c>
      <c r="DP205" s="166">
        <v>3305416</v>
      </c>
      <c r="DR205">
        <v>0</v>
      </c>
      <c r="DS205">
        <v>10292496.560000001</v>
      </c>
      <c r="DT205">
        <v>10612657.34</v>
      </c>
      <c r="DU205">
        <v>-320160.77999999933</v>
      </c>
      <c r="DV205">
        <v>71281.31</v>
      </c>
      <c r="DW205">
        <v>0</v>
      </c>
      <c r="DX205">
        <v>71281.31</v>
      </c>
      <c r="EM205" s="277"/>
    </row>
    <row r="206" spans="2:143" hidden="1">
      <c r="B206" s="166">
        <v>3305949</v>
      </c>
      <c r="C206" s="175" t="s">
        <v>941</v>
      </c>
      <c r="D206" s="175" t="s">
        <v>942</v>
      </c>
      <c r="E206" s="178"/>
      <c r="F206" s="17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70"/>
      <c r="S206" s="170"/>
      <c r="T206" s="170"/>
      <c r="U206" s="170"/>
      <c r="V206" s="170"/>
      <c r="W206" s="170"/>
      <c r="X206" s="207">
        <v>600234.44999999995</v>
      </c>
      <c r="Y206" s="207"/>
      <c r="Z206" s="207">
        <v>0</v>
      </c>
      <c r="AA206" s="208">
        <v>3181237.01</v>
      </c>
      <c r="AB206" s="208">
        <v>0</v>
      </c>
      <c r="AC206" s="208">
        <v>73900.23</v>
      </c>
      <c r="AD206" s="208">
        <v>0</v>
      </c>
      <c r="AE206" s="208">
        <v>318265.5</v>
      </c>
      <c r="AF206" s="208">
        <v>4800</v>
      </c>
      <c r="AG206" s="208">
        <v>0</v>
      </c>
      <c r="AH206" s="208">
        <v>0</v>
      </c>
      <c r="AI206" s="208">
        <v>107574.98000000123</v>
      </c>
      <c r="AJ206" s="208">
        <v>0</v>
      </c>
      <c r="AK206" s="208">
        <v>0</v>
      </c>
      <c r="AL206" s="208">
        <v>0</v>
      </c>
      <c r="AM206" s="208">
        <v>27100.82</v>
      </c>
      <c r="AN206" s="208">
        <v>0</v>
      </c>
      <c r="AO206" s="208">
        <v>0</v>
      </c>
      <c r="AP206" s="208">
        <v>0</v>
      </c>
      <c r="AQ206" s="208">
        <v>0</v>
      </c>
      <c r="AR206" s="208">
        <v>0</v>
      </c>
      <c r="AS206" s="208">
        <v>0</v>
      </c>
      <c r="AT206" s="208">
        <v>27353.9</v>
      </c>
      <c r="AU206" s="208">
        <v>110533</v>
      </c>
      <c r="AV206" s="208">
        <v>1822261.55</v>
      </c>
      <c r="AW206" s="208">
        <v>0</v>
      </c>
      <c r="AX206" s="208">
        <v>295946.71000000002</v>
      </c>
      <c r="AY206" s="208">
        <v>33970.300000000003</v>
      </c>
      <c r="AZ206" s="208">
        <v>398649.74</v>
      </c>
      <c r="BA206" s="208">
        <v>0</v>
      </c>
      <c r="BB206" s="208">
        <v>74586.92</v>
      </c>
      <c r="BC206" s="208">
        <v>312.88</v>
      </c>
      <c r="BD206" s="208">
        <v>1585.99</v>
      </c>
      <c r="BE206" s="208">
        <v>0</v>
      </c>
      <c r="BF206" s="208">
        <v>0</v>
      </c>
      <c r="BG206" s="208">
        <v>29198.47</v>
      </c>
      <c r="BH206" s="208">
        <v>12828.67</v>
      </c>
      <c r="BI206" s="208">
        <v>51298.82</v>
      </c>
      <c r="BJ206" s="208">
        <v>13622.89</v>
      </c>
      <c r="BK206" s="208">
        <v>115656.02</v>
      </c>
      <c r="BL206" s="208">
        <v>0</v>
      </c>
      <c r="BM206" s="208">
        <v>29010.560000000001</v>
      </c>
      <c r="BN206" s="208">
        <v>81911.02</v>
      </c>
      <c r="BO206" s="208">
        <v>6901.89</v>
      </c>
      <c r="BP206" s="208">
        <v>0</v>
      </c>
      <c r="BQ206" s="208">
        <v>80456.81</v>
      </c>
      <c r="BR206" s="208">
        <v>17853</v>
      </c>
      <c r="BS206" s="208">
        <v>16560</v>
      </c>
      <c r="BT206" s="208">
        <v>200308.58</v>
      </c>
      <c r="BU206" s="208">
        <v>110728.24</v>
      </c>
      <c r="BV206" s="208">
        <v>8805.6</v>
      </c>
      <c r="BW206" s="208">
        <v>174623.86</v>
      </c>
      <c r="BX206" s="208">
        <v>0</v>
      </c>
      <c r="BY206" s="208">
        <v>0</v>
      </c>
      <c r="BZ206" s="208">
        <v>0</v>
      </c>
      <c r="CA206" s="208">
        <v>0</v>
      </c>
      <c r="CB206" s="208">
        <v>0</v>
      </c>
      <c r="CC206" s="208">
        <v>11065</v>
      </c>
      <c r="CD206" s="208">
        <v>0</v>
      </c>
      <c r="CE206" s="208">
        <v>0</v>
      </c>
      <c r="CF206" s="208">
        <v>0</v>
      </c>
      <c r="CG206" s="208">
        <v>0</v>
      </c>
      <c r="CH206" s="208">
        <v>11065</v>
      </c>
      <c r="CI206" s="208">
        <v>0</v>
      </c>
      <c r="CJ206" s="208">
        <v>0</v>
      </c>
      <c r="CK206" s="208">
        <v>873921.37000000034</v>
      </c>
      <c r="CL206" s="208"/>
      <c r="CM206" s="208">
        <v>0</v>
      </c>
      <c r="CN206" s="208">
        <v>0</v>
      </c>
      <c r="CO206" s="208">
        <v>0</v>
      </c>
      <c r="CP206" s="208">
        <v>0</v>
      </c>
      <c r="CQ206" s="176"/>
      <c r="CR206">
        <v>873921.37000000034</v>
      </c>
      <c r="CS206">
        <v>0</v>
      </c>
      <c r="CT206" s="152">
        <v>873921.37</v>
      </c>
      <c r="CU206" s="152">
        <v>0</v>
      </c>
      <c r="CV206" s="152">
        <v>0</v>
      </c>
      <c r="CW206">
        <v>0</v>
      </c>
      <c r="CX206">
        <v>873921.37</v>
      </c>
      <c r="CY206" s="153">
        <v>0</v>
      </c>
      <c r="CZ206">
        <v>0</v>
      </c>
      <c r="DA206">
        <v>4587.049999998766</v>
      </c>
      <c r="DB206">
        <v>0</v>
      </c>
      <c r="DE206">
        <v>3.4924596548080444E-10</v>
      </c>
      <c r="DH206">
        <v>873921.37000000034</v>
      </c>
      <c r="DI206">
        <v>0</v>
      </c>
      <c r="DJ206" s="152">
        <v>873921.37</v>
      </c>
      <c r="DK206" s="152">
        <v>0</v>
      </c>
      <c r="DP206" s="166">
        <v>3305949</v>
      </c>
      <c r="DR206">
        <v>0</v>
      </c>
      <c r="DS206">
        <v>3850765.4400000009</v>
      </c>
      <c r="DT206">
        <v>3577078.5200000005</v>
      </c>
      <c r="DU206">
        <v>273686.92000000039</v>
      </c>
      <c r="DV206">
        <v>11065</v>
      </c>
      <c r="DW206">
        <v>11065</v>
      </c>
      <c r="DX206">
        <v>0</v>
      </c>
      <c r="EM206" s="277"/>
    </row>
    <row r="207" spans="2:143" hidden="1">
      <c r="B207" s="166">
        <v>3307012</v>
      </c>
      <c r="C207" s="175" t="s">
        <v>945</v>
      </c>
      <c r="D207" s="175" t="s">
        <v>946</v>
      </c>
      <c r="E207" s="178"/>
      <c r="F207" s="17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70"/>
      <c r="S207" s="170"/>
      <c r="T207" s="170"/>
      <c r="U207" s="170"/>
      <c r="V207" s="170"/>
      <c r="W207" s="170"/>
      <c r="X207" s="207">
        <v>9791.34</v>
      </c>
      <c r="Y207" s="207"/>
      <c r="Z207" s="207">
        <v>-9114.24</v>
      </c>
      <c r="AA207" s="208">
        <v>25260.74</v>
      </c>
      <c r="AB207" s="208">
        <v>0</v>
      </c>
      <c r="AC207" s="208">
        <v>1391191.68</v>
      </c>
      <c r="AD207" s="208">
        <v>0</v>
      </c>
      <c r="AE207" s="208">
        <v>55290.5</v>
      </c>
      <c r="AF207" s="208">
        <v>5856.93</v>
      </c>
      <c r="AG207" s="208">
        <v>0</v>
      </c>
      <c r="AH207" s="208">
        <v>0</v>
      </c>
      <c r="AI207" s="208">
        <v>414467.10000000009</v>
      </c>
      <c r="AJ207" s="208">
        <v>0</v>
      </c>
      <c r="AK207" s="208">
        <v>0</v>
      </c>
      <c r="AL207" s="208">
        <v>0</v>
      </c>
      <c r="AM207" s="208">
        <v>0</v>
      </c>
      <c r="AN207" s="208">
        <v>0</v>
      </c>
      <c r="AO207" s="208">
        <v>0</v>
      </c>
      <c r="AP207" s="208">
        <v>0</v>
      </c>
      <c r="AQ207" s="208">
        <v>0</v>
      </c>
      <c r="AR207" s="208">
        <v>0</v>
      </c>
      <c r="AS207" s="208">
        <v>0</v>
      </c>
      <c r="AT207" s="208">
        <v>19800.259999999998</v>
      </c>
      <c r="AU207" s="208">
        <v>20288</v>
      </c>
      <c r="AV207" s="208">
        <v>662324.56999999995</v>
      </c>
      <c r="AW207" s="208">
        <v>0</v>
      </c>
      <c r="AX207" s="208">
        <v>540767.01</v>
      </c>
      <c r="AY207" s="208">
        <v>0</v>
      </c>
      <c r="AZ207" s="208">
        <v>266856.64</v>
      </c>
      <c r="BA207" s="208">
        <v>0</v>
      </c>
      <c r="BB207" s="208">
        <v>31065.919999999998</v>
      </c>
      <c r="BC207" s="208">
        <v>224.36</v>
      </c>
      <c r="BD207" s="208">
        <v>7559</v>
      </c>
      <c r="BE207" s="208">
        <v>0</v>
      </c>
      <c r="BF207" s="208">
        <v>0</v>
      </c>
      <c r="BG207" s="208">
        <v>11795.74</v>
      </c>
      <c r="BH207" s="208">
        <v>3478.74</v>
      </c>
      <c r="BI207" s="208">
        <v>329.1</v>
      </c>
      <c r="BJ207" s="208">
        <v>4252.68</v>
      </c>
      <c r="BK207" s="208">
        <v>37523.019999999997</v>
      </c>
      <c r="BL207" s="208">
        <v>0</v>
      </c>
      <c r="BM207" s="208">
        <v>5635.72</v>
      </c>
      <c r="BN207" s="208">
        <v>383114.41</v>
      </c>
      <c r="BO207" s="208">
        <v>17698.689999999999</v>
      </c>
      <c r="BP207" s="208">
        <v>1367.4</v>
      </c>
      <c r="BQ207" s="208">
        <v>126078.07</v>
      </c>
      <c r="BR207" s="208">
        <v>3331</v>
      </c>
      <c r="BS207" s="208">
        <v>0</v>
      </c>
      <c r="BT207" s="208">
        <v>55996.74</v>
      </c>
      <c r="BU207" s="208">
        <v>53825.13</v>
      </c>
      <c r="BV207" s="208">
        <v>0</v>
      </c>
      <c r="BW207" s="208">
        <v>157420.79</v>
      </c>
      <c r="BX207" s="208">
        <v>0</v>
      </c>
      <c r="BY207" s="208">
        <v>0</v>
      </c>
      <c r="BZ207" s="208">
        <v>0</v>
      </c>
      <c r="CA207" s="208">
        <v>0</v>
      </c>
      <c r="CB207" s="208">
        <v>0</v>
      </c>
      <c r="CC207" s="208">
        <v>6885.63</v>
      </c>
      <c r="CD207" s="208">
        <v>43514.09</v>
      </c>
      <c r="CE207" s="208">
        <v>0</v>
      </c>
      <c r="CF207" s="208">
        <v>0</v>
      </c>
      <c r="CG207" s="208">
        <v>0</v>
      </c>
      <c r="CH207" s="208">
        <v>0</v>
      </c>
      <c r="CI207" s="208">
        <v>5000</v>
      </c>
      <c r="CJ207" s="208"/>
      <c r="CK207" s="208">
        <v>-428698.18</v>
      </c>
      <c r="CL207" s="208"/>
      <c r="CM207" s="208">
        <v>36285.479999999996</v>
      </c>
      <c r="CN207" s="208">
        <v>0</v>
      </c>
      <c r="CO207" s="208">
        <v>0</v>
      </c>
      <c r="CP207" s="208">
        <v>0</v>
      </c>
      <c r="CQ207" s="176"/>
      <c r="CR207">
        <v>-428698.18</v>
      </c>
      <c r="CS207">
        <v>36285.479999999996</v>
      </c>
      <c r="CT207" s="152">
        <v>-428698.18</v>
      </c>
      <c r="CU207" s="152">
        <v>36285.480000000003</v>
      </c>
      <c r="CV207" s="152">
        <v>0</v>
      </c>
      <c r="CW207">
        <v>0</v>
      </c>
      <c r="CX207">
        <v>-392412.7</v>
      </c>
      <c r="CY207" s="153">
        <v>32940.57</v>
      </c>
      <c r="CZ207">
        <v>32940.57</v>
      </c>
      <c r="DA207">
        <v>348185.33999999985</v>
      </c>
      <c r="DB207">
        <v>0</v>
      </c>
      <c r="DE207">
        <v>0</v>
      </c>
      <c r="DH207">
        <v>-428698.18</v>
      </c>
      <c r="DI207">
        <v>36285.479999999996</v>
      </c>
      <c r="DJ207" s="152">
        <v>-428698.18</v>
      </c>
      <c r="DK207" s="152">
        <v>36285.480000000003</v>
      </c>
      <c r="DP207" s="166">
        <v>3307012</v>
      </c>
      <c r="DR207">
        <v>0</v>
      </c>
      <c r="DS207">
        <v>1932155.21</v>
      </c>
      <c r="DT207">
        <v>2370644.73</v>
      </c>
      <c r="DU207">
        <v>-438489.52</v>
      </c>
      <c r="DV207">
        <v>50399.719999999994</v>
      </c>
      <c r="DW207">
        <v>5000</v>
      </c>
      <c r="DX207">
        <v>45399.719999999994</v>
      </c>
      <c r="EM207" s="277"/>
    </row>
    <row r="208" spans="2:143" hidden="1">
      <c r="B208" s="166">
        <v>3307014</v>
      </c>
      <c r="C208" s="175" t="s">
        <v>947</v>
      </c>
      <c r="D208" s="175" t="s">
        <v>948</v>
      </c>
      <c r="E208" s="178"/>
      <c r="F208" s="17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70"/>
      <c r="S208" s="170"/>
      <c r="T208" s="170"/>
      <c r="U208" s="170"/>
      <c r="V208" s="170"/>
      <c r="W208" s="170"/>
      <c r="X208" s="207">
        <v>1367050.76</v>
      </c>
      <c r="Y208" s="207"/>
      <c r="Z208" s="207">
        <v>3579.33</v>
      </c>
      <c r="AA208" s="208">
        <v>70420</v>
      </c>
      <c r="AB208" s="208">
        <v>0</v>
      </c>
      <c r="AC208" s="208">
        <v>6612771.4199999999</v>
      </c>
      <c r="AD208" s="208">
        <v>0</v>
      </c>
      <c r="AE208" s="208">
        <v>135751</v>
      </c>
      <c r="AF208" s="208">
        <v>3656.93</v>
      </c>
      <c r="AG208" s="208">
        <v>0</v>
      </c>
      <c r="AH208" s="208">
        <v>0</v>
      </c>
      <c r="AI208" s="208">
        <v>510709.31</v>
      </c>
      <c r="AJ208" s="208">
        <v>29157.14</v>
      </c>
      <c r="AK208" s="208">
        <v>0</v>
      </c>
      <c r="AL208" s="208">
        <v>0</v>
      </c>
      <c r="AM208" s="208">
        <v>0</v>
      </c>
      <c r="AN208" s="208">
        <v>103.8</v>
      </c>
      <c r="AO208" s="208">
        <v>0</v>
      </c>
      <c r="AP208" s="208">
        <v>0</v>
      </c>
      <c r="AQ208" s="208">
        <v>0</v>
      </c>
      <c r="AR208" s="208">
        <v>0</v>
      </c>
      <c r="AS208" s="208">
        <v>0</v>
      </c>
      <c r="AT208" s="208">
        <v>92188.31</v>
      </c>
      <c r="AU208" s="208">
        <v>30651</v>
      </c>
      <c r="AV208" s="208">
        <v>2094634.15</v>
      </c>
      <c r="AW208" s="208">
        <v>0</v>
      </c>
      <c r="AX208" s="208">
        <v>2384014.21</v>
      </c>
      <c r="AY208" s="208">
        <v>26538.48</v>
      </c>
      <c r="AZ208" s="208">
        <v>326930.92</v>
      </c>
      <c r="BA208" s="208">
        <v>0</v>
      </c>
      <c r="BB208" s="208">
        <v>77031.19</v>
      </c>
      <c r="BC208" s="208">
        <v>18734.62</v>
      </c>
      <c r="BD208" s="208">
        <v>65209.67</v>
      </c>
      <c r="BE208" s="208">
        <v>0</v>
      </c>
      <c r="BF208" s="208">
        <v>0</v>
      </c>
      <c r="BG208" s="208">
        <v>109532.3</v>
      </c>
      <c r="BH208" s="208">
        <v>5516.06</v>
      </c>
      <c r="BI208" s="208">
        <v>128959.81</v>
      </c>
      <c r="BJ208" s="208">
        <v>22958.47</v>
      </c>
      <c r="BK208" s="208">
        <v>161037.53</v>
      </c>
      <c r="BL208" s="208">
        <v>0</v>
      </c>
      <c r="BM208" s="208">
        <v>26301.439999999999</v>
      </c>
      <c r="BN208" s="208">
        <v>109853.66999999885</v>
      </c>
      <c r="BO208" s="208">
        <v>36680.65</v>
      </c>
      <c r="BP208" s="208">
        <v>1010.2</v>
      </c>
      <c r="BQ208" s="208">
        <v>14822.38</v>
      </c>
      <c r="BR208" s="208">
        <v>4895</v>
      </c>
      <c r="BS208" s="208">
        <v>0</v>
      </c>
      <c r="BT208" s="208">
        <v>150336.04999999999</v>
      </c>
      <c r="BU208" s="208">
        <v>1452259.93</v>
      </c>
      <c r="BV208" s="208">
        <v>131743.88</v>
      </c>
      <c r="BW208" s="208">
        <v>262062.01</v>
      </c>
      <c r="BX208" s="208">
        <v>0</v>
      </c>
      <c r="BY208" s="208">
        <v>0</v>
      </c>
      <c r="BZ208" s="208">
        <v>0</v>
      </c>
      <c r="CA208" s="208">
        <v>0</v>
      </c>
      <c r="CB208" s="208">
        <v>0</v>
      </c>
      <c r="CC208" s="208">
        <v>16757.5</v>
      </c>
      <c r="CD208" s="208">
        <v>0</v>
      </c>
      <c r="CE208" s="208">
        <v>0</v>
      </c>
      <c r="CF208" s="208">
        <v>0</v>
      </c>
      <c r="CG208" s="208">
        <v>0</v>
      </c>
      <c r="CH208" s="208">
        <v>0</v>
      </c>
      <c r="CI208" s="208">
        <v>0</v>
      </c>
      <c r="CJ208" s="208">
        <v>0</v>
      </c>
      <c r="CK208" s="208">
        <v>1241397.05</v>
      </c>
      <c r="CL208" s="208"/>
      <c r="CM208" s="208">
        <v>20336.830000000002</v>
      </c>
      <c r="CN208" s="208">
        <v>0</v>
      </c>
      <c r="CO208" s="208">
        <v>0</v>
      </c>
      <c r="CP208" s="208">
        <v>0</v>
      </c>
      <c r="CQ208" s="176"/>
      <c r="CR208">
        <v>1241397.05</v>
      </c>
      <c r="CS208">
        <v>20336.830000000002</v>
      </c>
      <c r="CT208" s="152">
        <v>1241397.05</v>
      </c>
      <c r="CU208" s="152">
        <v>20336.830000000002</v>
      </c>
      <c r="CV208" s="152">
        <v>0</v>
      </c>
      <c r="CW208">
        <v>0</v>
      </c>
      <c r="CX208">
        <v>1261733.8800000001</v>
      </c>
      <c r="CY208" s="153">
        <v>0</v>
      </c>
      <c r="CZ208">
        <v>0</v>
      </c>
      <c r="DA208">
        <v>0</v>
      </c>
      <c r="DB208">
        <v>-0.24000000115483999</v>
      </c>
      <c r="DE208">
        <v>7.2759576141834259E-11</v>
      </c>
      <c r="DH208">
        <v>1241397.05</v>
      </c>
      <c r="DI208">
        <v>20336.830000000002</v>
      </c>
      <c r="DJ208" s="152">
        <v>1241397.05</v>
      </c>
      <c r="DK208" s="152">
        <v>20336.830000000002</v>
      </c>
      <c r="DP208" s="166">
        <v>3307014</v>
      </c>
      <c r="DR208">
        <v>0</v>
      </c>
      <c r="DS208">
        <v>7485408.9099999983</v>
      </c>
      <c r="DT208">
        <v>7611062.6199999982</v>
      </c>
      <c r="DU208">
        <v>-125653.70999999996</v>
      </c>
      <c r="DV208">
        <v>16757.5</v>
      </c>
      <c r="DW208">
        <v>0</v>
      </c>
      <c r="DX208">
        <v>16757.5</v>
      </c>
      <c r="EM208" s="277"/>
    </row>
    <row r="209" spans="2:143" hidden="1">
      <c r="B209" s="166">
        <v>3307016</v>
      </c>
      <c r="C209" s="175" t="s">
        <v>949</v>
      </c>
      <c r="D209" s="175" t="s">
        <v>950</v>
      </c>
      <c r="E209" s="178"/>
      <c r="F209" s="17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70"/>
      <c r="S209" s="170"/>
      <c r="T209" s="170"/>
      <c r="U209" s="170"/>
      <c r="V209" s="170"/>
      <c r="W209" s="170"/>
      <c r="X209" s="207">
        <v>931985</v>
      </c>
      <c r="Y209" s="207"/>
      <c r="Z209" s="207">
        <v>20748.21</v>
      </c>
      <c r="AA209" s="208">
        <v>48463.61</v>
      </c>
      <c r="AB209" s="208">
        <v>0</v>
      </c>
      <c r="AC209" s="208">
        <v>6695711.1699999999</v>
      </c>
      <c r="AD209" s="208">
        <v>0</v>
      </c>
      <c r="AE209" s="208">
        <v>62896.5</v>
      </c>
      <c r="AF209" s="208">
        <v>3656.93</v>
      </c>
      <c r="AG209" s="208">
        <v>0</v>
      </c>
      <c r="AH209" s="208">
        <v>0</v>
      </c>
      <c r="AI209" s="208">
        <v>1035724.7399999989</v>
      </c>
      <c r="AJ209" s="208">
        <v>3954.68</v>
      </c>
      <c r="AK209" s="208">
        <v>0</v>
      </c>
      <c r="AL209" s="208">
        <v>0</v>
      </c>
      <c r="AM209" s="208">
        <v>42.67</v>
      </c>
      <c r="AN209" s="208">
        <v>0</v>
      </c>
      <c r="AO209" s="208">
        <v>0</v>
      </c>
      <c r="AP209" s="208">
        <v>0</v>
      </c>
      <c r="AQ209" s="208">
        <v>0</v>
      </c>
      <c r="AR209" s="208">
        <v>0</v>
      </c>
      <c r="AS209" s="208">
        <v>0</v>
      </c>
      <c r="AT209" s="208">
        <v>51297.760000000002</v>
      </c>
      <c r="AU209" s="208">
        <v>0</v>
      </c>
      <c r="AV209" s="208">
        <v>3055489.09</v>
      </c>
      <c r="AW209" s="208">
        <v>0</v>
      </c>
      <c r="AX209" s="208">
        <v>1854746.63</v>
      </c>
      <c r="AY209" s="208">
        <v>131877.44</v>
      </c>
      <c r="AZ209" s="208">
        <v>216528.3</v>
      </c>
      <c r="BA209" s="208">
        <v>70858.52</v>
      </c>
      <c r="BB209" s="208">
        <v>261565.99</v>
      </c>
      <c r="BC209" s="208">
        <v>283.05</v>
      </c>
      <c r="BD209" s="208">
        <v>45469.27</v>
      </c>
      <c r="BE209" s="208">
        <v>0</v>
      </c>
      <c r="BF209" s="208">
        <v>0</v>
      </c>
      <c r="BG209" s="208">
        <v>200017.64</v>
      </c>
      <c r="BH209" s="208">
        <v>14459.78</v>
      </c>
      <c r="BI209" s="208">
        <v>17351.25</v>
      </c>
      <c r="BJ209" s="208">
        <v>5390.86</v>
      </c>
      <c r="BK209" s="208">
        <v>75746.22</v>
      </c>
      <c r="BL209" s="208">
        <v>0</v>
      </c>
      <c r="BM209" s="208">
        <v>9478.2999999999993</v>
      </c>
      <c r="BN209" s="208">
        <v>96477.34</v>
      </c>
      <c r="BO209" s="208">
        <v>146052.92000000001</v>
      </c>
      <c r="BP209" s="208">
        <v>9615.2900000000009</v>
      </c>
      <c r="BQ209" s="208">
        <v>90325.53</v>
      </c>
      <c r="BR209" s="208">
        <v>4895</v>
      </c>
      <c r="BS209" s="208">
        <v>550</v>
      </c>
      <c r="BT209" s="208">
        <v>54176.05</v>
      </c>
      <c r="BU209" s="208">
        <v>62334.64</v>
      </c>
      <c r="BV209" s="208">
        <v>1566.64</v>
      </c>
      <c r="BW209" s="208">
        <v>1664014.23</v>
      </c>
      <c r="BX209" s="208">
        <v>0</v>
      </c>
      <c r="BY209" s="208">
        <v>0</v>
      </c>
      <c r="BZ209" s="208">
        <v>0</v>
      </c>
      <c r="CA209" s="208">
        <v>0</v>
      </c>
      <c r="CB209" s="208">
        <v>0</v>
      </c>
      <c r="CC209" s="208">
        <v>12201.25</v>
      </c>
      <c r="CD209" s="208">
        <v>24443.200000000004</v>
      </c>
      <c r="CE209" s="208">
        <v>0</v>
      </c>
      <c r="CF209" s="208">
        <v>0</v>
      </c>
      <c r="CG209" s="208">
        <v>0</v>
      </c>
      <c r="CH209" s="208">
        <v>0</v>
      </c>
      <c r="CI209" s="208">
        <v>0</v>
      </c>
      <c r="CJ209" s="208"/>
      <c r="CK209" s="208">
        <v>744463.08000000007</v>
      </c>
      <c r="CL209" s="208"/>
      <c r="CM209" s="208">
        <v>57392.66</v>
      </c>
      <c r="CN209" s="208">
        <v>0</v>
      </c>
      <c r="CO209" s="208">
        <v>0</v>
      </c>
      <c r="CP209" s="208">
        <v>0</v>
      </c>
      <c r="CQ209" s="176"/>
      <c r="CR209">
        <v>744463.08000000007</v>
      </c>
      <c r="CS209">
        <v>57392.66</v>
      </c>
      <c r="CT209" s="152">
        <v>744463.08</v>
      </c>
      <c r="CU209" s="152">
        <v>57392.66</v>
      </c>
      <c r="CV209" s="152">
        <v>0</v>
      </c>
      <c r="CW209">
        <v>0</v>
      </c>
      <c r="CX209">
        <v>801855.74</v>
      </c>
      <c r="CY209" s="153">
        <v>24443.200000000004</v>
      </c>
      <c r="CZ209">
        <v>24443.200000000004</v>
      </c>
      <c r="DA209">
        <v>1.0477378964424133E-9</v>
      </c>
      <c r="DB209">
        <v>0</v>
      </c>
      <c r="DE209">
        <v>1.4551915228366852E-10</v>
      </c>
      <c r="DH209">
        <v>744463.08000000007</v>
      </c>
      <c r="DI209">
        <v>57392.66</v>
      </c>
      <c r="DJ209" s="152">
        <v>744463.08</v>
      </c>
      <c r="DK209" s="152">
        <v>57392.66</v>
      </c>
      <c r="DP209" s="166">
        <v>3307016</v>
      </c>
      <c r="DR209">
        <v>0</v>
      </c>
      <c r="DS209">
        <v>7901748.0599999987</v>
      </c>
      <c r="DT209">
        <v>8089269.9799999986</v>
      </c>
      <c r="DU209">
        <v>-187521.91999999993</v>
      </c>
      <c r="DV209">
        <v>36644.450000000004</v>
      </c>
      <c r="DW209">
        <v>0</v>
      </c>
      <c r="DX209">
        <v>36644.450000000004</v>
      </c>
      <c r="EM209" s="277"/>
    </row>
    <row r="210" spans="2:143" hidden="1">
      <c r="B210" s="166">
        <v>3307030</v>
      </c>
      <c r="C210" s="175" t="s">
        <v>951</v>
      </c>
      <c r="D210" s="175" t="s">
        <v>952</v>
      </c>
      <c r="E210" s="178"/>
      <c r="F210" s="17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70"/>
      <c r="S210" s="170"/>
      <c r="T210" s="170"/>
      <c r="U210" s="170"/>
      <c r="V210" s="170"/>
      <c r="W210" s="170"/>
      <c r="X210" s="207">
        <v>395471.24</v>
      </c>
      <c r="Y210" s="207"/>
      <c r="Z210" s="207">
        <v>-10303.700000000001</v>
      </c>
      <c r="AA210" s="208">
        <v>18813.080000000002</v>
      </c>
      <c r="AB210" s="208">
        <v>0</v>
      </c>
      <c r="AC210" s="208">
        <v>1471656.82</v>
      </c>
      <c r="AD210" s="208">
        <v>0</v>
      </c>
      <c r="AE210" s="208">
        <v>40825.5</v>
      </c>
      <c r="AF210" s="208">
        <v>0</v>
      </c>
      <c r="AG210" s="208">
        <v>0</v>
      </c>
      <c r="AH210" s="208">
        <v>0</v>
      </c>
      <c r="AI210" s="208">
        <v>820385.45999999985</v>
      </c>
      <c r="AJ210" s="208">
        <v>0</v>
      </c>
      <c r="AK210" s="208">
        <v>0</v>
      </c>
      <c r="AL210" s="208">
        <v>0</v>
      </c>
      <c r="AM210" s="208">
        <v>0</v>
      </c>
      <c r="AN210" s="208">
        <v>0</v>
      </c>
      <c r="AO210" s="208">
        <v>0</v>
      </c>
      <c r="AP210" s="208">
        <v>0</v>
      </c>
      <c r="AQ210" s="208">
        <v>0</v>
      </c>
      <c r="AR210" s="208">
        <v>0</v>
      </c>
      <c r="AS210" s="208">
        <v>0</v>
      </c>
      <c r="AT210" s="208">
        <v>28188.18</v>
      </c>
      <c r="AU210" s="208">
        <v>0</v>
      </c>
      <c r="AV210" s="208">
        <v>1162075.27</v>
      </c>
      <c r="AW210" s="208">
        <v>0</v>
      </c>
      <c r="AX210" s="208">
        <v>515172.97</v>
      </c>
      <c r="AY210" s="208">
        <v>59995.97</v>
      </c>
      <c r="AZ210" s="208">
        <v>219703.39</v>
      </c>
      <c r="BA210" s="208">
        <v>0</v>
      </c>
      <c r="BB210" s="208">
        <v>21509.27</v>
      </c>
      <c r="BC210" s="208">
        <v>5419.55</v>
      </c>
      <c r="BD210" s="208">
        <v>21578.05</v>
      </c>
      <c r="BE210" s="208">
        <v>0</v>
      </c>
      <c r="BF210" s="208">
        <v>0</v>
      </c>
      <c r="BG210" s="208">
        <v>37240.629999999997</v>
      </c>
      <c r="BH210" s="208">
        <v>23763.53</v>
      </c>
      <c r="BI210" s="208">
        <v>19351.2</v>
      </c>
      <c r="BJ210" s="208">
        <v>0</v>
      </c>
      <c r="BK210" s="208">
        <v>1640.1</v>
      </c>
      <c r="BL210" s="208">
        <v>0</v>
      </c>
      <c r="BM210" s="208">
        <v>15837.53</v>
      </c>
      <c r="BN210" s="208">
        <v>74277.3</v>
      </c>
      <c r="BO210" s="208">
        <v>34090.83</v>
      </c>
      <c r="BP210" s="208">
        <v>12669.72</v>
      </c>
      <c r="BQ210" s="208">
        <v>81428.240000000005</v>
      </c>
      <c r="BR210" s="208">
        <v>3529.99</v>
      </c>
      <c r="BS210" s="208">
        <v>5144.8</v>
      </c>
      <c r="BT210" s="208">
        <v>14434.87</v>
      </c>
      <c r="BU210" s="208">
        <v>36966.92</v>
      </c>
      <c r="BV210" s="208">
        <v>0</v>
      </c>
      <c r="BW210" s="208">
        <v>92566</v>
      </c>
      <c r="BX210" s="208">
        <v>0</v>
      </c>
      <c r="BY210" s="208">
        <v>0</v>
      </c>
      <c r="BZ210" s="208">
        <v>6153.02</v>
      </c>
      <c r="CA210" s="208">
        <v>0</v>
      </c>
      <c r="CB210" s="208">
        <v>0</v>
      </c>
      <c r="CC210" s="208">
        <v>7594.38</v>
      </c>
      <c r="CD210" s="208">
        <v>16499.439999999999</v>
      </c>
      <c r="CE210" s="208">
        <v>6153.02</v>
      </c>
      <c r="CF210" s="208">
        <v>0</v>
      </c>
      <c r="CG210" s="208">
        <v>0</v>
      </c>
      <c r="CH210" s="208">
        <v>0</v>
      </c>
      <c r="CI210" s="208">
        <v>19943.14</v>
      </c>
      <c r="CJ210" s="208"/>
      <c r="CK210" s="208">
        <v>310791.12999999966</v>
      </c>
      <c r="CL210" s="208"/>
      <c r="CM210" s="208">
        <v>0</v>
      </c>
      <c r="CN210" s="208">
        <v>0</v>
      </c>
      <c r="CO210" s="208">
        <v>0</v>
      </c>
      <c r="CP210" s="208">
        <v>0</v>
      </c>
      <c r="CQ210" s="176"/>
      <c r="CR210">
        <v>310791.12999999966</v>
      </c>
      <c r="CS210">
        <v>0</v>
      </c>
      <c r="CT210" s="152">
        <v>316944.15000000002</v>
      </c>
      <c r="CU210" s="152">
        <v>-6153.02</v>
      </c>
      <c r="CV210" s="152">
        <v>-6153.0200000003679</v>
      </c>
      <c r="CW210">
        <v>-6153.02</v>
      </c>
      <c r="CX210">
        <v>310791.13</v>
      </c>
      <c r="CY210" s="153">
        <v>16499.439999999999</v>
      </c>
      <c r="CZ210">
        <v>16499.439999999999</v>
      </c>
      <c r="DA210">
        <v>1671.3300000001909</v>
      </c>
      <c r="DB210">
        <v>0</v>
      </c>
      <c r="DC210" s="152">
        <v>-6153.02</v>
      </c>
      <c r="DE210">
        <v>-3.6743585951626301E-10</v>
      </c>
      <c r="DH210">
        <v>310791.12999999966</v>
      </c>
      <c r="DI210">
        <v>0</v>
      </c>
      <c r="DJ210" s="152">
        <v>316944.15000000002</v>
      </c>
      <c r="DK210" s="152">
        <v>-6153.02</v>
      </c>
      <c r="DP210" s="166">
        <v>3307030</v>
      </c>
      <c r="DR210">
        <v>0</v>
      </c>
      <c r="DS210">
        <v>2379869.04</v>
      </c>
      <c r="DT210">
        <v>2464549.1500000004</v>
      </c>
      <c r="DU210">
        <v>-84680.110000000335</v>
      </c>
      <c r="DV210">
        <v>30246.84</v>
      </c>
      <c r="DW210">
        <v>19943.14</v>
      </c>
      <c r="DX210">
        <v>10303.700000000001</v>
      </c>
      <c r="EM210" s="277"/>
    </row>
    <row r="211" spans="2:143" hidden="1">
      <c r="B211" s="166">
        <v>3307033</v>
      </c>
      <c r="C211" s="175" t="s">
        <v>953</v>
      </c>
      <c r="D211" s="175" t="s">
        <v>954</v>
      </c>
      <c r="E211" s="178"/>
      <c r="F211" s="17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70"/>
      <c r="S211" s="170"/>
      <c r="T211" s="170"/>
      <c r="U211" s="170"/>
      <c r="V211" s="170"/>
      <c r="W211" s="170"/>
      <c r="X211" s="207">
        <v>770470.24</v>
      </c>
      <c r="Y211" s="207"/>
      <c r="Z211" s="207">
        <v>46500.81</v>
      </c>
      <c r="AA211" s="208">
        <v>159089.13</v>
      </c>
      <c r="AB211" s="208">
        <v>0</v>
      </c>
      <c r="AC211" s="208">
        <v>6615921.1500000004</v>
      </c>
      <c r="AD211" s="208">
        <v>0</v>
      </c>
      <c r="AE211" s="208">
        <v>170200</v>
      </c>
      <c r="AF211" s="208">
        <v>3856.93</v>
      </c>
      <c r="AG211" s="208">
        <v>0</v>
      </c>
      <c r="AH211" s="208">
        <v>0</v>
      </c>
      <c r="AI211" s="208">
        <v>797542.41000000038</v>
      </c>
      <c r="AJ211" s="208">
        <v>34532.19</v>
      </c>
      <c r="AK211" s="208">
        <v>0</v>
      </c>
      <c r="AL211" s="208">
        <v>0</v>
      </c>
      <c r="AM211" s="208">
        <v>2459.7800000000002</v>
      </c>
      <c r="AN211" s="208">
        <v>0</v>
      </c>
      <c r="AO211" s="208">
        <v>0</v>
      </c>
      <c r="AP211" s="208">
        <v>0</v>
      </c>
      <c r="AQ211" s="208">
        <v>0</v>
      </c>
      <c r="AR211" s="208">
        <v>0</v>
      </c>
      <c r="AS211" s="208">
        <v>0</v>
      </c>
      <c r="AT211" s="208">
        <v>135329.13</v>
      </c>
      <c r="AU211" s="208">
        <v>0</v>
      </c>
      <c r="AV211" s="208">
        <v>5978595.2599999998</v>
      </c>
      <c r="AW211" s="208">
        <v>19896.2</v>
      </c>
      <c r="AX211" s="208">
        <v>211018.14</v>
      </c>
      <c r="AY211" s="208">
        <v>60879.19</v>
      </c>
      <c r="AZ211" s="208">
        <v>198097.98</v>
      </c>
      <c r="BA211" s="208">
        <v>55837.2</v>
      </c>
      <c r="BB211" s="208">
        <v>3741.78</v>
      </c>
      <c r="BC211" s="208">
        <v>6240.78</v>
      </c>
      <c r="BD211" s="208">
        <v>0</v>
      </c>
      <c r="BE211" s="208">
        <v>0</v>
      </c>
      <c r="BF211" s="208">
        <v>0</v>
      </c>
      <c r="BG211" s="208">
        <v>172030.5</v>
      </c>
      <c r="BH211" s="208">
        <v>998</v>
      </c>
      <c r="BI211" s="208">
        <v>90147.74</v>
      </c>
      <c r="BJ211" s="208">
        <v>129.66999999999999</v>
      </c>
      <c r="BK211" s="208">
        <v>136040.94</v>
      </c>
      <c r="BL211" s="208">
        <v>0</v>
      </c>
      <c r="BM211" s="208">
        <v>7616.66</v>
      </c>
      <c r="BN211" s="208">
        <v>140614.88</v>
      </c>
      <c r="BO211" s="208">
        <v>13520.1</v>
      </c>
      <c r="BP211" s="208">
        <v>27454.26</v>
      </c>
      <c r="BQ211" s="208">
        <v>459865.81</v>
      </c>
      <c r="BR211" s="208">
        <v>4895</v>
      </c>
      <c r="BS211" s="208">
        <v>0</v>
      </c>
      <c r="BT211" s="208">
        <v>95528.06</v>
      </c>
      <c r="BU211" s="208">
        <v>348458.4</v>
      </c>
      <c r="BV211" s="208">
        <v>0</v>
      </c>
      <c r="BW211" s="208">
        <v>227817.98</v>
      </c>
      <c r="BX211" s="208">
        <v>0</v>
      </c>
      <c r="BY211" s="208">
        <v>0</v>
      </c>
      <c r="BZ211" s="208">
        <v>0</v>
      </c>
      <c r="CA211" s="208">
        <v>0</v>
      </c>
      <c r="CB211" s="208">
        <v>0</v>
      </c>
      <c r="CC211" s="208">
        <v>23212.19</v>
      </c>
      <c r="CD211" s="208">
        <v>30357.820000000007</v>
      </c>
      <c r="CE211" s="208">
        <v>0</v>
      </c>
      <c r="CF211" s="208">
        <v>0</v>
      </c>
      <c r="CG211" s="208">
        <v>0</v>
      </c>
      <c r="CH211" s="208">
        <v>0</v>
      </c>
      <c r="CI211" s="208">
        <v>23212</v>
      </c>
      <c r="CJ211" s="208"/>
      <c r="CK211" s="208">
        <v>429976.42999999947</v>
      </c>
      <c r="CL211" s="208"/>
      <c r="CM211" s="208">
        <v>76858.820000000007</v>
      </c>
      <c r="CN211" s="208">
        <v>0</v>
      </c>
      <c r="CO211" s="208">
        <v>0</v>
      </c>
      <c r="CP211" s="208">
        <v>0</v>
      </c>
      <c r="CQ211" s="176"/>
      <c r="CR211">
        <v>429976.42999999947</v>
      </c>
      <c r="CS211">
        <v>76858.820000000007</v>
      </c>
      <c r="CT211" s="152">
        <v>429976.43</v>
      </c>
      <c r="CU211" s="152">
        <v>76858.820000000007</v>
      </c>
      <c r="CV211" s="152">
        <v>-5.2386894822120667E-10</v>
      </c>
      <c r="CW211">
        <v>0</v>
      </c>
      <c r="CX211">
        <v>506835.25</v>
      </c>
      <c r="CY211" s="153">
        <v>30357.820000000007</v>
      </c>
      <c r="CZ211">
        <v>30357.820000000007</v>
      </c>
      <c r="DA211">
        <v>3.9999999513383955E-2</v>
      </c>
      <c r="DB211">
        <v>0</v>
      </c>
      <c r="DE211">
        <v>-5.2386894822120667E-10</v>
      </c>
      <c r="DH211">
        <v>429976.42999999947</v>
      </c>
      <c r="DI211">
        <v>76858.820000000007</v>
      </c>
      <c r="DJ211" s="152">
        <v>429976.43</v>
      </c>
      <c r="DK211" s="152">
        <v>76858.820000000007</v>
      </c>
      <c r="DP211" s="166">
        <v>3307033</v>
      </c>
      <c r="DR211">
        <v>0</v>
      </c>
      <c r="DS211">
        <v>7918930.7200000007</v>
      </c>
      <c r="DT211">
        <v>8259424.5300000012</v>
      </c>
      <c r="DU211">
        <v>-340493.81000000052</v>
      </c>
      <c r="DV211">
        <v>53570.010000000009</v>
      </c>
      <c r="DW211">
        <v>23212</v>
      </c>
      <c r="DX211">
        <v>30358.010000000009</v>
      </c>
      <c r="EM211" s="277"/>
    </row>
    <row r="212" spans="2:143" hidden="1">
      <c r="B212" s="166">
        <v>3307034</v>
      </c>
      <c r="C212" s="175" t="s">
        <v>955</v>
      </c>
      <c r="D212" s="175" t="s">
        <v>956</v>
      </c>
      <c r="E212" s="178"/>
      <c r="F212" s="17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70"/>
      <c r="S212" s="170"/>
      <c r="T212" s="170"/>
      <c r="U212" s="170"/>
      <c r="V212" s="170"/>
      <c r="W212" s="170"/>
      <c r="X212" s="207">
        <v>264907.27</v>
      </c>
      <c r="Y212" s="207"/>
      <c r="Z212" s="207">
        <v>-12299.86</v>
      </c>
      <c r="AA212" s="208">
        <v>27867.02</v>
      </c>
      <c r="AB212" s="208">
        <v>0</v>
      </c>
      <c r="AC212" s="208">
        <v>2088879.13</v>
      </c>
      <c r="AD212" s="208">
        <v>0</v>
      </c>
      <c r="AE212" s="208">
        <v>44205.5</v>
      </c>
      <c r="AF212" s="208">
        <v>3456.93</v>
      </c>
      <c r="AG212" s="208">
        <v>0</v>
      </c>
      <c r="AH212" s="208">
        <v>0</v>
      </c>
      <c r="AI212" s="208">
        <v>810246.98000000021</v>
      </c>
      <c r="AJ212" s="208">
        <v>0</v>
      </c>
      <c r="AK212" s="208">
        <v>0</v>
      </c>
      <c r="AL212" s="208">
        <v>0</v>
      </c>
      <c r="AM212" s="208">
        <v>0</v>
      </c>
      <c r="AN212" s="208">
        <v>0</v>
      </c>
      <c r="AO212" s="208">
        <v>0</v>
      </c>
      <c r="AP212" s="208">
        <v>0</v>
      </c>
      <c r="AQ212" s="208">
        <v>0</v>
      </c>
      <c r="AR212" s="208">
        <v>0</v>
      </c>
      <c r="AS212" s="208">
        <v>0</v>
      </c>
      <c r="AT212" s="208">
        <v>36096.910000000003</v>
      </c>
      <c r="AU212" s="208">
        <v>20335</v>
      </c>
      <c r="AV212" s="208">
        <v>1053793.6299999999</v>
      </c>
      <c r="AW212" s="208">
        <v>0</v>
      </c>
      <c r="AX212" s="208">
        <v>712842.54</v>
      </c>
      <c r="AY212" s="208">
        <v>2407.87</v>
      </c>
      <c r="AZ212" s="208">
        <v>275669.82</v>
      </c>
      <c r="BA212" s="208">
        <v>0</v>
      </c>
      <c r="BB212" s="208">
        <v>67458.05</v>
      </c>
      <c r="BC212" s="208">
        <v>2178.7800000000002</v>
      </c>
      <c r="BD212" s="208">
        <v>548.37</v>
      </c>
      <c r="BE212" s="208">
        <v>0</v>
      </c>
      <c r="BF212" s="208">
        <v>0</v>
      </c>
      <c r="BG212" s="208">
        <v>339238.43</v>
      </c>
      <c r="BH212" s="208">
        <v>0</v>
      </c>
      <c r="BI212" s="208">
        <v>0</v>
      </c>
      <c r="BJ212" s="208">
        <v>0</v>
      </c>
      <c r="BK212" s="208">
        <v>27596.46</v>
      </c>
      <c r="BL212" s="208">
        <v>0</v>
      </c>
      <c r="BM212" s="208">
        <v>44.85</v>
      </c>
      <c r="BN212" s="208">
        <v>86825.64</v>
      </c>
      <c r="BO212" s="208">
        <v>2507.83</v>
      </c>
      <c r="BP212" s="208">
        <v>3905.32</v>
      </c>
      <c r="BQ212" s="208">
        <v>21500.67</v>
      </c>
      <c r="BR212" s="208">
        <v>4895</v>
      </c>
      <c r="BS212" s="208">
        <v>1631.25</v>
      </c>
      <c r="BT212" s="208">
        <v>18611.939999999999</v>
      </c>
      <c r="BU212" s="208">
        <v>69149.399999999994</v>
      </c>
      <c r="BV212" s="208">
        <v>0</v>
      </c>
      <c r="BW212" s="208">
        <v>204898.47</v>
      </c>
      <c r="BX212" s="208">
        <v>0</v>
      </c>
      <c r="BY212" s="208">
        <v>0</v>
      </c>
      <c r="BZ212" s="208">
        <v>12844.85</v>
      </c>
      <c r="CA212" s="208">
        <v>0</v>
      </c>
      <c r="CB212" s="208">
        <v>0</v>
      </c>
      <c r="CC212" s="208">
        <v>8303.1299999999992</v>
      </c>
      <c r="CD212" s="208">
        <v>0</v>
      </c>
      <c r="CE212" s="208">
        <v>12844.85</v>
      </c>
      <c r="CF212" s="208">
        <v>0</v>
      </c>
      <c r="CG212" s="208">
        <v>0</v>
      </c>
      <c r="CH212" s="208">
        <v>8303.1299999999992</v>
      </c>
      <c r="CI212" s="208">
        <v>544.99</v>
      </c>
      <c r="CJ212" s="208">
        <v>0</v>
      </c>
      <c r="CK212" s="208">
        <v>387445.5700000003</v>
      </c>
      <c r="CL212" s="208"/>
      <c r="CM212" s="208">
        <v>0</v>
      </c>
      <c r="CN212" s="208">
        <v>0</v>
      </c>
      <c r="CO212" s="208">
        <v>0</v>
      </c>
      <c r="CP212" s="208">
        <v>0</v>
      </c>
      <c r="CQ212" s="176"/>
      <c r="CR212">
        <v>387445.5700000003</v>
      </c>
      <c r="CS212">
        <v>0</v>
      </c>
      <c r="CT212" s="152">
        <v>400290.42</v>
      </c>
      <c r="CU212" s="152">
        <v>-12844.85</v>
      </c>
      <c r="CV212" s="152">
        <v>-12844.849999999686</v>
      </c>
      <c r="CW212">
        <v>-12844.85</v>
      </c>
      <c r="CX212">
        <v>387445.57</v>
      </c>
      <c r="CY212" s="153">
        <v>0</v>
      </c>
      <c r="CZ212">
        <v>0</v>
      </c>
      <c r="DA212">
        <v>26932.359999999811</v>
      </c>
      <c r="DB212">
        <v>0</v>
      </c>
      <c r="DC212" s="152">
        <v>-12844.85</v>
      </c>
      <c r="DE212">
        <v>3.1468516681343317E-10</v>
      </c>
      <c r="DH212">
        <v>387445.5700000003</v>
      </c>
      <c r="DI212">
        <v>0</v>
      </c>
      <c r="DJ212" s="152">
        <v>400290.42</v>
      </c>
      <c r="DK212" s="152">
        <v>-12844.85</v>
      </c>
      <c r="DP212" s="166">
        <v>3307034</v>
      </c>
      <c r="DR212">
        <v>0</v>
      </c>
      <c r="DS212">
        <v>3031087.4700000007</v>
      </c>
      <c r="DT212">
        <v>2908549.1700000004</v>
      </c>
      <c r="DU212">
        <v>122538.30000000028</v>
      </c>
      <c r="DV212">
        <v>21147.98</v>
      </c>
      <c r="DW212">
        <v>8848.119999999999</v>
      </c>
      <c r="DX212">
        <v>12299.86</v>
      </c>
      <c r="EM212" s="277"/>
    </row>
    <row r="213" spans="2:143" hidden="1">
      <c r="B213" s="166">
        <v>3307045</v>
      </c>
      <c r="C213" s="175" t="s">
        <v>958</v>
      </c>
      <c r="D213" s="175" t="s">
        <v>959</v>
      </c>
      <c r="E213" s="178"/>
      <c r="F213" s="17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70"/>
      <c r="S213" s="170"/>
      <c r="T213" s="170"/>
      <c r="U213" s="170"/>
      <c r="V213" s="170"/>
      <c r="W213" s="170"/>
      <c r="X213" s="207">
        <v>1037160.92</v>
      </c>
      <c r="Y213" s="207"/>
      <c r="Z213" s="207">
        <v>-34688.67</v>
      </c>
      <c r="AA213" s="208">
        <v>69902.509999999995</v>
      </c>
      <c r="AB213" s="208">
        <v>0</v>
      </c>
      <c r="AC213" s="208">
        <v>5588451.6399999997</v>
      </c>
      <c r="AD213" s="208">
        <v>0</v>
      </c>
      <c r="AE213" s="208">
        <v>156265.5</v>
      </c>
      <c r="AF213" s="208">
        <v>0</v>
      </c>
      <c r="AG213" s="208">
        <v>0</v>
      </c>
      <c r="AH213" s="208">
        <v>0</v>
      </c>
      <c r="AI213" s="208">
        <v>402456.58</v>
      </c>
      <c r="AJ213" s="208">
        <v>0</v>
      </c>
      <c r="AK213" s="208">
        <v>0</v>
      </c>
      <c r="AL213" s="208">
        <v>0</v>
      </c>
      <c r="AM213" s="208">
        <v>5453.85</v>
      </c>
      <c r="AN213" s="208">
        <v>942.83</v>
      </c>
      <c r="AO213" s="208">
        <v>0</v>
      </c>
      <c r="AP213" s="208">
        <v>0</v>
      </c>
      <c r="AQ213" s="208">
        <v>0</v>
      </c>
      <c r="AR213" s="208">
        <v>0</v>
      </c>
      <c r="AS213" s="208">
        <v>0</v>
      </c>
      <c r="AT213" s="208">
        <v>112806.64</v>
      </c>
      <c r="AU213" s="208">
        <v>33021</v>
      </c>
      <c r="AV213" s="208">
        <v>2349210.5699999998</v>
      </c>
      <c r="AW213" s="208">
        <v>0</v>
      </c>
      <c r="AX213" s="208">
        <v>1992203.77</v>
      </c>
      <c r="AY213" s="208">
        <v>64282.44</v>
      </c>
      <c r="AZ213" s="208">
        <v>136975.64000000001</v>
      </c>
      <c r="BA213" s="208">
        <v>0</v>
      </c>
      <c r="BB213" s="208">
        <v>85103.23</v>
      </c>
      <c r="BC213" s="208">
        <v>429.4</v>
      </c>
      <c r="BD213" s="208">
        <v>6801.5</v>
      </c>
      <c r="BE213" s="208">
        <v>0</v>
      </c>
      <c r="BF213" s="208">
        <v>0</v>
      </c>
      <c r="BG213" s="208">
        <v>35665.160000000003</v>
      </c>
      <c r="BH213" s="208">
        <v>0</v>
      </c>
      <c r="BI213" s="208">
        <v>77800.600000000006</v>
      </c>
      <c r="BJ213" s="208">
        <v>10914.29</v>
      </c>
      <c r="BK213" s="208">
        <v>124273.03</v>
      </c>
      <c r="BL213" s="208">
        <v>0</v>
      </c>
      <c r="BM213" s="208">
        <v>12584.44</v>
      </c>
      <c r="BN213" s="208">
        <v>181205.26999999853</v>
      </c>
      <c r="BO213" s="208">
        <v>50132.93</v>
      </c>
      <c r="BP213" s="208">
        <v>6813.8</v>
      </c>
      <c r="BQ213" s="208">
        <v>45307.67</v>
      </c>
      <c r="BR213" s="208">
        <v>4895</v>
      </c>
      <c r="BS213" s="208">
        <v>1315.2</v>
      </c>
      <c r="BT213" s="208">
        <v>176556.62</v>
      </c>
      <c r="BU213" s="208">
        <v>255858.13</v>
      </c>
      <c r="BV213" s="208">
        <v>1500</v>
      </c>
      <c r="BW213" s="208">
        <v>705062.68</v>
      </c>
      <c r="BX213" s="208">
        <v>0</v>
      </c>
      <c r="BY213" s="208">
        <v>0</v>
      </c>
      <c r="BZ213" s="208">
        <v>0</v>
      </c>
      <c r="CA213" s="208">
        <v>0</v>
      </c>
      <c r="CB213" s="208">
        <v>0</v>
      </c>
      <c r="CC213" s="208">
        <v>16352.5</v>
      </c>
      <c r="CD213" s="208">
        <v>29137.239999999998</v>
      </c>
      <c r="CE213" s="208">
        <v>0</v>
      </c>
      <c r="CF213" s="208">
        <v>0</v>
      </c>
      <c r="CG213" s="208">
        <v>0</v>
      </c>
      <c r="CH213" s="208">
        <v>0</v>
      </c>
      <c r="CI213" s="208">
        <v>7063.5</v>
      </c>
      <c r="CJ213" s="208"/>
      <c r="CK213" s="208">
        <v>1081570.0999999996</v>
      </c>
      <c r="CL213" s="208"/>
      <c r="CM213" s="208">
        <v>3737.5699999999997</v>
      </c>
      <c r="CN213" s="208">
        <v>0</v>
      </c>
      <c r="CO213" s="208">
        <v>0</v>
      </c>
      <c r="CP213" s="208">
        <v>0</v>
      </c>
      <c r="CQ213" s="176"/>
      <c r="CR213">
        <v>1081570.0999999996</v>
      </c>
      <c r="CS213">
        <v>3737.5699999999997</v>
      </c>
      <c r="CT213" s="152">
        <v>1081570.1000000001</v>
      </c>
      <c r="CU213" s="152">
        <v>3737.57</v>
      </c>
      <c r="CV213" s="152">
        <v>0</v>
      </c>
      <c r="CW213">
        <v>0</v>
      </c>
      <c r="CX213">
        <v>1085307.6700000002</v>
      </c>
      <c r="CY213" s="153">
        <v>29137.239999999998</v>
      </c>
      <c r="CZ213">
        <v>29137.239999999998</v>
      </c>
      <c r="DA213">
        <v>0</v>
      </c>
      <c r="DB213">
        <v>-8.0000001471489668E-2</v>
      </c>
      <c r="DE213">
        <v>-4.0063241613097489E-10</v>
      </c>
      <c r="DH213">
        <v>1081570.0999999996</v>
      </c>
      <c r="DI213">
        <v>3737.5699999999997</v>
      </c>
      <c r="DJ213" s="152">
        <v>1081570.1000000001</v>
      </c>
      <c r="DK213" s="152">
        <v>3737.57</v>
      </c>
      <c r="DP213" s="166">
        <v>3307045</v>
      </c>
      <c r="DR213">
        <v>0</v>
      </c>
      <c r="DS213">
        <v>6369300.5499999989</v>
      </c>
      <c r="DT213">
        <v>6324891.3699999992</v>
      </c>
      <c r="DU213">
        <v>44409.179999999702</v>
      </c>
      <c r="DV213">
        <v>45489.74</v>
      </c>
      <c r="DW213">
        <v>7063.5</v>
      </c>
      <c r="DX213">
        <v>38426.239999999998</v>
      </c>
      <c r="EM213" s="277"/>
    </row>
    <row r="214" spans="2:143" hidden="1">
      <c r="B214" s="166">
        <v>3307047</v>
      </c>
      <c r="C214" s="175" t="s">
        <v>960</v>
      </c>
      <c r="D214" s="175" t="s">
        <v>961</v>
      </c>
      <c r="E214" s="178"/>
      <c r="F214" s="17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70"/>
      <c r="S214" s="170"/>
      <c r="T214" s="170"/>
      <c r="U214" s="170"/>
      <c r="V214" s="170"/>
      <c r="W214" s="170"/>
      <c r="X214" s="207">
        <v>80424.850000000006</v>
      </c>
      <c r="Y214" s="207"/>
      <c r="Z214" s="207">
        <v>-17277.37</v>
      </c>
      <c r="AA214" s="208">
        <v>23826.32</v>
      </c>
      <c r="AB214" s="208">
        <v>0</v>
      </c>
      <c r="AC214" s="208">
        <v>2777690.44</v>
      </c>
      <c r="AD214" s="208">
        <v>0</v>
      </c>
      <c r="AE214" s="208">
        <v>84596.5</v>
      </c>
      <c r="AF214" s="208">
        <v>856.93</v>
      </c>
      <c r="AG214" s="208">
        <v>0</v>
      </c>
      <c r="AH214" s="208">
        <v>0</v>
      </c>
      <c r="AI214" s="208">
        <v>175669.44999999905</v>
      </c>
      <c r="AJ214" s="208">
        <v>0</v>
      </c>
      <c r="AK214" s="208">
        <v>0</v>
      </c>
      <c r="AL214" s="208">
        <v>0</v>
      </c>
      <c r="AM214" s="208">
        <v>2964.4</v>
      </c>
      <c r="AN214" s="208">
        <v>15</v>
      </c>
      <c r="AO214" s="208">
        <v>0</v>
      </c>
      <c r="AP214" s="208">
        <v>0</v>
      </c>
      <c r="AQ214" s="208">
        <v>0</v>
      </c>
      <c r="AR214" s="208">
        <v>0</v>
      </c>
      <c r="AS214" s="208">
        <v>0</v>
      </c>
      <c r="AT214" s="208">
        <v>14034.81</v>
      </c>
      <c r="AU214" s="208">
        <v>17767</v>
      </c>
      <c r="AV214" s="208">
        <v>955660.72</v>
      </c>
      <c r="AW214" s="208">
        <v>0</v>
      </c>
      <c r="AX214" s="208">
        <v>777443.76</v>
      </c>
      <c r="AY214" s="208">
        <v>47860.2</v>
      </c>
      <c r="AZ214" s="208">
        <v>204487.45</v>
      </c>
      <c r="BA214" s="208">
        <v>0</v>
      </c>
      <c r="BB214" s="208">
        <v>7324.48</v>
      </c>
      <c r="BC214" s="208">
        <v>476.95</v>
      </c>
      <c r="BD214" s="208">
        <v>3499.98</v>
      </c>
      <c r="BE214" s="208">
        <v>0</v>
      </c>
      <c r="BF214" s="208">
        <v>0</v>
      </c>
      <c r="BG214" s="208">
        <v>6430.47</v>
      </c>
      <c r="BH214" s="208">
        <v>14810.23</v>
      </c>
      <c r="BI214" s="208">
        <v>6735.53</v>
      </c>
      <c r="BJ214" s="208">
        <v>7977.12</v>
      </c>
      <c r="BK214" s="208">
        <v>122195.12</v>
      </c>
      <c r="BL214" s="208">
        <v>0</v>
      </c>
      <c r="BM214" s="208">
        <v>32850.26</v>
      </c>
      <c r="BN214" s="208">
        <v>40573.11</v>
      </c>
      <c r="BO214" s="208">
        <v>13723.43</v>
      </c>
      <c r="BP214" s="208">
        <v>0</v>
      </c>
      <c r="BQ214" s="208">
        <v>43568.82</v>
      </c>
      <c r="BR214" s="208">
        <v>4895</v>
      </c>
      <c r="BS214" s="208">
        <v>2649.8</v>
      </c>
      <c r="BT214" s="208">
        <v>22914.44</v>
      </c>
      <c r="BU214" s="208">
        <v>540276.22</v>
      </c>
      <c r="BV214" s="208">
        <v>0</v>
      </c>
      <c r="BW214" s="208">
        <v>182320.5</v>
      </c>
      <c r="BX214" s="208">
        <v>0</v>
      </c>
      <c r="BY214" s="208">
        <v>0</v>
      </c>
      <c r="BZ214" s="208">
        <v>31199.17</v>
      </c>
      <c r="CA214" s="208">
        <v>0</v>
      </c>
      <c r="CB214" s="208">
        <v>0</v>
      </c>
      <c r="CC214" s="208">
        <v>7999.38</v>
      </c>
      <c r="CD214" s="208">
        <v>0</v>
      </c>
      <c r="CE214" s="208">
        <v>31199.17</v>
      </c>
      <c r="CF214" s="208">
        <v>0</v>
      </c>
      <c r="CG214" s="208">
        <v>0</v>
      </c>
      <c r="CH214" s="208">
        <v>7999.38</v>
      </c>
      <c r="CI214" s="208">
        <v>13921.8</v>
      </c>
      <c r="CJ214" s="208">
        <v>0</v>
      </c>
      <c r="CK214" s="208">
        <v>107972.94000000032</v>
      </c>
      <c r="CL214" s="208"/>
      <c r="CM214" s="208">
        <v>0</v>
      </c>
      <c r="CN214" s="208">
        <v>0</v>
      </c>
      <c r="CO214" s="208">
        <v>0</v>
      </c>
      <c r="CP214" s="208">
        <v>0</v>
      </c>
      <c r="CQ214" s="176"/>
      <c r="CR214">
        <v>107972.94000000032</v>
      </c>
      <c r="CS214">
        <v>0</v>
      </c>
      <c r="CT214" s="152">
        <v>139172.10999999999</v>
      </c>
      <c r="CU214" s="152">
        <v>-31199.17</v>
      </c>
      <c r="CV214" s="152">
        <v>-31199.169999999664</v>
      </c>
      <c r="CW214">
        <v>-31199.17</v>
      </c>
      <c r="CX214">
        <v>107972.93999999999</v>
      </c>
      <c r="CY214" s="153">
        <v>0</v>
      </c>
      <c r="CZ214">
        <v>0</v>
      </c>
      <c r="DA214">
        <v>14403.990000000951</v>
      </c>
      <c r="DB214">
        <v>0</v>
      </c>
      <c r="DC214" s="152">
        <v>-31199.17</v>
      </c>
      <c r="DE214">
        <v>3.3469405025243759E-10</v>
      </c>
      <c r="DH214">
        <v>107972.94000000032</v>
      </c>
      <c r="DI214">
        <v>0</v>
      </c>
      <c r="DJ214" s="152">
        <v>139172.10999999999</v>
      </c>
      <c r="DK214" s="152">
        <v>-31199.17</v>
      </c>
      <c r="DP214" s="166">
        <v>3307047</v>
      </c>
      <c r="DR214">
        <v>0</v>
      </c>
      <c r="DS214">
        <v>3097420.8499999992</v>
      </c>
      <c r="DT214">
        <v>3069872.7599999988</v>
      </c>
      <c r="DU214">
        <v>27548.090000000317</v>
      </c>
      <c r="DV214">
        <v>39198.549999999996</v>
      </c>
      <c r="DW214">
        <v>21921.18</v>
      </c>
      <c r="DX214">
        <v>17277.369999999995</v>
      </c>
      <c r="EM214" s="277"/>
    </row>
    <row r="215" spans="2:143" hidden="1">
      <c r="B215" s="166">
        <v>3307050</v>
      </c>
      <c r="C215" s="175" t="s">
        <v>962</v>
      </c>
      <c r="D215" s="175" t="s">
        <v>963</v>
      </c>
      <c r="E215" s="178"/>
      <c r="F215" s="17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70"/>
      <c r="S215" s="170"/>
      <c r="T215" s="170"/>
      <c r="U215" s="170"/>
      <c r="V215" s="170"/>
      <c r="W215" s="170"/>
      <c r="X215" s="207">
        <v>829047</v>
      </c>
      <c r="Y215" s="207"/>
      <c r="Z215" s="207">
        <v>-11795.2</v>
      </c>
      <c r="AA215" s="208">
        <v>29124.400000000001</v>
      </c>
      <c r="AB215" s="208">
        <v>0</v>
      </c>
      <c r="AC215" s="208">
        <v>3036137.39</v>
      </c>
      <c r="AD215" s="208">
        <v>0</v>
      </c>
      <c r="AE215" s="208">
        <v>51176</v>
      </c>
      <c r="AF215" s="208">
        <v>0</v>
      </c>
      <c r="AG215" s="208">
        <v>1200</v>
      </c>
      <c r="AH215" s="208">
        <v>0</v>
      </c>
      <c r="AI215" s="208">
        <v>109083.14000000061</v>
      </c>
      <c r="AJ215" s="208">
        <v>0</v>
      </c>
      <c r="AK215" s="208">
        <v>0</v>
      </c>
      <c r="AL215" s="208">
        <v>0</v>
      </c>
      <c r="AM215" s="208">
        <v>0</v>
      </c>
      <c r="AN215" s="208">
        <v>0</v>
      </c>
      <c r="AO215" s="208">
        <v>0</v>
      </c>
      <c r="AP215" s="208">
        <v>0</v>
      </c>
      <c r="AQ215" s="208">
        <v>0</v>
      </c>
      <c r="AR215" s="208">
        <v>0</v>
      </c>
      <c r="AS215" s="208">
        <v>0</v>
      </c>
      <c r="AT215" s="208">
        <v>34899.06</v>
      </c>
      <c r="AU215" s="208">
        <v>0</v>
      </c>
      <c r="AV215" s="208">
        <v>1002985.74</v>
      </c>
      <c r="AW215" s="208">
        <v>0</v>
      </c>
      <c r="AX215" s="208">
        <v>1033460.17</v>
      </c>
      <c r="AY215" s="208">
        <v>0</v>
      </c>
      <c r="AZ215" s="208">
        <v>184391.62</v>
      </c>
      <c r="BA215" s="208">
        <v>0</v>
      </c>
      <c r="BB215" s="208">
        <v>50501.919999999998</v>
      </c>
      <c r="BC215" s="208">
        <v>1491.8</v>
      </c>
      <c r="BD215" s="208">
        <v>6483</v>
      </c>
      <c r="BE215" s="208">
        <v>0</v>
      </c>
      <c r="BF215" s="208">
        <v>0</v>
      </c>
      <c r="BG215" s="208">
        <v>16500.97</v>
      </c>
      <c r="BH215" s="208">
        <v>44138.07</v>
      </c>
      <c r="BI215" s="208">
        <v>35303.269999999997</v>
      </c>
      <c r="BJ215" s="208">
        <v>878.91</v>
      </c>
      <c r="BK215" s="208">
        <v>14789.32</v>
      </c>
      <c r="BL215" s="208">
        <v>0</v>
      </c>
      <c r="BM215" s="208">
        <v>168047.49</v>
      </c>
      <c r="BN215" s="208">
        <v>59256.22</v>
      </c>
      <c r="BO215" s="208">
        <v>3574.6</v>
      </c>
      <c r="BP215" s="208">
        <v>2488.4</v>
      </c>
      <c r="BQ215" s="208">
        <v>71043.73</v>
      </c>
      <c r="BR215" s="208">
        <v>3135</v>
      </c>
      <c r="BS215" s="208">
        <v>3525</v>
      </c>
      <c r="BT215" s="208">
        <v>72590.460000000006</v>
      </c>
      <c r="BU215" s="208">
        <v>197372.87</v>
      </c>
      <c r="BV215" s="208">
        <v>0</v>
      </c>
      <c r="BW215" s="208">
        <v>191852.14</v>
      </c>
      <c r="BX215" s="208">
        <v>0</v>
      </c>
      <c r="BY215" s="208">
        <v>0</v>
      </c>
      <c r="BZ215" s="208">
        <v>0</v>
      </c>
      <c r="CA215" s="208">
        <v>0</v>
      </c>
      <c r="CB215" s="208">
        <v>0</v>
      </c>
      <c r="CC215" s="208">
        <v>9467.5</v>
      </c>
      <c r="CD215" s="208">
        <v>19749.16</v>
      </c>
      <c r="CE215" s="208">
        <v>0</v>
      </c>
      <c r="CF215" s="208">
        <v>0</v>
      </c>
      <c r="CG215" s="208">
        <v>0</v>
      </c>
      <c r="CH215" s="208">
        <v>0</v>
      </c>
      <c r="CI215" s="208">
        <v>4840</v>
      </c>
      <c r="CJ215" s="208"/>
      <c r="CK215" s="208">
        <v>926856.29</v>
      </c>
      <c r="CL215" s="208"/>
      <c r="CM215" s="208">
        <v>12581.46</v>
      </c>
      <c r="CN215" s="208">
        <v>0</v>
      </c>
      <c r="CO215" s="208">
        <v>0</v>
      </c>
      <c r="CP215" s="208">
        <v>0</v>
      </c>
      <c r="CQ215" s="176"/>
      <c r="CR215">
        <v>926856.29</v>
      </c>
      <c r="CS215">
        <v>12581.46</v>
      </c>
      <c r="CT215" s="152">
        <v>926856.29</v>
      </c>
      <c r="CU215" s="152">
        <v>12581.46</v>
      </c>
      <c r="CV215" s="152">
        <v>0</v>
      </c>
      <c r="CW215">
        <v>0</v>
      </c>
      <c r="CX215">
        <v>939437.75</v>
      </c>
      <c r="CY215" s="153">
        <v>19749.16</v>
      </c>
      <c r="CZ215">
        <v>19749.16</v>
      </c>
      <c r="DA215">
        <v>20200.089999999385</v>
      </c>
      <c r="DB215">
        <v>0</v>
      </c>
      <c r="DE215">
        <v>-3.637978807091713E-11</v>
      </c>
      <c r="DH215">
        <v>926856.29</v>
      </c>
      <c r="DI215">
        <v>12581.46</v>
      </c>
      <c r="DJ215" s="152">
        <v>926856.29</v>
      </c>
      <c r="DK215" s="152">
        <v>12581.46</v>
      </c>
      <c r="DP215" s="166">
        <v>3307050</v>
      </c>
      <c r="DR215">
        <v>0</v>
      </c>
      <c r="DS215">
        <v>3261619.9900000007</v>
      </c>
      <c r="DT215">
        <v>3163810.7000000007</v>
      </c>
      <c r="DU215">
        <v>97809.290000000037</v>
      </c>
      <c r="DV215">
        <v>29216.66</v>
      </c>
      <c r="DW215">
        <v>4840</v>
      </c>
      <c r="DX215">
        <v>24376.66</v>
      </c>
      <c r="EM215" s="277"/>
    </row>
    <row r="216" spans="2:143" hidden="1">
      <c r="B216" s="166">
        <v>3307052</v>
      </c>
      <c r="C216" s="175" t="s">
        <v>965</v>
      </c>
      <c r="D216" s="175" t="s">
        <v>2</v>
      </c>
      <c r="E216" s="178"/>
      <c r="F216" s="17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70"/>
      <c r="S216" s="170"/>
      <c r="T216" s="170"/>
      <c r="U216" s="170"/>
      <c r="V216" s="170"/>
      <c r="W216" s="170"/>
      <c r="X216" s="207">
        <v>154597.18</v>
      </c>
      <c r="Y216" s="207"/>
      <c r="Z216" s="207">
        <v>-1874.16</v>
      </c>
      <c r="AA216" s="208">
        <v>23726.29</v>
      </c>
      <c r="AB216" s="208">
        <v>0</v>
      </c>
      <c r="AC216" s="208">
        <v>2475910.36</v>
      </c>
      <c r="AD216" s="208">
        <v>0</v>
      </c>
      <c r="AE216" s="208">
        <v>68005</v>
      </c>
      <c r="AF216" s="208">
        <v>2313.86</v>
      </c>
      <c r="AG216" s="208">
        <v>0</v>
      </c>
      <c r="AH216" s="208">
        <v>0</v>
      </c>
      <c r="AI216" s="208">
        <v>31287.520000000601</v>
      </c>
      <c r="AJ216" s="208">
        <v>0</v>
      </c>
      <c r="AK216" s="208">
        <v>0</v>
      </c>
      <c r="AL216" s="208">
        <v>0</v>
      </c>
      <c r="AM216" s="208">
        <v>0</v>
      </c>
      <c r="AN216" s="208">
        <v>0</v>
      </c>
      <c r="AO216" s="208">
        <v>0</v>
      </c>
      <c r="AP216" s="208">
        <v>0</v>
      </c>
      <c r="AQ216" s="208">
        <v>0</v>
      </c>
      <c r="AR216" s="208">
        <v>0</v>
      </c>
      <c r="AS216" s="208">
        <v>0</v>
      </c>
      <c r="AT216" s="208">
        <v>19999.32</v>
      </c>
      <c r="AU216" s="208">
        <v>24744</v>
      </c>
      <c r="AV216" s="208">
        <v>614164.75</v>
      </c>
      <c r="AW216" s="208">
        <v>0</v>
      </c>
      <c r="AX216" s="208">
        <v>731627.86</v>
      </c>
      <c r="AY216" s="208">
        <v>0</v>
      </c>
      <c r="AZ216" s="208">
        <v>311430.06</v>
      </c>
      <c r="BA216" s="208">
        <v>0</v>
      </c>
      <c r="BB216" s="208">
        <v>143171.84</v>
      </c>
      <c r="BC216" s="208">
        <v>36.020000000000003</v>
      </c>
      <c r="BD216" s="208">
        <v>19441.5</v>
      </c>
      <c r="BE216" s="208">
        <v>0</v>
      </c>
      <c r="BF216" s="208">
        <v>0</v>
      </c>
      <c r="BG216" s="208">
        <v>756.07</v>
      </c>
      <c r="BH216" s="208">
        <v>0</v>
      </c>
      <c r="BI216" s="208">
        <v>1441.3</v>
      </c>
      <c r="BJ216" s="208">
        <v>0</v>
      </c>
      <c r="BK216" s="208">
        <v>0</v>
      </c>
      <c r="BL216" s="208">
        <v>0</v>
      </c>
      <c r="BM216" s="208">
        <v>169905.51</v>
      </c>
      <c r="BN216" s="208">
        <v>92154.97</v>
      </c>
      <c r="BO216" s="208">
        <v>0</v>
      </c>
      <c r="BP216" s="208">
        <v>12204.57</v>
      </c>
      <c r="BQ216" s="208">
        <v>8495.2800000000007</v>
      </c>
      <c r="BR216" s="208">
        <v>3135</v>
      </c>
      <c r="BS216" s="208">
        <v>3241.2</v>
      </c>
      <c r="BT216" s="208">
        <v>28628.240000000002</v>
      </c>
      <c r="BU216" s="208">
        <v>785198</v>
      </c>
      <c r="BV216" s="208">
        <v>21278</v>
      </c>
      <c r="BW216" s="208">
        <v>151145.07</v>
      </c>
      <c r="BX216" s="208">
        <v>0</v>
      </c>
      <c r="BY216" s="208">
        <v>0</v>
      </c>
      <c r="BZ216" s="208">
        <v>1874.16</v>
      </c>
      <c r="CA216" s="208">
        <v>0</v>
      </c>
      <c r="CB216" s="208">
        <v>0</v>
      </c>
      <c r="CC216" s="208">
        <v>8384.1299999999992</v>
      </c>
      <c r="CD216" s="208">
        <v>0</v>
      </c>
      <c r="CE216" s="208">
        <v>1874.16</v>
      </c>
      <c r="CF216" s="208">
        <v>0</v>
      </c>
      <c r="CG216" s="208">
        <v>0</v>
      </c>
      <c r="CH216" s="208">
        <v>8384.1299999999992</v>
      </c>
      <c r="CI216" s="208">
        <v>0</v>
      </c>
      <c r="CJ216" s="208">
        <v>0</v>
      </c>
      <c r="CK216" s="208">
        <v>-298745.87000000029</v>
      </c>
      <c r="CL216" s="208"/>
      <c r="CM216" s="208">
        <v>0</v>
      </c>
      <c r="CN216" s="208">
        <v>0</v>
      </c>
      <c r="CO216" s="208">
        <v>0</v>
      </c>
      <c r="CP216" s="208">
        <v>0</v>
      </c>
      <c r="CQ216" s="176"/>
      <c r="CR216">
        <v>-298745.87000000029</v>
      </c>
      <c r="CS216">
        <v>0</v>
      </c>
      <c r="CT216" s="152">
        <v>-296871.71000000002</v>
      </c>
      <c r="CU216" s="152">
        <v>-1874.16</v>
      </c>
      <c r="CV216" s="152">
        <v>-1874.1600000002654</v>
      </c>
      <c r="CW216">
        <v>-1874.16</v>
      </c>
      <c r="CX216">
        <v>-298745.87</v>
      </c>
      <c r="CY216" s="153">
        <v>0</v>
      </c>
      <c r="CZ216">
        <v>0</v>
      </c>
      <c r="DA216">
        <v>14394.979999999399</v>
      </c>
      <c r="DB216">
        <v>0</v>
      </c>
      <c r="DC216" s="152">
        <v>-1874.16</v>
      </c>
      <c r="DE216">
        <v>-2.6534507924225181E-10</v>
      </c>
      <c r="DH216">
        <v>-298745.87000000029</v>
      </c>
      <c r="DI216">
        <v>0</v>
      </c>
      <c r="DJ216" s="152">
        <v>-296871.71000000002</v>
      </c>
      <c r="DK216" s="152">
        <v>-1874.16</v>
      </c>
      <c r="DP216" s="166">
        <v>3307052</v>
      </c>
      <c r="DR216">
        <v>0</v>
      </c>
      <c r="DS216">
        <v>2645986.35</v>
      </c>
      <c r="DT216">
        <v>3099329.4000000004</v>
      </c>
      <c r="DU216">
        <v>-453343.05000000028</v>
      </c>
      <c r="DV216">
        <v>10258.289999999999</v>
      </c>
      <c r="DW216">
        <v>8384.1299999999992</v>
      </c>
      <c r="DX216">
        <v>1874.1599999999999</v>
      </c>
      <c r="EM216" s="277"/>
    </row>
    <row r="217" spans="2:143" hidden="1">
      <c r="B217" s="166">
        <v>3307062</v>
      </c>
      <c r="C217" s="175" t="s">
        <v>968</v>
      </c>
      <c r="D217" s="175" t="s">
        <v>969</v>
      </c>
      <c r="E217" s="178"/>
      <c r="F217" s="17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70"/>
      <c r="S217" s="170"/>
      <c r="T217" s="170"/>
      <c r="U217" s="170"/>
      <c r="V217" s="170"/>
      <c r="W217" s="170"/>
      <c r="X217" s="207">
        <v>260388.37</v>
      </c>
      <c r="Y217" s="207"/>
      <c r="Z217" s="207">
        <v>-32416.09</v>
      </c>
      <c r="AA217" s="208">
        <v>35233.47</v>
      </c>
      <c r="AB217" s="208">
        <v>0</v>
      </c>
      <c r="AC217" s="208">
        <v>4190520.22</v>
      </c>
      <c r="AD217" s="208">
        <v>0</v>
      </c>
      <c r="AE217" s="208">
        <v>118578.25</v>
      </c>
      <c r="AF217" s="208">
        <v>2600</v>
      </c>
      <c r="AG217" s="208">
        <v>0</v>
      </c>
      <c r="AH217" s="208">
        <v>0</v>
      </c>
      <c r="AI217" s="208">
        <v>627758.88</v>
      </c>
      <c r="AJ217" s="208">
        <v>0</v>
      </c>
      <c r="AK217" s="208">
        <v>0</v>
      </c>
      <c r="AL217" s="208">
        <v>0</v>
      </c>
      <c r="AM217" s="208">
        <v>10864.14</v>
      </c>
      <c r="AN217" s="208">
        <v>0</v>
      </c>
      <c r="AO217" s="208">
        <v>0</v>
      </c>
      <c r="AP217" s="208">
        <v>0</v>
      </c>
      <c r="AQ217" s="208">
        <v>0</v>
      </c>
      <c r="AR217" s="208">
        <v>0</v>
      </c>
      <c r="AS217" s="208">
        <v>0</v>
      </c>
      <c r="AT217" s="208">
        <v>91650.07</v>
      </c>
      <c r="AU217" s="208">
        <v>14444</v>
      </c>
      <c r="AV217" s="208">
        <v>1239218.02</v>
      </c>
      <c r="AW217" s="208">
        <v>0</v>
      </c>
      <c r="AX217" s="208">
        <v>471543.34</v>
      </c>
      <c r="AY217" s="208">
        <v>106483.17</v>
      </c>
      <c r="AZ217" s="208">
        <v>1394826.26</v>
      </c>
      <c r="BA217" s="208">
        <v>0</v>
      </c>
      <c r="BB217" s="208">
        <v>20088.75</v>
      </c>
      <c r="BC217" s="208">
        <v>6369.26</v>
      </c>
      <c r="BD217" s="208">
        <v>29261.1</v>
      </c>
      <c r="BE217" s="208">
        <v>0</v>
      </c>
      <c r="BF217" s="208">
        <v>0</v>
      </c>
      <c r="BG217" s="208">
        <v>17858.38</v>
      </c>
      <c r="BH217" s="208">
        <v>3801.16</v>
      </c>
      <c r="BI217" s="208">
        <v>4303.1099999999997</v>
      </c>
      <c r="BJ217" s="208">
        <v>7856.82</v>
      </c>
      <c r="BK217" s="208">
        <v>158118.85999999999</v>
      </c>
      <c r="BL217" s="208">
        <v>0</v>
      </c>
      <c r="BM217" s="208">
        <v>6705.66</v>
      </c>
      <c r="BN217" s="208">
        <v>136368.76000000103</v>
      </c>
      <c r="BO217" s="208">
        <v>4545.8</v>
      </c>
      <c r="BP217" s="208">
        <v>91525.2</v>
      </c>
      <c r="BQ217" s="208">
        <v>36411.57</v>
      </c>
      <c r="BR217" s="208">
        <v>4895</v>
      </c>
      <c r="BS217" s="208">
        <v>959.5</v>
      </c>
      <c r="BT217" s="208">
        <v>51497.279999999999</v>
      </c>
      <c r="BU217" s="208">
        <v>739118.72</v>
      </c>
      <c r="BV217" s="208">
        <v>0</v>
      </c>
      <c r="BW217" s="208">
        <v>134439.87</v>
      </c>
      <c r="BX217" s="208">
        <v>0</v>
      </c>
      <c r="BY217" s="208">
        <v>0</v>
      </c>
      <c r="BZ217" s="208">
        <v>32416.09</v>
      </c>
      <c r="CA217" s="208">
        <v>0</v>
      </c>
      <c r="CB217" s="208">
        <v>0</v>
      </c>
      <c r="CC217" s="208">
        <v>10480</v>
      </c>
      <c r="CD217" s="208">
        <v>0</v>
      </c>
      <c r="CE217" s="208">
        <v>32416.09</v>
      </c>
      <c r="CF217" s="208">
        <v>0</v>
      </c>
      <c r="CG217" s="208">
        <v>0</v>
      </c>
      <c r="CH217" s="208">
        <v>10480</v>
      </c>
      <c r="CI217" s="208">
        <v>0</v>
      </c>
      <c r="CJ217" s="208">
        <v>0</v>
      </c>
      <c r="CK217" s="208">
        <v>653425.71999999962</v>
      </c>
      <c r="CL217" s="208"/>
      <c r="CM217" s="208">
        <v>0</v>
      </c>
      <c r="CN217" s="208">
        <v>0</v>
      </c>
      <c r="CO217" s="208">
        <v>0</v>
      </c>
      <c r="CP217" s="208">
        <v>0</v>
      </c>
      <c r="CQ217" s="176"/>
      <c r="CR217">
        <v>653425.71999999962</v>
      </c>
      <c r="CS217">
        <v>0</v>
      </c>
      <c r="CT217" s="152">
        <v>685841.81</v>
      </c>
      <c r="CU217" s="152">
        <v>-32416.09</v>
      </c>
      <c r="CV217" s="152">
        <v>-32416.090000000433</v>
      </c>
      <c r="CW217">
        <v>-32416.09</v>
      </c>
      <c r="CX217">
        <v>653425.72000000009</v>
      </c>
      <c r="CY217" s="153">
        <v>0</v>
      </c>
      <c r="CZ217">
        <v>0</v>
      </c>
      <c r="DA217">
        <v>0</v>
      </c>
      <c r="DB217">
        <v>-2.9999998980201781E-2</v>
      </c>
      <c r="DC217" s="152">
        <v>-32416.09</v>
      </c>
      <c r="DE217">
        <v>-4.3291947804391384E-10</v>
      </c>
      <c r="DH217">
        <v>653425.71999999962</v>
      </c>
      <c r="DI217">
        <v>0</v>
      </c>
      <c r="DJ217" s="152">
        <v>685841.81</v>
      </c>
      <c r="DK217" s="152">
        <v>-32416.09</v>
      </c>
      <c r="DP217" s="166">
        <v>3307062</v>
      </c>
      <c r="DR217">
        <v>0</v>
      </c>
      <c r="DS217">
        <v>5091649.03</v>
      </c>
      <c r="DT217">
        <v>4698611.6800000006</v>
      </c>
      <c r="DU217">
        <v>393037.34999999963</v>
      </c>
      <c r="DV217">
        <v>42896.09</v>
      </c>
      <c r="DW217">
        <v>10480</v>
      </c>
      <c r="DX217">
        <v>32416.089999999997</v>
      </c>
      <c r="EM217" s="277"/>
    </row>
    <row r="218" spans="2:143" hidden="1">
      <c r="B218" s="166">
        <v>3302021</v>
      </c>
      <c r="C218" s="175" t="s">
        <v>970</v>
      </c>
      <c r="D218" s="175" t="s">
        <v>971</v>
      </c>
      <c r="E218" s="178"/>
      <c r="F218" s="17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70"/>
      <c r="S218" s="170"/>
      <c r="T218" s="170"/>
      <c r="U218" s="170"/>
      <c r="V218" s="170"/>
      <c r="W218" s="170"/>
      <c r="X218" s="207">
        <v>365451.77</v>
      </c>
      <c r="Y218" s="207"/>
      <c r="Z218" s="207">
        <v>-30492.06</v>
      </c>
      <c r="AA218" s="208">
        <v>2163325.9700000002</v>
      </c>
      <c r="AB218" s="208">
        <v>0</v>
      </c>
      <c r="AC218" s="208">
        <v>52654.39</v>
      </c>
      <c r="AD218" s="208">
        <v>0</v>
      </c>
      <c r="AE218" s="208">
        <v>325096.5</v>
      </c>
      <c r="AF218" s="208">
        <v>9513.86</v>
      </c>
      <c r="AG218" s="208">
        <v>0</v>
      </c>
      <c r="AH218" s="208">
        <v>0</v>
      </c>
      <c r="AI218" s="208">
        <v>15510.4</v>
      </c>
      <c r="AJ218" s="208">
        <v>0</v>
      </c>
      <c r="AK218" s="208">
        <v>0</v>
      </c>
      <c r="AL218" s="208">
        <v>0</v>
      </c>
      <c r="AM218" s="208">
        <v>1780</v>
      </c>
      <c r="AN218" s="208">
        <v>0</v>
      </c>
      <c r="AO218" s="208">
        <v>0</v>
      </c>
      <c r="AP218" s="208">
        <v>0</v>
      </c>
      <c r="AQ218" s="208">
        <v>0</v>
      </c>
      <c r="AR218" s="208">
        <v>0</v>
      </c>
      <c r="AS218" s="208">
        <v>0</v>
      </c>
      <c r="AT218" s="208">
        <v>43543.13</v>
      </c>
      <c r="AU218" s="208">
        <v>56606</v>
      </c>
      <c r="AV218" s="208">
        <v>834266.55</v>
      </c>
      <c r="AW218" s="208">
        <v>0</v>
      </c>
      <c r="AX218" s="208">
        <v>547726.15</v>
      </c>
      <c r="AY218" s="208">
        <v>40348.39</v>
      </c>
      <c r="AZ218" s="208">
        <v>265813.40999999997</v>
      </c>
      <c r="BA218" s="208">
        <v>0</v>
      </c>
      <c r="BB218" s="208">
        <v>43403.55</v>
      </c>
      <c r="BC218" s="208">
        <v>1390.63</v>
      </c>
      <c r="BD218" s="208">
        <v>13901.66</v>
      </c>
      <c r="BE218" s="208">
        <v>0</v>
      </c>
      <c r="BF218" s="208">
        <v>0</v>
      </c>
      <c r="BG218" s="208">
        <v>91500.92</v>
      </c>
      <c r="BH218" s="208">
        <v>5691.92</v>
      </c>
      <c r="BI218" s="208">
        <v>48290.239999999998</v>
      </c>
      <c r="BJ218" s="208">
        <v>9283.77</v>
      </c>
      <c r="BK218" s="208">
        <v>41684.26</v>
      </c>
      <c r="BL218" s="208">
        <v>0</v>
      </c>
      <c r="BM218" s="208">
        <v>3263.81</v>
      </c>
      <c r="BN218" s="208">
        <v>129568.88000000085</v>
      </c>
      <c r="BO218" s="208">
        <v>38942.449999999997</v>
      </c>
      <c r="BP218" s="208">
        <v>480.8</v>
      </c>
      <c r="BQ218" s="208">
        <v>575734.19999999995</v>
      </c>
      <c r="BR218" s="208">
        <v>7516.67</v>
      </c>
      <c r="BS218" s="208">
        <v>5630</v>
      </c>
      <c r="BT218" s="208">
        <v>109367.37</v>
      </c>
      <c r="BU218" s="208">
        <v>363743.59</v>
      </c>
      <c r="BV218" s="208">
        <v>150</v>
      </c>
      <c r="BW218" s="208">
        <v>62578.1</v>
      </c>
      <c r="BX218" s="208">
        <v>0</v>
      </c>
      <c r="BY218" s="208">
        <v>0</v>
      </c>
      <c r="BZ218" s="208">
        <v>15510.43</v>
      </c>
      <c r="CA218" s="208">
        <v>0</v>
      </c>
      <c r="CB218" s="208">
        <v>0</v>
      </c>
      <c r="CC218" s="208">
        <v>7994.88</v>
      </c>
      <c r="CD218" s="208">
        <v>17203.55</v>
      </c>
      <c r="CE218" s="208">
        <v>15510.43</v>
      </c>
      <c r="CF218" s="208">
        <v>0</v>
      </c>
      <c r="CG218" s="208">
        <v>0</v>
      </c>
      <c r="CH218" s="208">
        <v>0</v>
      </c>
      <c r="CI218" s="208">
        <v>10216.799999999999</v>
      </c>
      <c r="CJ218" s="208"/>
      <c r="CK218" s="208">
        <v>-222305.73000000091</v>
      </c>
      <c r="CL218" s="208"/>
      <c r="CM218" s="208">
        <v>0</v>
      </c>
      <c r="CN218" s="208">
        <v>0</v>
      </c>
      <c r="CO218" s="208">
        <v>0</v>
      </c>
      <c r="CP218" s="208">
        <v>0</v>
      </c>
      <c r="CQ218" s="176"/>
      <c r="CR218">
        <v>-222305.73000000091</v>
      </c>
      <c r="CS218">
        <v>0</v>
      </c>
      <c r="CT218" s="152">
        <v>-206795.3</v>
      </c>
      <c r="CU218" s="152">
        <v>-15510.43</v>
      </c>
      <c r="CV218" s="152">
        <v>-15510.430000000924</v>
      </c>
      <c r="CW218">
        <v>-15510.43</v>
      </c>
      <c r="CX218">
        <v>-222305.72999999998</v>
      </c>
      <c r="CY218" s="153">
        <v>17203.55</v>
      </c>
      <c r="CZ218">
        <v>17203.55</v>
      </c>
      <c r="DA218">
        <v>0</v>
      </c>
      <c r="DB218">
        <v>-2.9999999154824764E-2</v>
      </c>
      <c r="DC218" s="152">
        <v>-15510.43</v>
      </c>
      <c r="DE218">
        <v>-9.2404661700129509E-10</v>
      </c>
      <c r="DH218">
        <v>-222305.73000000091</v>
      </c>
      <c r="DI218">
        <v>0</v>
      </c>
      <c r="DJ218" s="152">
        <v>-206795.3</v>
      </c>
      <c r="DK218" s="152">
        <v>-15510.43</v>
      </c>
      <c r="DP218" s="166">
        <v>3302021</v>
      </c>
      <c r="DR218">
        <v>0</v>
      </c>
      <c r="DS218">
        <v>2668030.25</v>
      </c>
      <c r="DT218">
        <v>3255787.7500000009</v>
      </c>
      <c r="DU218">
        <v>-587757.50000000093</v>
      </c>
      <c r="DV218">
        <v>40708.86</v>
      </c>
      <c r="DW218">
        <v>10216.799999999999</v>
      </c>
      <c r="DX218">
        <v>30492.06</v>
      </c>
      <c r="EM218" s="277"/>
    </row>
    <row r="219" spans="2:143" hidden="1">
      <c r="B219" s="166">
        <v>3303347</v>
      </c>
      <c r="C219" s="175" t="s">
        <v>972</v>
      </c>
      <c r="D219" s="175" t="s">
        <v>973</v>
      </c>
      <c r="E219" s="178"/>
      <c r="F219" s="17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70"/>
      <c r="S219" s="170"/>
      <c r="T219" s="170"/>
      <c r="U219" s="170"/>
      <c r="V219" s="170"/>
      <c r="W219" s="170"/>
      <c r="X219" s="207">
        <v>2480.33</v>
      </c>
      <c r="Y219" s="207"/>
      <c r="Z219" s="207">
        <v>0</v>
      </c>
      <c r="AA219" s="208">
        <v>1081184.43</v>
      </c>
      <c r="AB219" s="208">
        <v>0</v>
      </c>
      <c r="AC219" s="208">
        <v>5703.21</v>
      </c>
      <c r="AD219" s="208">
        <v>0</v>
      </c>
      <c r="AE219" s="208">
        <v>171691</v>
      </c>
      <c r="AF219" s="208">
        <v>200</v>
      </c>
      <c r="AG219" s="208">
        <v>0</v>
      </c>
      <c r="AH219" s="208">
        <v>0</v>
      </c>
      <c r="AI219" s="208">
        <v>0</v>
      </c>
      <c r="AJ219" s="208">
        <v>0</v>
      </c>
      <c r="AK219" s="208">
        <v>0</v>
      </c>
      <c r="AL219" s="208">
        <v>0</v>
      </c>
      <c r="AM219" s="208">
        <v>0</v>
      </c>
      <c r="AN219" s="208">
        <v>0</v>
      </c>
      <c r="AO219" s="208">
        <v>0</v>
      </c>
      <c r="AP219" s="208">
        <v>0</v>
      </c>
      <c r="AQ219" s="208">
        <v>0</v>
      </c>
      <c r="AR219" s="208">
        <v>0</v>
      </c>
      <c r="AS219" s="208">
        <v>0</v>
      </c>
      <c r="AT219" s="208">
        <v>19467.5</v>
      </c>
      <c r="AU219" s="208">
        <v>27390</v>
      </c>
      <c r="AV219" s="208">
        <v>248264.32000000001</v>
      </c>
      <c r="AW219" s="208">
        <v>0</v>
      </c>
      <c r="AX219" s="208">
        <v>168383.25</v>
      </c>
      <c r="AY219" s="208">
        <v>16873.86</v>
      </c>
      <c r="AZ219" s="208">
        <v>53160.32</v>
      </c>
      <c r="BA219" s="208">
        <v>0</v>
      </c>
      <c r="BB219" s="208">
        <v>24527.759999999998</v>
      </c>
      <c r="BC219" s="208">
        <v>0</v>
      </c>
      <c r="BD219" s="208">
        <v>0</v>
      </c>
      <c r="BE219" s="208">
        <v>0</v>
      </c>
      <c r="BF219" s="208">
        <v>0</v>
      </c>
      <c r="BG219" s="208">
        <v>7228.76</v>
      </c>
      <c r="BH219" s="208">
        <v>1409.52</v>
      </c>
      <c r="BI219" s="208">
        <v>13329.3</v>
      </c>
      <c r="BJ219" s="208">
        <v>864.75</v>
      </c>
      <c r="BK219" s="208">
        <v>13083.95</v>
      </c>
      <c r="BL219" s="208">
        <v>0</v>
      </c>
      <c r="BM219" s="208">
        <v>4865.96</v>
      </c>
      <c r="BN219" s="208">
        <v>43809.07</v>
      </c>
      <c r="BO219" s="208">
        <v>264.17</v>
      </c>
      <c r="BP219" s="208">
        <v>36.06</v>
      </c>
      <c r="BQ219" s="208">
        <v>14344.72</v>
      </c>
      <c r="BR219" s="208">
        <v>4895</v>
      </c>
      <c r="BS219" s="208">
        <v>750</v>
      </c>
      <c r="BT219" s="208">
        <v>80203.48</v>
      </c>
      <c r="BU219" s="208">
        <v>3541.4</v>
      </c>
      <c r="BV219" s="208">
        <v>0</v>
      </c>
      <c r="BW219" s="208">
        <v>48946.22</v>
      </c>
      <c r="BX219" s="208">
        <v>0</v>
      </c>
      <c r="BY219" s="208">
        <v>0</v>
      </c>
      <c r="BZ219" s="208">
        <v>0</v>
      </c>
      <c r="CA219" s="208">
        <v>0</v>
      </c>
      <c r="CB219" s="208">
        <v>0</v>
      </c>
      <c r="CC219" s="208">
        <v>6701.4</v>
      </c>
      <c r="CD219" s="208">
        <v>0</v>
      </c>
      <c r="CE219" s="208">
        <v>0</v>
      </c>
      <c r="CF219" s="208">
        <v>0</v>
      </c>
      <c r="CG219" s="208">
        <v>0</v>
      </c>
      <c r="CH219" s="208">
        <v>6701.4</v>
      </c>
      <c r="CI219" s="208">
        <v>0</v>
      </c>
      <c r="CJ219" s="208">
        <v>0</v>
      </c>
      <c r="CK219" s="208">
        <v>559334.59999999986</v>
      </c>
      <c r="CL219" s="208"/>
      <c r="CM219" s="208">
        <v>0</v>
      </c>
      <c r="CN219" s="208">
        <v>0</v>
      </c>
      <c r="CO219" s="208">
        <v>0</v>
      </c>
      <c r="CP219" s="208">
        <v>0</v>
      </c>
      <c r="CQ219" s="176"/>
      <c r="CR219">
        <v>559334.59999999986</v>
      </c>
      <c r="CS219">
        <v>0</v>
      </c>
      <c r="CT219" s="152">
        <v>559334.6</v>
      </c>
      <c r="CU219" s="152">
        <v>0</v>
      </c>
      <c r="CV219" s="152">
        <v>0</v>
      </c>
      <c r="CW219">
        <v>0</v>
      </c>
      <c r="CX219">
        <v>559334.6</v>
      </c>
      <c r="CY219" s="153">
        <v>0</v>
      </c>
      <c r="CZ219">
        <v>0</v>
      </c>
      <c r="DA219">
        <v>0</v>
      </c>
      <c r="DB219">
        <v>0</v>
      </c>
      <c r="DE219">
        <v>-1.1641532182693481E-10</v>
      </c>
      <c r="DH219">
        <v>559334.59999999986</v>
      </c>
      <c r="DI219">
        <v>0</v>
      </c>
      <c r="DJ219" s="152">
        <v>559334.6</v>
      </c>
      <c r="DK219" s="152">
        <v>0</v>
      </c>
      <c r="DP219" s="166">
        <v>3303347</v>
      </c>
      <c r="DR219">
        <v>0</v>
      </c>
      <c r="DS219">
        <v>1305636.1399999999</v>
      </c>
      <c r="DT219">
        <v>748781.87</v>
      </c>
      <c r="DU219">
        <v>556854.2699999999</v>
      </c>
      <c r="DV219">
        <v>6701.4</v>
      </c>
      <c r="DW219">
        <v>6701.4</v>
      </c>
      <c r="DX219">
        <v>0</v>
      </c>
      <c r="EM219" s="277"/>
    </row>
    <row r="220" spans="2:143" hidden="1">
      <c r="B220" s="166">
        <v>3307037</v>
      </c>
      <c r="C220" s="175" t="s">
        <v>974</v>
      </c>
      <c r="D220" s="175" t="s">
        <v>975</v>
      </c>
      <c r="E220" s="178"/>
      <c r="F220" s="17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70"/>
      <c r="S220" s="170"/>
      <c r="T220" s="170"/>
      <c r="U220" s="170"/>
      <c r="V220" s="170"/>
      <c r="W220" s="170"/>
      <c r="X220" s="207"/>
      <c r="Y220" s="207">
        <v>0</v>
      </c>
      <c r="Z220" s="207">
        <v>-37159.519999999997</v>
      </c>
      <c r="AA220" s="208">
        <v>0</v>
      </c>
      <c r="AB220" s="208">
        <v>0</v>
      </c>
      <c r="AC220" s="208">
        <v>0</v>
      </c>
      <c r="AD220" s="208">
        <v>0</v>
      </c>
      <c r="AE220" s="208">
        <v>0</v>
      </c>
      <c r="AF220" s="208">
        <v>0</v>
      </c>
      <c r="AG220" s="208">
        <v>0</v>
      </c>
      <c r="AH220" s="208">
        <v>0</v>
      </c>
      <c r="AI220" s="208">
        <v>38342.519999999997</v>
      </c>
      <c r="AJ220" s="208">
        <v>0</v>
      </c>
      <c r="AK220" s="208">
        <v>0</v>
      </c>
      <c r="AL220" s="208">
        <v>0</v>
      </c>
      <c r="AM220" s="208">
        <v>0</v>
      </c>
      <c r="AN220" s="208">
        <v>0</v>
      </c>
      <c r="AO220" s="208">
        <v>0</v>
      </c>
      <c r="AP220" s="208">
        <v>0</v>
      </c>
      <c r="AQ220" s="208">
        <v>0</v>
      </c>
      <c r="AR220" s="208">
        <v>0</v>
      </c>
      <c r="AS220" s="208">
        <v>0</v>
      </c>
      <c r="AT220" s="208">
        <v>0</v>
      </c>
      <c r="AU220" s="208">
        <v>0</v>
      </c>
      <c r="AV220" s="208">
        <v>25859.52</v>
      </c>
      <c r="AW220" s="208">
        <v>0</v>
      </c>
      <c r="AX220" s="208">
        <v>0</v>
      </c>
      <c r="AY220" s="208">
        <v>0</v>
      </c>
      <c r="AZ220" s="208">
        <v>0</v>
      </c>
      <c r="BA220" s="208">
        <v>0</v>
      </c>
      <c r="BB220" s="208">
        <v>0</v>
      </c>
      <c r="BC220" s="208">
        <v>0</v>
      </c>
      <c r="BD220" s="208">
        <v>0</v>
      </c>
      <c r="BE220" s="208">
        <v>0</v>
      </c>
      <c r="BF220" s="208">
        <v>0</v>
      </c>
      <c r="BG220" s="208">
        <v>0</v>
      </c>
      <c r="BH220" s="208">
        <v>0</v>
      </c>
      <c r="BI220" s="208">
        <v>0</v>
      </c>
      <c r="BJ220" s="208">
        <v>87.9</v>
      </c>
      <c r="BK220" s="208">
        <v>0</v>
      </c>
      <c r="BL220" s="208">
        <v>0</v>
      </c>
      <c r="BM220" s="208">
        <v>0</v>
      </c>
      <c r="BN220" s="208">
        <v>0</v>
      </c>
      <c r="BO220" s="208">
        <v>0</v>
      </c>
      <c r="BP220" s="208">
        <v>0</v>
      </c>
      <c r="BQ220" s="208">
        <v>0</v>
      </c>
      <c r="BR220" s="208">
        <v>4895</v>
      </c>
      <c r="BS220" s="208">
        <v>0</v>
      </c>
      <c r="BT220" s="208">
        <v>0</v>
      </c>
      <c r="BU220" s="208">
        <v>0</v>
      </c>
      <c r="BV220" s="208">
        <v>0</v>
      </c>
      <c r="BW220" s="208">
        <v>0</v>
      </c>
      <c r="BX220" s="208">
        <v>0</v>
      </c>
      <c r="BY220" s="208">
        <v>0</v>
      </c>
      <c r="BZ220" s="208">
        <v>37159.519999999997</v>
      </c>
      <c r="CA220" s="208">
        <v>0</v>
      </c>
      <c r="CB220" s="208">
        <v>0</v>
      </c>
      <c r="CC220" s="208">
        <v>0</v>
      </c>
      <c r="CD220" s="208">
        <v>0</v>
      </c>
      <c r="CE220" s="208">
        <v>37159.519999999997</v>
      </c>
      <c r="CF220" s="208">
        <v>0</v>
      </c>
      <c r="CG220" s="208">
        <v>0</v>
      </c>
      <c r="CH220" s="208">
        <v>0</v>
      </c>
      <c r="CI220" s="208">
        <v>0</v>
      </c>
      <c r="CJ220" s="208">
        <v>0</v>
      </c>
      <c r="CK220" s="208">
        <v>-29659.420000000006</v>
      </c>
      <c r="CL220" s="208"/>
      <c r="CM220" s="208">
        <v>0</v>
      </c>
      <c r="CN220" s="208">
        <v>0</v>
      </c>
      <c r="CO220" s="208">
        <v>0</v>
      </c>
      <c r="CP220" s="208">
        <v>0</v>
      </c>
      <c r="CQ220" s="176"/>
      <c r="CR220">
        <v>-29659.420000000006</v>
      </c>
      <c r="CS220">
        <v>0</v>
      </c>
      <c r="CT220" s="152">
        <v>7500.1</v>
      </c>
      <c r="CU220" s="152">
        <v>-37159.519999999997</v>
      </c>
      <c r="CV220" s="152">
        <v>-37159.520000000004</v>
      </c>
      <c r="CW220">
        <v>-37159.519999999997</v>
      </c>
      <c r="CX220">
        <v>-29659.42</v>
      </c>
      <c r="CY220" s="153">
        <v>0</v>
      </c>
      <c r="CZ220">
        <v>0</v>
      </c>
      <c r="DA220">
        <v>0</v>
      </c>
      <c r="DB220">
        <v>0</v>
      </c>
      <c r="DC220" s="152">
        <v>-37159.519999999997</v>
      </c>
      <c r="DE220">
        <v>0</v>
      </c>
      <c r="DH220">
        <v>-29659.420000000006</v>
      </c>
      <c r="DI220">
        <v>0</v>
      </c>
      <c r="DJ220" s="152">
        <v>7500.1</v>
      </c>
      <c r="DK220" s="152">
        <v>-37159.519999999997</v>
      </c>
      <c r="DP220" s="166">
        <v>3307037</v>
      </c>
      <c r="DR220">
        <v>0</v>
      </c>
      <c r="DS220">
        <v>38342.519999999997</v>
      </c>
      <c r="DT220">
        <v>68001.94</v>
      </c>
      <c r="DU220">
        <v>-29659.420000000006</v>
      </c>
      <c r="DV220">
        <v>37159.519999999997</v>
      </c>
      <c r="DW220">
        <v>0</v>
      </c>
      <c r="DX220">
        <v>37159.519999999997</v>
      </c>
      <c r="EM220" s="277"/>
    </row>
    <row r="221" spans="2:143" hidden="1">
      <c r="B221" s="166">
        <v>3302288</v>
      </c>
      <c r="C221" s="175"/>
      <c r="D221" s="175" t="s">
        <v>976</v>
      </c>
      <c r="E221" s="178"/>
      <c r="F221" s="17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70"/>
      <c r="S221" s="170"/>
      <c r="T221" s="170"/>
      <c r="U221" s="170"/>
      <c r="V221" s="170"/>
      <c r="W221" s="170"/>
      <c r="X221" s="207"/>
      <c r="Y221" s="207">
        <v>0</v>
      </c>
      <c r="Z221" s="207">
        <v>0</v>
      </c>
      <c r="AA221" s="208">
        <v>1906545.67</v>
      </c>
      <c r="AB221" s="208">
        <v>0</v>
      </c>
      <c r="AC221" s="208">
        <v>154643.88</v>
      </c>
      <c r="AD221" s="208">
        <v>0</v>
      </c>
      <c r="AE221" s="208">
        <v>98940</v>
      </c>
      <c r="AF221" s="208">
        <v>3313.86</v>
      </c>
      <c r="AG221" s="208">
        <v>0</v>
      </c>
      <c r="AH221" s="208">
        <v>0</v>
      </c>
      <c r="AI221" s="208">
        <v>0</v>
      </c>
      <c r="AJ221" s="208">
        <v>0</v>
      </c>
      <c r="AK221" s="208">
        <v>0</v>
      </c>
      <c r="AL221" s="208">
        <v>0</v>
      </c>
      <c r="AM221" s="208">
        <v>0</v>
      </c>
      <c r="AN221" s="208">
        <v>0</v>
      </c>
      <c r="AO221" s="208">
        <v>0</v>
      </c>
      <c r="AP221" s="208">
        <v>0</v>
      </c>
      <c r="AQ221" s="208">
        <v>0</v>
      </c>
      <c r="AR221" s="208">
        <v>0</v>
      </c>
      <c r="AS221" s="208">
        <v>0</v>
      </c>
      <c r="AT221" s="208">
        <v>14180.25</v>
      </c>
      <c r="AU221" s="208">
        <v>69822</v>
      </c>
      <c r="AV221" s="208">
        <v>0</v>
      </c>
      <c r="AW221" s="208">
        <v>0</v>
      </c>
      <c r="AX221" s="208">
        <v>0</v>
      </c>
      <c r="AY221" s="208">
        <v>0</v>
      </c>
      <c r="AZ221" s="208">
        <v>0</v>
      </c>
      <c r="BA221" s="208">
        <v>0</v>
      </c>
      <c r="BB221" s="208">
        <v>0</v>
      </c>
      <c r="BC221" s="208">
        <v>0</v>
      </c>
      <c r="BD221" s="208">
        <v>0</v>
      </c>
      <c r="BE221" s="208">
        <v>0</v>
      </c>
      <c r="BF221" s="208">
        <v>0</v>
      </c>
      <c r="BG221" s="208">
        <v>0</v>
      </c>
      <c r="BH221" s="208">
        <v>0</v>
      </c>
      <c r="BI221" s="208">
        <v>0</v>
      </c>
      <c r="BJ221" s="208">
        <v>0</v>
      </c>
      <c r="BK221" s="208">
        <v>0</v>
      </c>
      <c r="BL221" s="208">
        <v>0</v>
      </c>
      <c r="BM221" s="208">
        <v>0</v>
      </c>
      <c r="BN221" s="208">
        <v>0</v>
      </c>
      <c r="BO221" s="208">
        <v>0</v>
      </c>
      <c r="BP221" s="208">
        <v>0</v>
      </c>
      <c r="BQ221" s="208">
        <v>0</v>
      </c>
      <c r="BR221" s="208">
        <v>0</v>
      </c>
      <c r="BS221" s="208">
        <v>0</v>
      </c>
      <c r="BT221" s="208">
        <v>0</v>
      </c>
      <c r="BU221" s="208">
        <v>0</v>
      </c>
      <c r="BV221" s="208">
        <v>0</v>
      </c>
      <c r="BW221" s="208">
        <v>0</v>
      </c>
      <c r="BX221" s="208">
        <v>0</v>
      </c>
      <c r="BY221" s="208">
        <v>0</v>
      </c>
      <c r="BZ221" s="208">
        <v>0</v>
      </c>
      <c r="CA221" s="208">
        <v>0</v>
      </c>
      <c r="CB221" s="208">
        <v>0</v>
      </c>
      <c r="CC221" s="208">
        <v>0</v>
      </c>
      <c r="CD221" s="208">
        <v>0</v>
      </c>
      <c r="CE221" s="208">
        <v>0</v>
      </c>
      <c r="CF221" s="208">
        <v>0</v>
      </c>
      <c r="CG221" s="208">
        <v>0</v>
      </c>
      <c r="CH221" s="208">
        <v>0</v>
      </c>
      <c r="CI221" s="208">
        <v>0</v>
      </c>
      <c r="CJ221" s="208">
        <v>0</v>
      </c>
      <c r="CK221" s="208"/>
      <c r="CL221" s="208"/>
      <c r="CM221" s="208">
        <v>0</v>
      </c>
      <c r="CN221" s="208">
        <v>0</v>
      </c>
      <c r="CO221" s="208">
        <v>0</v>
      </c>
      <c r="CP221" s="208">
        <v>0</v>
      </c>
      <c r="CQ221" s="176"/>
      <c r="CS221">
        <v>0</v>
      </c>
      <c r="CV221" s="152">
        <v>0</v>
      </c>
      <c r="CW221">
        <v>0</v>
      </c>
      <c r="CX221">
        <v>0</v>
      </c>
      <c r="CY221" s="153">
        <v>0</v>
      </c>
      <c r="CZ221">
        <v>0</v>
      </c>
      <c r="DA221">
        <v>2247445.6599999997</v>
      </c>
      <c r="DB221">
        <v>0</v>
      </c>
      <c r="DE221">
        <v>0</v>
      </c>
      <c r="DI221">
        <v>0</v>
      </c>
      <c r="DP221" s="166">
        <v>3302288</v>
      </c>
      <c r="DR221">
        <v>0</v>
      </c>
      <c r="DS221">
        <v>2247445.6599999997</v>
      </c>
      <c r="DT221">
        <v>0</v>
      </c>
      <c r="DU221">
        <v>2247445.6599999997</v>
      </c>
      <c r="DV221">
        <v>0</v>
      </c>
      <c r="DW221">
        <v>0</v>
      </c>
      <c r="DX221">
        <v>0</v>
      </c>
      <c r="EM221" s="277"/>
    </row>
    <row r="222" spans="2:143" hidden="1">
      <c r="B222" s="166">
        <v>3305415</v>
      </c>
      <c r="C222" s="175"/>
      <c r="D222" s="175" t="s">
        <v>977</v>
      </c>
      <c r="E222" s="178"/>
      <c r="F222" s="17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70"/>
      <c r="S222" s="170"/>
      <c r="T222" s="170"/>
      <c r="U222" s="170"/>
      <c r="V222" s="170"/>
      <c r="W222" s="170"/>
      <c r="X222" s="207"/>
      <c r="Y222" s="207">
        <v>0</v>
      </c>
      <c r="Z222" s="207">
        <v>0</v>
      </c>
      <c r="AA222" s="208">
        <v>5337846.4800000004</v>
      </c>
      <c r="AB222" s="208">
        <v>0</v>
      </c>
      <c r="AC222" s="208">
        <v>59763.63</v>
      </c>
      <c r="AD222" s="208">
        <v>0</v>
      </c>
      <c r="AE222" s="208">
        <v>195952.5</v>
      </c>
      <c r="AF222" s="208">
        <v>20569.3</v>
      </c>
      <c r="AG222" s="208">
        <v>0</v>
      </c>
      <c r="AH222" s="208">
        <v>0</v>
      </c>
      <c r="AI222" s="208">
        <v>0</v>
      </c>
      <c r="AJ222" s="208">
        <v>0</v>
      </c>
      <c r="AK222" s="208">
        <v>0</v>
      </c>
      <c r="AL222" s="208">
        <v>0</v>
      </c>
      <c r="AM222" s="208">
        <v>0</v>
      </c>
      <c r="AN222" s="208">
        <v>0</v>
      </c>
      <c r="AO222" s="208">
        <v>0</v>
      </c>
      <c r="AP222" s="208">
        <v>0</v>
      </c>
      <c r="AQ222" s="208">
        <v>0</v>
      </c>
      <c r="AR222" s="208">
        <v>0</v>
      </c>
      <c r="AS222" s="208">
        <v>0</v>
      </c>
      <c r="AT222" s="208">
        <v>36521.629999999997</v>
      </c>
      <c r="AU222" s="208">
        <v>0</v>
      </c>
      <c r="AV222" s="208">
        <v>0</v>
      </c>
      <c r="AW222" s="208">
        <v>0</v>
      </c>
      <c r="AX222" s="208">
        <v>0</v>
      </c>
      <c r="AY222" s="208">
        <v>0</v>
      </c>
      <c r="AZ222" s="208">
        <v>0</v>
      </c>
      <c r="BA222" s="208">
        <v>0</v>
      </c>
      <c r="BB222" s="208">
        <v>0</v>
      </c>
      <c r="BC222" s="208">
        <v>0</v>
      </c>
      <c r="BD222" s="208">
        <v>0</v>
      </c>
      <c r="BE222" s="208">
        <v>0</v>
      </c>
      <c r="BF222" s="208">
        <v>0</v>
      </c>
      <c r="BG222" s="208">
        <v>0</v>
      </c>
      <c r="BH222" s="208">
        <v>0</v>
      </c>
      <c r="BI222" s="208">
        <v>0</v>
      </c>
      <c r="BJ222" s="208">
        <v>0</v>
      </c>
      <c r="BK222" s="208">
        <v>0</v>
      </c>
      <c r="BL222" s="208">
        <v>0</v>
      </c>
      <c r="BM222" s="208">
        <v>0</v>
      </c>
      <c r="BN222" s="208">
        <v>0</v>
      </c>
      <c r="BO222" s="208">
        <v>0</v>
      </c>
      <c r="BP222" s="208">
        <v>0</v>
      </c>
      <c r="BQ222" s="208">
        <v>0</v>
      </c>
      <c r="BR222" s="208">
        <v>0</v>
      </c>
      <c r="BS222" s="208">
        <v>0</v>
      </c>
      <c r="BT222" s="208">
        <v>0</v>
      </c>
      <c r="BU222" s="208">
        <v>0</v>
      </c>
      <c r="BV222" s="208">
        <v>0</v>
      </c>
      <c r="BW222" s="208">
        <v>0</v>
      </c>
      <c r="BX222" s="208">
        <v>0</v>
      </c>
      <c r="BY222" s="208">
        <v>0</v>
      </c>
      <c r="BZ222" s="208">
        <v>0</v>
      </c>
      <c r="CA222" s="208">
        <v>0</v>
      </c>
      <c r="CB222" s="208">
        <v>0</v>
      </c>
      <c r="CC222" s="208">
        <v>0</v>
      </c>
      <c r="CD222" s="208">
        <v>0</v>
      </c>
      <c r="CE222" s="208">
        <v>0</v>
      </c>
      <c r="CF222" s="208">
        <v>0</v>
      </c>
      <c r="CG222" s="208">
        <v>0</v>
      </c>
      <c r="CH222" s="208">
        <v>0</v>
      </c>
      <c r="CI222" s="208">
        <v>0</v>
      </c>
      <c r="CJ222" s="208">
        <v>0</v>
      </c>
      <c r="CK222" s="208"/>
      <c r="CL222" s="208"/>
      <c r="CM222" s="208">
        <v>0</v>
      </c>
      <c r="CN222" s="208">
        <v>0</v>
      </c>
      <c r="CO222" s="208">
        <v>0</v>
      </c>
      <c r="CP222" s="208">
        <v>0</v>
      </c>
      <c r="CQ222" s="176"/>
      <c r="CS222">
        <v>0</v>
      </c>
      <c r="CV222" s="152">
        <v>0</v>
      </c>
      <c r="CW222">
        <v>0</v>
      </c>
      <c r="CX222">
        <v>0</v>
      </c>
      <c r="CY222" s="153">
        <v>0</v>
      </c>
      <c r="CZ222">
        <v>0</v>
      </c>
      <c r="DA222">
        <v>5650653.54</v>
      </c>
      <c r="DB222">
        <v>0</v>
      </c>
      <c r="DE222">
        <v>0</v>
      </c>
      <c r="DI222">
        <v>0</v>
      </c>
      <c r="DP222" s="166">
        <v>3305415</v>
      </c>
      <c r="DR222">
        <v>0</v>
      </c>
      <c r="DS222">
        <v>5650653.54</v>
      </c>
      <c r="DT222">
        <v>0</v>
      </c>
      <c r="DU222">
        <v>5650653.54</v>
      </c>
      <c r="DV222">
        <v>0</v>
      </c>
      <c r="DW222">
        <v>0</v>
      </c>
      <c r="DX222">
        <v>0</v>
      </c>
      <c r="EM222" s="277"/>
    </row>
    <row r="223" spans="2:143" hidden="1">
      <c r="B223" s="166">
        <v>3302119</v>
      </c>
      <c r="C223" s="175"/>
      <c r="D223" s="175" t="s">
        <v>978</v>
      </c>
      <c r="E223" s="178"/>
      <c r="F223" s="17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70"/>
      <c r="S223" s="170"/>
      <c r="T223" s="170"/>
      <c r="U223" s="170"/>
      <c r="V223" s="170"/>
      <c r="W223" s="170"/>
      <c r="X223" s="207"/>
      <c r="Y223" s="207">
        <v>0</v>
      </c>
      <c r="Z223" s="207">
        <v>0</v>
      </c>
      <c r="AA223" s="208">
        <v>2167657.38</v>
      </c>
      <c r="AB223" s="208">
        <v>0</v>
      </c>
      <c r="AC223" s="208">
        <v>49876.25</v>
      </c>
      <c r="AD223" s="208">
        <v>0</v>
      </c>
      <c r="AE223" s="208">
        <v>201882.75</v>
      </c>
      <c r="AF223" s="208">
        <v>400</v>
      </c>
      <c r="AG223" s="208">
        <v>0</v>
      </c>
      <c r="AH223" s="208">
        <v>0</v>
      </c>
      <c r="AI223" s="208">
        <v>0</v>
      </c>
      <c r="AJ223" s="208">
        <v>0</v>
      </c>
      <c r="AK223" s="208">
        <v>0</v>
      </c>
      <c r="AL223" s="208">
        <v>0</v>
      </c>
      <c r="AM223" s="208">
        <v>0</v>
      </c>
      <c r="AN223" s="208">
        <v>0</v>
      </c>
      <c r="AO223" s="208">
        <v>0</v>
      </c>
      <c r="AP223" s="208">
        <v>0</v>
      </c>
      <c r="AQ223" s="208">
        <v>0</v>
      </c>
      <c r="AR223" s="208">
        <v>0</v>
      </c>
      <c r="AS223" s="208">
        <v>0</v>
      </c>
      <c r="AT223" s="208">
        <v>12637.51</v>
      </c>
      <c r="AU223" s="208">
        <v>56647</v>
      </c>
      <c r="AV223" s="208">
        <v>0</v>
      </c>
      <c r="AW223" s="208">
        <v>0</v>
      </c>
      <c r="AX223" s="208">
        <v>0</v>
      </c>
      <c r="AY223" s="208">
        <v>0</v>
      </c>
      <c r="AZ223" s="208">
        <v>0</v>
      </c>
      <c r="BA223" s="208">
        <v>0</v>
      </c>
      <c r="BB223" s="208">
        <v>0</v>
      </c>
      <c r="BC223" s="208">
        <v>0</v>
      </c>
      <c r="BD223" s="208">
        <v>0</v>
      </c>
      <c r="BE223" s="208">
        <v>0</v>
      </c>
      <c r="BF223" s="208">
        <v>0</v>
      </c>
      <c r="BG223" s="208">
        <v>0</v>
      </c>
      <c r="BH223" s="208">
        <v>0</v>
      </c>
      <c r="BI223" s="208">
        <v>0</v>
      </c>
      <c r="BJ223" s="208">
        <v>0</v>
      </c>
      <c r="BK223" s="208">
        <v>0</v>
      </c>
      <c r="BL223" s="208">
        <v>0</v>
      </c>
      <c r="BM223" s="208">
        <v>0</v>
      </c>
      <c r="BN223" s="208">
        <v>0</v>
      </c>
      <c r="BO223" s="208">
        <v>0</v>
      </c>
      <c r="BP223" s="208">
        <v>0</v>
      </c>
      <c r="BQ223" s="208">
        <v>0</v>
      </c>
      <c r="BR223" s="208">
        <v>0</v>
      </c>
      <c r="BS223" s="208">
        <v>0</v>
      </c>
      <c r="BT223" s="208">
        <v>0</v>
      </c>
      <c r="BU223" s="208">
        <v>0</v>
      </c>
      <c r="BV223" s="208">
        <v>0</v>
      </c>
      <c r="BW223" s="208">
        <v>0</v>
      </c>
      <c r="BX223" s="208">
        <v>0</v>
      </c>
      <c r="BY223" s="208">
        <v>0</v>
      </c>
      <c r="BZ223" s="208">
        <v>0</v>
      </c>
      <c r="CA223" s="208">
        <v>0</v>
      </c>
      <c r="CB223" s="208">
        <v>0</v>
      </c>
      <c r="CC223" s="208">
        <v>0</v>
      </c>
      <c r="CD223" s="208">
        <v>0</v>
      </c>
      <c r="CE223" s="208">
        <v>0</v>
      </c>
      <c r="CF223" s="208">
        <v>0</v>
      </c>
      <c r="CG223" s="208">
        <v>0</v>
      </c>
      <c r="CH223" s="208">
        <v>0</v>
      </c>
      <c r="CI223" s="208">
        <v>0</v>
      </c>
      <c r="CJ223" s="208">
        <v>0</v>
      </c>
      <c r="CK223" s="208"/>
      <c r="CL223" s="208"/>
      <c r="CM223" s="208">
        <v>0</v>
      </c>
      <c r="CN223" s="208">
        <v>0</v>
      </c>
      <c r="CO223" s="208">
        <v>0</v>
      </c>
      <c r="CP223" s="208">
        <v>0</v>
      </c>
      <c r="CQ223" s="176"/>
      <c r="CS223">
        <v>0</v>
      </c>
      <c r="CV223" s="152">
        <v>0</v>
      </c>
      <c r="CW223">
        <v>0</v>
      </c>
      <c r="CX223">
        <v>0</v>
      </c>
      <c r="CY223" s="153">
        <v>0</v>
      </c>
      <c r="CZ223">
        <v>0</v>
      </c>
      <c r="DA223">
        <v>2489100.8899999997</v>
      </c>
      <c r="DB223">
        <v>0</v>
      </c>
      <c r="DE223">
        <v>0</v>
      </c>
      <c r="DI223">
        <v>0</v>
      </c>
      <c r="DP223" s="166">
        <v>3302119</v>
      </c>
      <c r="DR223">
        <v>0</v>
      </c>
      <c r="DS223">
        <v>2489100.8899999997</v>
      </c>
      <c r="DT223">
        <v>0</v>
      </c>
      <c r="DU223">
        <v>2489100.8899999997</v>
      </c>
      <c r="DV223">
        <v>0</v>
      </c>
      <c r="DW223">
        <v>0</v>
      </c>
      <c r="DX223">
        <v>0</v>
      </c>
      <c r="EM223" s="277"/>
    </row>
    <row r="224" spans="2:143" hidden="1">
      <c r="B224" s="166">
        <v>3302018</v>
      </c>
      <c r="C224" s="175"/>
      <c r="D224" s="175" t="s">
        <v>979</v>
      </c>
      <c r="E224" s="178"/>
      <c r="F224" s="17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70"/>
      <c r="S224" s="170"/>
      <c r="T224" s="170"/>
      <c r="U224" s="170"/>
      <c r="V224" s="170"/>
      <c r="W224" s="170"/>
      <c r="X224" s="207"/>
      <c r="Y224" s="207">
        <v>0</v>
      </c>
      <c r="Z224" s="207">
        <v>0</v>
      </c>
      <c r="AA224" s="208">
        <v>1738084.75</v>
      </c>
      <c r="AB224" s="208">
        <v>0</v>
      </c>
      <c r="AC224" s="208">
        <v>23808.75</v>
      </c>
      <c r="AD224" s="208">
        <v>0</v>
      </c>
      <c r="AE224" s="208">
        <v>83018.75</v>
      </c>
      <c r="AF224" s="208">
        <v>600</v>
      </c>
      <c r="AG224" s="208">
        <v>0</v>
      </c>
      <c r="AH224" s="208">
        <v>0</v>
      </c>
      <c r="AI224" s="208">
        <v>0</v>
      </c>
      <c r="AJ224" s="208">
        <v>0</v>
      </c>
      <c r="AK224" s="208">
        <v>0</v>
      </c>
      <c r="AL224" s="208">
        <v>0</v>
      </c>
      <c r="AM224" s="208">
        <v>0</v>
      </c>
      <c r="AN224" s="208">
        <v>0</v>
      </c>
      <c r="AO224" s="208">
        <v>0</v>
      </c>
      <c r="AP224" s="208">
        <v>0</v>
      </c>
      <c r="AQ224" s="208">
        <v>0</v>
      </c>
      <c r="AR224" s="208">
        <v>0</v>
      </c>
      <c r="AS224" s="208">
        <v>0</v>
      </c>
      <c r="AT224" s="208">
        <v>22980</v>
      </c>
      <c r="AU224" s="208">
        <v>18662</v>
      </c>
      <c r="AV224" s="208">
        <v>0</v>
      </c>
      <c r="AW224" s="208">
        <v>0</v>
      </c>
      <c r="AX224" s="208">
        <v>0</v>
      </c>
      <c r="AY224" s="208">
        <v>0</v>
      </c>
      <c r="AZ224" s="208">
        <v>0</v>
      </c>
      <c r="BA224" s="208">
        <v>0</v>
      </c>
      <c r="BB224" s="208">
        <v>0</v>
      </c>
      <c r="BC224" s="208">
        <v>0</v>
      </c>
      <c r="BD224" s="208">
        <v>0</v>
      </c>
      <c r="BE224" s="208">
        <v>0</v>
      </c>
      <c r="BF224" s="208">
        <v>0</v>
      </c>
      <c r="BG224" s="208">
        <v>0</v>
      </c>
      <c r="BH224" s="208">
        <v>0</v>
      </c>
      <c r="BI224" s="208">
        <v>0</v>
      </c>
      <c r="BJ224" s="208">
        <v>0</v>
      </c>
      <c r="BK224" s="208">
        <v>0</v>
      </c>
      <c r="BL224" s="208">
        <v>0</v>
      </c>
      <c r="BM224" s="208">
        <v>0</v>
      </c>
      <c r="BN224" s="208">
        <v>0</v>
      </c>
      <c r="BO224" s="208">
        <v>0</v>
      </c>
      <c r="BP224" s="208">
        <v>0</v>
      </c>
      <c r="BQ224" s="208">
        <v>0</v>
      </c>
      <c r="BR224" s="208">
        <v>0</v>
      </c>
      <c r="BS224" s="208">
        <v>0</v>
      </c>
      <c r="BT224" s="208">
        <v>0</v>
      </c>
      <c r="BU224" s="208">
        <v>0</v>
      </c>
      <c r="BV224" s="208">
        <v>0</v>
      </c>
      <c r="BW224" s="208">
        <v>0</v>
      </c>
      <c r="BX224" s="208">
        <v>0</v>
      </c>
      <c r="BY224" s="208">
        <v>0</v>
      </c>
      <c r="BZ224" s="208">
        <v>0</v>
      </c>
      <c r="CA224" s="208">
        <v>0</v>
      </c>
      <c r="CB224" s="208">
        <v>0</v>
      </c>
      <c r="CC224" s="208">
        <v>0</v>
      </c>
      <c r="CD224" s="208">
        <v>0</v>
      </c>
      <c r="CE224" s="208">
        <v>0</v>
      </c>
      <c r="CF224" s="208">
        <v>0</v>
      </c>
      <c r="CG224" s="208">
        <v>0</v>
      </c>
      <c r="CH224" s="208">
        <v>0</v>
      </c>
      <c r="CI224" s="208">
        <v>0</v>
      </c>
      <c r="CJ224" s="208">
        <v>0</v>
      </c>
      <c r="CK224" s="208"/>
      <c r="CL224" s="208"/>
      <c r="CM224" s="208">
        <v>0</v>
      </c>
      <c r="CN224" s="208">
        <v>0</v>
      </c>
      <c r="CO224" s="208">
        <v>0</v>
      </c>
      <c r="CP224" s="208">
        <v>0</v>
      </c>
      <c r="CQ224" s="176"/>
      <c r="CS224">
        <v>0</v>
      </c>
      <c r="CV224" s="152">
        <v>0</v>
      </c>
      <c r="CW224">
        <v>0</v>
      </c>
      <c r="CX224">
        <v>0</v>
      </c>
      <c r="CY224" s="153">
        <v>0</v>
      </c>
      <c r="CZ224">
        <v>0</v>
      </c>
      <c r="DA224">
        <v>1887154.25</v>
      </c>
      <c r="DB224">
        <v>0</v>
      </c>
      <c r="DE224">
        <v>0</v>
      </c>
      <c r="DI224">
        <v>0</v>
      </c>
      <c r="DP224" s="166">
        <v>3302018</v>
      </c>
      <c r="DR224">
        <v>0</v>
      </c>
      <c r="DS224">
        <v>1887154.25</v>
      </c>
      <c r="DT224">
        <v>0</v>
      </c>
      <c r="DU224">
        <v>1887154.25</v>
      </c>
      <c r="DV224">
        <v>0</v>
      </c>
      <c r="DW224">
        <v>0</v>
      </c>
      <c r="DX224">
        <v>0</v>
      </c>
      <c r="EM224" s="277"/>
    </row>
    <row r="225" spans="1:143">
      <c r="B225" s="166"/>
      <c r="C225" s="175"/>
      <c r="D225" s="175"/>
      <c r="E225" s="178"/>
      <c r="F225" s="17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70"/>
      <c r="S225" s="170"/>
      <c r="T225" s="170"/>
      <c r="U225" s="170"/>
      <c r="V225" s="170"/>
      <c r="W225" s="170"/>
      <c r="X225" s="207"/>
      <c r="Y225" s="207"/>
      <c r="Z225" s="207"/>
      <c r="AA225" s="208"/>
      <c r="AB225" s="208"/>
      <c r="AC225" s="208"/>
      <c r="AD225" s="208"/>
      <c r="AE225" s="208"/>
      <c r="AF225" s="208"/>
      <c r="AG225" s="208"/>
      <c r="AH225" s="208"/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  <c r="BI225" s="208"/>
      <c r="BJ225" s="208"/>
      <c r="BK225" s="208"/>
      <c r="BL225" s="208"/>
      <c r="BM225" s="208"/>
      <c r="BN225" s="208"/>
      <c r="BO225" s="208"/>
      <c r="BP225" s="208"/>
      <c r="BQ225" s="208"/>
      <c r="BR225" s="208"/>
      <c r="BS225" s="208"/>
      <c r="BT225" s="208"/>
      <c r="BU225" s="208"/>
      <c r="BV225" s="208"/>
      <c r="BW225" s="208"/>
      <c r="BX225" s="208"/>
      <c r="BY225" s="208"/>
      <c r="BZ225" s="208"/>
      <c r="CA225" s="208"/>
      <c r="CB225" s="208"/>
      <c r="CC225" s="208"/>
      <c r="CD225" s="208"/>
      <c r="CE225" s="208"/>
      <c r="CF225" s="208"/>
      <c r="CG225" s="208"/>
      <c r="CH225" s="208"/>
      <c r="CI225" s="208"/>
      <c r="CJ225" s="208"/>
      <c r="CK225" s="208"/>
      <c r="CL225" s="208"/>
      <c r="CM225" s="208"/>
      <c r="CN225" s="208"/>
      <c r="CO225" s="208"/>
      <c r="CP225" s="208"/>
      <c r="CQ225" s="176"/>
      <c r="DP225" s="166"/>
      <c r="EM225" s="277"/>
    </row>
    <row r="226" spans="1:143">
      <c r="A226" t="s">
        <v>646</v>
      </c>
      <c r="B226" s="166"/>
      <c r="C226" s="175"/>
      <c r="D226" s="175"/>
      <c r="E226" s="178"/>
      <c r="F226" s="17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70"/>
      <c r="S226" s="170"/>
      <c r="T226" s="170"/>
      <c r="U226" s="170"/>
      <c r="V226" s="170"/>
      <c r="W226" s="170"/>
      <c r="X226" s="207">
        <f>SUM(X9:X102)</f>
        <v>32020640.380000003</v>
      </c>
      <c r="Y226" s="207">
        <f>SUM(Y9:Y102)</f>
        <v>-1141091.8800000001</v>
      </c>
      <c r="Z226" s="207">
        <f>SUM(Z9:Z102)</f>
        <v>2206794.6999999997</v>
      </c>
      <c r="AA226" s="208"/>
      <c r="AB226" s="208"/>
      <c r="AC226" s="208"/>
      <c r="AD226" s="208"/>
      <c r="AE226" s="208"/>
      <c r="AF226" s="208"/>
      <c r="AG226" s="208"/>
      <c r="AH226" s="208"/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  <c r="BI226" s="208"/>
      <c r="BJ226" s="208"/>
      <c r="BK226" s="208"/>
      <c r="BL226" s="208"/>
      <c r="BM226" s="208"/>
      <c r="BN226" s="208"/>
      <c r="BO226" s="208"/>
      <c r="BP226" s="208"/>
      <c r="BQ226" s="208"/>
      <c r="BR226" s="208"/>
      <c r="BS226" s="208"/>
      <c r="BT226" s="208"/>
      <c r="BU226" s="208"/>
      <c r="BV226" s="208"/>
      <c r="BW226" s="208"/>
      <c r="BX226" s="208"/>
      <c r="BY226" s="208"/>
      <c r="BZ226" s="208"/>
      <c r="CA226" s="208"/>
      <c r="CB226" s="208"/>
      <c r="CC226" s="208"/>
      <c r="CD226" s="208"/>
      <c r="CE226" s="208"/>
      <c r="CF226" s="208"/>
      <c r="CG226" s="208"/>
      <c r="CH226" s="208"/>
      <c r="CI226" s="208"/>
      <c r="CJ226" s="208"/>
      <c r="CK226" s="151">
        <f>SUM(CK9:CK102)</f>
        <v>36568591.050000012</v>
      </c>
      <c r="CM226" s="151">
        <f>SUM(CM9:CM102)</f>
        <v>2573275.6500000008</v>
      </c>
      <c r="CN226" s="208"/>
      <c r="CO226" s="208"/>
      <c r="CP226" s="208"/>
      <c r="CQ226" s="176"/>
      <c r="DP226" s="166"/>
      <c r="EM226" s="277"/>
    </row>
    <row r="227" spans="1:143">
      <c r="A227" t="s">
        <v>986</v>
      </c>
      <c r="B227" s="166"/>
      <c r="C227" s="175"/>
      <c r="D227" s="175"/>
      <c r="E227" s="178"/>
      <c r="F227" s="17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70"/>
      <c r="S227" s="170"/>
      <c r="T227" s="170"/>
      <c r="U227" s="170"/>
      <c r="V227" s="170"/>
      <c r="W227" s="170"/>
      <c r="X227" s="207">
        <f>SUM(X104:X224)</f>
        <v>42238861.340000018</v>
      </c>
      <c r="Y227" s="207">
        <f>SUM(Y104:Y224)</f>
        <v>-4142544.87</v>
      </c>
      <c r="Z227" s="207">
        <f>SUM(Z104:Z224)</f>
        <v>-605429.54</v>
      </c>
      <c r="AA227" s="208"/>
      <c r="AB227" s="208"/>
      <c r="AC227" s="208"/>
      <c r="AD227" s="208"/>
      <c r="AE227" s="208"/>
      <c r="AF227" s="208"/>
      <c r="AG227" s="208"/>
      <c r="AH227" s="208"/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  <c r="BI227" s="208"/>
      <c r="BJ227" s="208"/>
      <c r="BK227" s="208"/>
      <c r="BL227" s="208"/>
      <c r="BM227" s="208"/>
      <c r="BN227" s="208"/>
      <c r="BO227" s="208"/>
      <c r="BP227" s="208"/>
      <c r="BQ227" s="208"/>
      <c r="BR227" s="208"/>
      <c r="BS227" s="208"/>
      <c r="BT227" s="208"/>
      <c r="BU227" s="208"/>
      <c r="BV227" s="208"/>
      <c r="BW227" s="208"/>
      <c r="BX227" s="208"/>
      <c r="BY227" s="208"/>
      <c r="BZ227" s="208"/>
      <c r="CA227" s="208"/>
      <c r="CB227" s="208"/>
      <c r="CC227" s="208"/>
      <c r="CD227" s="208"/>
      <c r="CE227" s="208"/>
      <c r="CF227" s="208"/>
      <c r="CG227" s="208"/>
      <c r="CH227" s="208"/>
      <c r="CI227" s="208"/>
      <c r="CJ227" s="208"/>
      <c r="CK227" s="208">
        <f>SUM(CK104:CK224)</f>
        <v>33051305.469999995</v>
      </c>
      <c r="CL227" s="208"/>
      <c r="CM227" s="208">
        <f>SUM(CM104:CM224)</f>
        <v>1476635.7300000002</v>
      </c>
      <c r="CN227" s="208"/>
      <c r="CO227" s="208"/>
      <c r="CP227" s="208"/>
      <c r="CQ227" s="176"/>
      <c r="DP227" s="166"/>
    </row>
    <row r="228" spans="1:143">
      <c r="B228" s="166"/>
      <c r="C228" s="175"/>
      <c r="D228" s="175"/>
      <c r="E228" s="178"/>
      <c r="F228" s="17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70"/>
      <c r="S228" s="170"/>
      <c r="T228" s="170"/>
      <c r="U228" s="170"/>
      <c r="V228" s="170"/>
      <c r="W228" s="170"/>
      <c r="X228" s="207">
        <f>X226+X227</f>
        <v>74259501.720000029</v>
      </c>
      <c r="Y228" s="207">
        <f>Y226+Y227</f>
        <v>-5283636.75</v>
      </c>
      <c r="Z228" s="207">
        <f>Z226+Z227</f>
        <v>1601365.1599999997</v>
      </c>
      <c r="AA228" s="208"/>
      <c r="AB228" s="208"/>
      <c r="AC228" s="208"/>
      <c r="AD228" s="208"/>
      <c r="AE228" s="208"/>
      <c r="AF228" s="208"/>
      <c r="AG228" s="208"/>
      <c r="AH228" s="208"/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  <c r="BI228" s="208"/>
      <c r="BJ228" s="208"/>
      <c r="BK228" s="208"/>
      <c r="BL228" s="208"/>
      <c r="BM228" s="208"/>
      <c r="BN228" s="208"/>
      <c r="BO228" s="208"/>
      <c r="BP228" s="208"/>
      <c r="BQ228" s="208"/>
      <c r="BR228" s="208"/>
      <c r="BS228" s="208"/>
      <c r="BT228" s="208"/>
      <c r="BU228" s="208"/>
      <c r="BV228" s="208"/>
      <c r="BW228" s="208"/>
      <c r="BX228" s="208"/>
      <c r="BY228" s="208"/>
      <c r="BZ228" s="208"/>
      <c r="CA228" s="208"/>
      <c r="CB228" s="208"/>
      <c r="CC228" s="208"/>
      <c r="CD228" s="208"/>
      <c r="CE228" s="208"/>
      <c r="CF228" s="208"/>
      <c r="CG228" s="208"/>
      <c r="CH228" s="208"/>
      <c r="CI228" s="208"/>
      <c r="CJ228" s="208"/>
      <c r="CK228" s="208">
        <f>CK226+CK227</f>
        <v>69619896.520000011</v>
      </c>
      <c r="CL228" s="208"/>
      <c r="CM228" s="208">
        <f>CM226+CM227</f>
        <v>4049911.3800000008</v>
      </c>
      <c r="CN228" s="208"/>
      <c r="CO228" s="208"/>
      <c r="CP228" s="208"/>
      <c r="CQ228" s="176"/>
      <c r="DP228" s="166"/>
    </row>
    <row r="229" spans="1:143">
      <c r="B229" s="166"/>
      <c r="C229" s="175"/>
      <c r="D229" s="175"/>
      <c r="E229" s="178"/>
      <c r="F229" s="17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70"/>
      <c r="S229" s="170"/>
      <c r="T229" s="170"/>
      <c r="U229" s="170"/>
      <c r="V229" s="170"/>
      <c r="W229" s="170"/>
      <c r="X229" s="207"/>
      <c r="Y229" s="207"/>
      <c r="Z229" s="207"/>
      <c r="AA229" s="208"/>
      <c r="AB229" s="208"/>
      <c r="AC229" s="208"/>
      <c r="AD229" s="208"/>
      <c r="AE229" s="208"/>
      <c r="AF229" s="208"/>
      <c r="AG229" s="208"/>
      <c r="AH229" s="208"/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  <c r="BI229" s="208"/>
      <c r="BJ229" s="208"/>
      <c r="BK229" s="208"/>
      <c r="BL229" s="208"/>
      <c r="BM229" s="208"/>
      <c r="BN229" s="208"/>
      <c r="BO229" s="208"/>
      <c r="BP229" s="208"/>
      <c r="BQ229" s="208"/>
      <c r="BR229" s="208"/>
      <c r="BS229" s="208"/>
      <c r="BT229" s="208"/>
      <c r="BU229" s="208"/>
      <c r="BV229" s="208"/>
      <c r="BW229" s="208"/>
      <c r="BX229" s="208"/>
      <c r="BY229" s="208"/>
      <c r="BZ229" s="208"/>
      <c r="CA229" s="208"/>
      <c r="CB229" s="208"/>
      <c r="CC229" s="208"/>
      <c r="CD229" s="208"/>
      <c r="CE229" s="208"/>
      <c r="CF229" s="208"/>
      <c r="CG229" s="208"/>
      <c r="CH229" s="208"/>
      <c r="CI229" s="208"/>
      <c r="CJ229" s="208"/>
      <c r="CK229" s="208"/>
      <c r="CL229" s="208"/>
      <c r="CM229" s="208"/>
      <c r="CN229" s="208"/>
      <c r="CO229" s="208"/>
      <c r="CP229" s="208"/>
      <c r="CQ229" s="176"/>
      <c r="DP229" s="166"/>
    </row>
    <row r="230" spans="1:143">
      <c r="B230" s="166"/>
      <c r="C230" s="175"/>
      <c r="D230" s="175"/>
      <c r="E230" s="178"/>
      <c r="F230" s="17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70"/>
      <c r="S230" s="170"/>
      <c r="T230" s="170"/>
      <c r="U230" s="170"/>
      <c r="V230" s="170"/>
      <c r="W230" s="170"/>
      <c r="X230" s="207"/>
      <c r="Y230" s="207"/>
      <c r="Z230" s="207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  <c r="BI230" s="208"/>
      <c r="BJ230" s="208"/>
      <c r="BK230" s="208"/>
      <c r="BL230" s="208"/>
      <c r="BM230" s="208"/>
      <c r="BN230" s="208"/>
      <c r="BO230" s="208"/>
      <c r="BP230" s="208"/>
      <c r="BQ230" s="208"/>
      <c r="BR230" s="208"/>
      <c r="BS230" s="208"/>
      <c r="BT230" s="208"/>
      <c r="BU230" s="208"/>
      <c r="BV230" s="208"/>
      <c r="BW230" s="208"/>
      <c r="BX230" s="208"/>
      <c r="BY230" s="208"/>
      <c r="BZ230" s="208"/>
      <c r="CA230" s="208"/>
      <c r="CB230" s="208"/>
      <c r="CC230" s="208"/>
      <c r="CD230" s="208"/>
      <c r="CE230" s="208"/>
      <c r="CF230" s="208"/>
      <c r="CG230" s="208"/>
      <c r="CH230" s="208"/>
      <c r="CI230" s="208"/>
      <c r="CJ230" s="208"/>
      <c r="CK230" s="208">
        <v>68218795.930000022</v>
      </c>
      <c r="CL230" s="208"/>
      <c r="CM230" s="208"/>
      <c r="CN230" s="208"/>
      <c r="CO230" s="208"/>
      <c r="CP230" s="208"/>
      <c r="CQ230" s="176"/>
      <c r="DP230" s="166"/>
    </row>
    <row r="231" spans="1:143">
      <c r="B231" s="166"/>
      <c r="C231" s="175"/>
      <c r="D231" s="175"/>
      <c r="E231" s="178"/>
      <c r="F231" s="17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70"/>
      <c r="S231" s="170"/>
      <c r="T231" s="170"/>
      <c r="U231" s="170"/>
      <c r="V231" s="170"/>
      <c r="W231" s="170"/>
      <c r="X231" s="207"/>
      <c r="Y231" s="207"/>
      <c r="Z231" s="207"/>
      <c r="AA231" s="208"/>
      <c r="AB231" s="208"/>
      <c r="AC231" s="208"/>
      <c r="AD231" s="208"/>
      <c r="AE231" s="208"/>
      <c r="AF231" s="208"/>
      <c r="AG231" s="208"/>
      <c r="AH231" s="208"/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  <c r="BI231" s="208"/>
      <c r="BJ231" s="208"/>
      <c r="BK231" s="208"/>
      <c r="BL231" s="208"/>
      <c r="BM231" s="208"/>
      <c r="BN231" s="208"/>
      <c r="BO231" s="208"/>
      <c r="BP231" s="208"/>
      <c r="BQ231" s="208"/>
      <c r="BR231" s="208"/>
      <c r="BS231" s="208"/>
      <c r="BT231" s="208"/>
      <c r="BU231" s="208"/>
      <c r="BV231" s="208"/>
      <c r="BW231" s="208"/>
      <c r="BX231" s="208"/>
      <c r="BY231" s="208"/>
      <c r="BZ231" s="208"/>
      <c r="CA231" s="208"/>
      <c r="CB231" s="208"/>
      <c r="CC231" s="208"/>
      <c r="CD231" s="208"/>
      <c r="CE231" s="208"/>
      <c r="CF231" s="208"/>
      <c r="CG231" s="208"/>
      <c r="CH231" s="208"/>
      <c r="CI231" s="208"/>
      <c r="CJ231" s="208"/>
      <c r="CK231" s="208"/>
      <c r="CL231" s="208"/>
      <c r="CM231" s="208"/>
      <c r="CN231" s="208"/>
      <c r="CO231" s="208"/>
      <c r="CP231" s="208"/>
      <c r="CQ231" s="176"/>
      <c r="DP231" s="166"/>
    </row>
    <row r="232" spans="1:143">
      <c r="B232" s="166"/>
      <c r="C232" s="175"/>
      <c r="D232" s="175"/>
      <c r="E232" s="178"/>
      <c r="F232" s="17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70"/>
      <c r="S232" s="170"/>
      <c r="T232" s="170"/>
      <c r="U232" s="170"/>
      <c r="V232" s="170"/>
      <c r="W232" s="170"/>
      <c r="X232" s="207"/>
      <c r="Y232" s="207"/>
      <c r="Z232" s="207"/>
      <c r="AA232" s="208"/>
      <c r="AB232" s="208"/>
      <c r="AC232" s="208"/>
      <c r="AD232" s="208"/>
      <c r="AE232" s="208"/>
      <c r="AF232" s="208"/>
      <c r="AG232" s="208"/>
      <c r="AH232" s="208"/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  <c r="BI232" s="208"/>
      <c r="BJ232" s="208"/>
      <c r="BK232" s="208"/>
      <c r="BL232" s="208"/>
      <c r="BM232" s="208"/>
      <c r="BN232" s="208"/>
      <c r="BO232" s="208"/>
      <c r="BP232" s="208"/>
      <c r="BQ232" s="208"/>
      <c r="BR232" s="208"/>
      <c r="BS232" s="208"/>
      <c r="BT232" s="208"/>
      <c r="BU232" s="208"/>
      <c r="BV232" s="208"/>
      <c r="BW232" s="208"/>
      <c r="BX232" s="208"/>
      <c r="BY232" s="208"/>
      <c r="BZ232" s="208"/>
      <c r="CA232" s="208"/>
      <c r="CB232" s="208"/>
      <c r="CC232" s="208"/>
      <c r="CD232" s="208"/>
      <c r="CE232" s="208"/>
      <c r="CF232" s="208"/>
      <c r="CG232" s="208"/>
      <c r="CH232" s="208"/>
      <c r="CI232" s="208"/>
      <c r="CJ232" s="208"/>
      <c r="CK232" s="208">
        <f>CK230-CK228</f>
        <v>-1401100.5899999887</v>
      </c>
      <c r="CL232" s="208"/>
      <c r="CM232" s="208"/>
      <c r="CN232" s="208"/>
      <c r="CO232" s="208"/>
      <c r="CP232" s="208"/>
      <c r="CQ232" s="176"/>
      <c r="DP232" s="166"/>
    </row>
    <row r="233" spans="1:143">
      <c r="B233" s="166"/>
      <c r="C233" s="175"/>
      <c r="D233" s="175"/>
      <c r="E233" s="178"/>
      <c r="F233" s="17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70"/>
      <c r="S233" s="170"/>
      <c r="T233" s="170"/>
      <c r="U233" s="170"/>
      <c r="V233" s="170"/>
      <c r="W233" s="170"/>
      <c r="X233" s="207"/>
      <c r="Y233" s="207"/>
      <c r="Z233" s="207"/>
      <c r="AA233" s="208"/>
      <c r="AB233" s="208"/>
      <c r="AC233" s="208"/>
      <c r="AD233" s="208"/>
      <c r="AE233" s="208"/>
      <c r="AF233" s="208"/>
      <c r="AG233" s="208"/>
      <c r="AH233" s="208"/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  <c r="BI233" s="208"/>
      <c r="BJ233" s="208"/>
      <c r="BK233" s="208"/>
      <c r="BL233" s="208"/>
      <c r="BM233" s="208"/>
      <c r="BN233" s="208"/>
      <c r="BO233" s="208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208"/>
      <c r="CQ233" s="176"/>
      <c r="DP233" s="166"/>
    </row>
    <row r="234" spans="1:143">
      <c r="B234" s="166"/>
      <c r="C234" s="175"/>
      <c r="D234" s="175"/>
      <c r="E234" s="178"/>
      <c r="F234" s="17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70"/>
      <c r="S234" s="170"/>
      <c r="T234" s="170"/>
      <c r="U234" s="170"/>
      <c r="V234" s="170"/>
      <c r="W234" s="170"/>
      <c r="X234" s="207"/>
      <c r="Y234" s="207"/>
      <c r="Z234" s="207"/>
      <c r="AA234" s="208"/>
      <c r="AB234" s="208"/>
      <c r="AC234" s="208"/>
      <c r="AD234" s="208"/>
      <c r="AE234" s="208"/>
      <c r="AF234" s="208"/>
      <c r="AG234" s="208"/>
      <c r="AH234" s="208"/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208"/>
      <c r="CA234" s="208"/>
      <c r="CB234" s="208"/>
      <c r="CC234" s="208"/>
      <c r="CD234" s="208"/>
      <c r="CE234" s="208"/>
      <c r="CF234" s="208"/>
      <c r="CG234" s="208"/>
      <c r="CH234" s="208"/>
      <c r="CI234" s="208"/>
      <c r="CJ234" s="208"/>
      <c r="CK234" s="208"/>
      <c r="CL234" s="208"/>
      <c r="CM234" s="208"/>
      <c r="CN234" s="208"/>
      <c r="CO234" s="208"/>
      <c r="CP234" s="208"/>
      <c r="CQ234" s="176"/>
      <c r="DP234" s="166"/>
    </row>
    <row r="235" spans="1:143">
      <c r="B235" s="166"/>
      <c r="C235" s="175"/>
      <c r="D235" s="175"/>
      <c r="E235" s="178"/>
      <c r="F235" s="17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70"/>
      <c r="S235" s="170"/>
      <c r="T235" s="170"/>
      <c r="U235" s="170"/>
      <c r="V235" s="170"/>
      <c r="W235" s="170"/>
      <c r="X235" s="207"/>
      <c r="Y235" s="207"/>
      <c r="Z235" s="207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208"/>
      <c r="BN235" s="208"/>
      <c r="BO235" s="208"/>
      <c r="BP235" s="208"/>
      <c r="BQ235" s="208"/>
      <c r="BR235" s="208"/>
      <c r="BS235" s="208"/>
      <c r="BT235" s="208"/>
      <c r="BU235" s="208"/>
      <c r="BV235" s="208"/>
      <c r="BW235" s="208"/>
      <c r="BX235" s="208"/>
      <c r="BY235" s="208"/>
      <c r="BZ235" s="208"/>
      <c r="CA235" s="208"/>
      <c r="CB235" s="208"/>
      <c r="CC235" s="208"/>
      <c r="CD235" s="208"/>
      <c r="CE235" s="208"/>
      <c r="CF235" s="208"/>
      <c r="CG235" s="208"/>
      <c r="CH235" s="208"/>
      <c r="CI235" s="208"/>
      <c r="CJ235" s="208"/>
      <c r="CK235" s="208"/>
      <c r="CL235" s="208"/>
      <c r="CM235" s="208"/>
      <c r="CN235" s="208"/>
      <c r="CO235" s="208"/>
      <c r="CP235" s="208"/>
      <c r="CQ235" s="176"/>
      <c r="DP235" s="166"/>
    </row>
    <row r="236" spans="1:143">
      <c r="B236" s="166"/>
      <c r="C236" s="175"/>
      <c r="D236" s="175"/>
      <c r="E236" s="178"/>
      <c r="F236" s="17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70"/>
      <c r="S236" s="170"/>
      <c r="T236" s="170"/>
      <c r="U236" s="170"/>
      <c r="V236" s="170"/>
      <c r="W236" s="170"/>
      <c r="X236" s="207"/>
      <c r="Y236" s="207"/>
      <c r="Z236" s="207"/>
      <c r="AA236" s="208"/>
      <c r="AB236" s="208"/>
      <c r="AC236" s="208"/>
      <c r="AD236" s="208"/>
      <c r="AE236" s="208"/>
      <c r="AF236" s="208"/>
      <c r="AG236" s="208"/>
      <c r="AH236" s="208"/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  <c r="BI236" s="208"/>
      <c r="BJ236" s="208"/>
      <c r="BK236" s="208"/>
      <c r="BL236" s="208"/>
      <c r="BM236" s="208"/>
      <c r="BN236" s="208"/>
      <c r="BO236" s="208"/>
      <c r="BP236" s="208"/>
      <c r="BQ236" s="208"/>
      <c r="BR236" s="208"/>
      <c r="BS236" s="208"/>
      <c r="BT236" s="208"/>
      <c r="BU236" s="208"/>
      <c r="BV236" s="208"/>
      <c r="BW236" s="208"/>
      <c r="BX236" s="208"/>
      <c r="BY236" s="208"/>
      <c r="BZ236" s="208"/>
      <c r="CA236" s="208"/>
      <c r="CB236" s="208"/>
      <c r="CC236" s="208"/>
      <c r="CD236" s="208"/>
      <c r="CE236" s="208"/>
      <c r="CF236" s="208"/>
      <c r="CG236" s="208"/>
      <c r="CH236" s="208"/>
      <c r="CI236" s="208"/>
      <c r="CJ236" s="208"/>
      <c r="CK236" s="208"/>
      <c r="CL236" s="208"/>
      <c r="CM236" s="208"/>
      <c r="CN236" s="208"/>
      <c r="CO236" s="208"/>
      <c r="CP236" s="208"/>
      <c r="CQ236" s="176"/>
      <c r="DP236" s="166"/>
    </row>
    <row r="237" spans="1:143">
      <c r="B237" s="166"/>
      <c r="C237" s="175"/>
      <c r="D237" s="175"/>
      <c r="E237" s="178"/>
      <c r="F237" s="17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70"/>
      <c r="S237" s="170"/>
      <c r="T237" s="170"/>
      <c r="U237" s="170"/>
      <c r="V237" s="170"/>
      <c r="W237" s="170"/>
      <c r="X237" s="207"/>
      <c r="Y237" s="207"/>
      <c r="Z237" s="207"/>
      <c r="AA237" s="208"/>
      <c r="AB237" s="208"/>
      <c r="AC237" s="208"/>
      <c r="AD237" s="208"/>
      <c r="AE237" s="208"/>
      <c r="AF237" s="208"/>
      <c r="AG237" s="208"/>
      <c r="AH237" s="208"/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  <c r="BI237" s="208"/>
      <c r="BJ237" s="208"/>
      <c r="BK237" s="208"/>
      <c r="BL237" s="208"/>
      <c r="BM237" s="208"/>
      <c r="BN237" s="208"/>
      <c r="BO237" s="208"/>
      <c r="BP237" s="208"/>
      <c r="BQ237" s="208"/>
      <c r="BR237" s="208"/>
      <c r="BS237" s="208"/>
      <c r="BT237" s="208"/>
      <c r="BU237" s="208"/>
      <c r="BV237" s="208"/>
      <c r="BW237" s="208"/>
      <c r="BX237" s="208"/>
      <c r="BY237" s="208"/>
      <c r="BZ237" s="208"/>
      <c r="CA237" s="208"/>
      <c r="CB237" s="208"/>
      <c r="CC237" s="208"/>
      <c r="CD237" s="208"/>
      <c r="CE237" s="208"/>
      <c r="CF237" s="208"/>
      <c r="CG237" s="208"/>
      <c r="CH237" s="208"/>
      <c r="CI237" s="208"/>
      <c r="CJ237" s="208"/>
      <c r="CK237" s="208"/>
      <c r="CL237" s="208"/>
      <c r="CM237" s="208"/>
      <c r="CN237" s="208"/>
      <c r="CO237" s="208"/>
      <c r="CP237" s="208"/>
      <c r="CQ237" s="176"/>
      <c r="DP237" s="166"/>
    </row>
    <row r="238" spans="1:143">
      <c r="B238" s="166"/>
      <c r="C238" s="175"/>
      <c r="D238" s="175"/>
      <c r="E238" s="178"/>
      <c r="F238" s="17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70"/>
      <c r="S238" s="170"/>
      <c r="T238" s="170"/>
      <c r="U238" s="170"/>
      <c r="V238" s="170"/>
      <c r="W238" s="170"/>
      <c r="X238" s="207"/>
      <c r="Y238" s="207"/>
      <c r="Z238" s="207"/>
      <c r="AA238" s="208"/>
      <c r="AB238" s="208"/>
      <c r="AC238" s="208"/>
      <c r="AD238" s="208"/>
      <c r="AE238" s="208"/>
      <c r="AF238" s="208"/>
      <c r="AG238" s="208"/>
      <c r="AH238" s="208"/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  <c r="BI238" s="208"/>
      <c r="BJ238" s="208"/>
      <c r="BK238" s="208"/>
      <c r="BL238" s="208"/>
      <c r="BM238" s="208"/>
      <c r="BN238" s="208"/>
      <c r="BO238" s="208"/>
      <c r="BP238" s="208"/>
      <c r="BQ238" s="208"/>
      <c r="BR238" s="208"/>
      <c r="BS238" s="208"/>
      <c r="BT238" s="208"/>
      <c r="BU238" s="208"/>
      <c r="BV238" s="208"/>
      <c r="BW238" s="208"/>
      <c r="BX238" s="208"/>
      <c r="BY238" s="208"/>
      <c r="BZ238" s="208"/>
      <c r="CA238" s="208"/>
      <c r="CB238" s="208"/>
      <c r="CC238" s="208"/>
      <c r="CD238" s="208"/>
      <c r="CE238" s="208"/>
      <c r="CF238" s="208"/>
      <c r="CG238" s="208"/>
      <c r="CH238" s="208"/>
      <c r="CI238" s="208"/>
      <c r="CJ238" s="208"/>
      <c r="CK238" s="208"/>
      <c r="CL238" s="208"/>
      <c r="CM238" s="208"/>
      <c r="CN238" s="208"/>
      <c r="CO238" s="208"/>
      <c r="CP238" s="208"/>
      <c r="CQ238" s="176"/>
      <c r="DP238" s="166"/>
    </row>
    <row r="239" spans="1:143">
      <c r="B239" s="166"/>
      <c r="C239" s="175"/>
      <c r="D239" s="175"/>
      <c r="E239" s="178"/>
      <c r="F239" s="17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70"/>
      <c r="S239" s="170"/>
      <c r="T239" s="170"/>
      <c r="U239" s="170"/>
      <c r="V239" s="170"/>
      <c r="W239" s="170"/>
      <c r="X239" s="207"/>
      <c r="Y239" s="207"/>
      <c r="Z239" s="207"/>
      <c r="AA239" s="208"/>
      <c r="AB239" s="208"/>
      <c r="AC239" s="208"/>
      <c r="AD239" s="208"/>
      <c r="AE239" s="208"/>
      <c r="AF239" s="208"/>
      <c r="AG239" s="208"/>
      <c r="AH239" s="208"/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  <c r="BI239" s="208"/>
      <c r="BJ239" s="208"/>
      <c r="BK239" s="208"/>
      <c r="BL239" s="208"/>
      <c r="BM239" s="208"/>
      <c r="BN239" s="208"/>
      <c r="BO239" s="208"/>
      <c r="BP239" s="208"/>
      <c r="BQ239" s="208"/>
      <c r="BR239" s="208"/>
      <c r="BS239" s="208"/>
      <c r="BT239" s="208"/>
      <c r="BU239" s="208"/>
      <c r="BV239" s="208"/>
      <c r="BW239" s="208"/>
      <c r="BX239" s="208"/>
      <c r="BY239" s="208"/>
      <c r="BZ239" s="208"/>
      <c r="CA239" s="208"/>
      <c r="CB239" s="208"/>
      <c r="CC239" s="208"/>
      <c r="CD239" s="208"/>
      <c r="CE239" s="208"/>
      <c r="CF239" s="208"/>
      <c r="CG239" s="208"/>
      <c r="CH239" s="208"/>
      <c r="CI239" s="208"/>
      <c r="CJ239" s="208"/>
      <c r="CK239" s="208"/>
      <c r="CL239" s="208"/>
      <c r="CM239" s="208"/>
      <c r="CN239" s="208"/>
      <c r="CO239" s="208"/>
      <c r="CP239" s="208"/>
      <c r="CQ239" s="176"/>
      <c r="DP239" s="166"/>
    </row>
    <row r="240" spans="1:143">
      <c r="B240" s="166"/>
      <c r="C240" s="175"/>
      <c r="D240" s="175"/>
      <c r="E240" s="178"/>
      <c r="F240" s="17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70"/>
      <c r="S240" s="170"/>
      <c r="T240" s="170"/>
      <c r="U240" s="170"/>
      <c r="V240" s="170"/>
      <c r="W240" s="170"/>
      <c r="X240" s="207"/>
      <c r="Y240" s="207"/>
      <c r="Z240" s="207"/>
      <c r="AA240" s="208"/>
      <c r="AB240" s="208"/>
      <c r="AC240" s="208"/>
      <c r="AD240" s="208"/>
      <c r="AE240" s="208"/>
      <c r="AF240" s="208"/>
      <c r="AG240" s="208"/>
      <c r="AH240" s="208"/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  <c r="BI240" s="208"/>
      <c r="BJ240" s="208"/>
      <c r="BK240" s="208"/>
      <c r="BL240" s="208"/>
      <c r="BM240" s="208"/>
      <c r="BN240" s="208"/>
      <c r="BO240" s="208"/>
      <c r="BP240" s="208"/>
      <c r="BQ240" s="208"/>
      <c r="BR240" s="208"/>
      <c r="BS240" s="208"/>
      <c r="BT240" s="208"/>
      <c r="BU240" s="208"/>
      <c r="BV240" s="208"/>
      <c r="BW240" s="208"/>
      <c r="BX240" s="208"/>
      <c r="BY240" s="208"/>
      <c r="BZ240" s="208"/>
      <c r="CA240" s="208"/>
      <c r="CB240" s="208"/>
      <c r="CC240" s="208"/>
      <c r="CD240" s="208"/>
      <c r="CE240" s="208"/>
      <c r="CF240" s="208"/>
      <c r="CG240" s="208"/>
      <c r="CH240" s="208"/>
      <c r="CI240" s="208"/>
      <c r="CJ240" s="208"/>
      <c r="CK240" s="208"/>
      <c r="CL240" s="208"/>
      <c r="CM240" s="208"/>
      <c r="CN240" s="208"/>
      <c r="CO240" s="208"/>
      <c r="CP240" s="208"/>
      <c r="CQ240" s="176"/>
      <c r="DP240" s="166"/>
    </row>
    <row r="241" spans="2:120">
      <c r="B241" s="166"/>
      <c r="C241" s="175"/>
      <c r="D241" s="175"/>
      <c r="E241" s="178"/>
      <c r="F241" s="17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70"/>
      <c r="S241" s="170"/>
      <c r="T241" s="170"/>
      <c r="U241" s="170"/>
      <c r="V241" s="170"/>
      <c r="W241" s="170"/>
      <c r="X241" s="207"/>
      <c r="Y241" s="207"/>
      <c r="Z241" s="207"/>
      <c r="AA241" s="208"/>
      <c r="AB241" s="208"/>
      <c r="AC241" s="208"/>
      <c r="AD241" s="208"/>
      <c r="AE241" s="208"/>
      <c r="AF241" s="208"/>
      <c r="AG241" s="208"/>
      <c r="AH241" s="208"/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8"/>
      <c r="CA241" s="208"/>
      <c r="CB241" s="208"/>
      <c r="CC241" s="208"/>
      <c r="CD241" s="208"/>
      <c r="CE241" s="208"/>
      <c r="CF241" s="208"/>
      <c r="CG241" s="208"/>
      <c r="CH241" s="208"/>
      <c r="CI241" s="208"/>
      <c r="CJ241" s="208"/>
      <c r="CK241" s="208"/>
      <c r="CL241" s="208"/>
      <c r="CM241" s="208"/>
      <c r="CN241" s="208"/>
      <c r="CO241" s="208"/>
      <c r="CP241" s="208"/>
      <c r="CQ241" s="176"/>
      <c r="DP241" s="166"/>
    </row>
    <row r="242" spans="2:120">
      <c r="B242" s="166"/>
      <c r="C242" s="175"/>
      <c r="D242" s="175"/>
      <c r="E242" s="178"/>
      <c r="F242" s="17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70"/>
      <c r="S242" s="170"/>
      <c r="T242" s="170"/>
      <c r="U242" s="170"/>
      <c r="V242" s="170"/>
      <c r="W242" s="170"/>
      <c r="X242" s="207"/>
      <c r="Y242" s="207"/>
      <c r="Z242" s="207"/>
      <c r="AA242" s="208"/>
      <c r="AB242" s="208"/>
      <c r="AC242" s="208"/>
      <c r="AD242" s="208"/>
      <c r="AE242" s="208"/>
      <c r="AF242" s="208"/>
      <c r="AG242" s="208"/>
      <c r="AH242" s="208"/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  <c r="BI242" s="208"/>
      <c r="BJ242" s="208"/>
      <c r="BK242" s="208"/>
      <c r="BL242" s="208"/>
      <c r="BM242" s="208"/>
      <c r="BN242" s="208"/>
      <c r="BO242" s="208"/>
      <c r="BP242" s="208"/>
      <c r="BQ242" s="208"/>
      <c r="BR242" s="208"/>
      <c r="BS242" s="208"/>
      <c r="BT242" s="208"/>
      <c r="BU242" s="208"/>
      <c r="BV242" s="208"/>
      <c r="BW242" s="208"/>
      <c r="BX242" s="208"/>
      <c r="BY242" s="208"/>
      <c r="BZ242" s="208"/>
      <c r="CA242" s="208"/>
      <c r="CB242" s="208"/>
      <c r="CC242" s="208"/>
      <c r="CD242" s="208"/>
      <c r="CE242" s="208"/>
      <c r="CF242" s="208"/>
      <c r="CG242" s="208"/>
      <c r="CH242" s="208"/>
      <c r="CI242" s="208"/>
      <c r="CJ242" s="208"/>
      <c r="CK242" s="208"/>
      <c r="CL242" s="208"/>
      <c r="CM242" s="208"/>
      <c r="CN242" s="208"/>
      <c r="CO242" s="208"/>
      <c r="CP242" s="208"/>
      <c r="CQ242" s="176"/>
      <c r="DP242" s="166"/>
    </row>
    <row r="243" spans="2:120">
      <c r="B243" s="166"/>
      <c r="C243" s="175"/>
      <c r="D243" s="175"/>
      <c r="E243" s="178"/>
      <c r="F243" s="17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70"/>
      <c r="S243" s="170"/>
      <c r="T243" s="170"/>
      <c r="U243" s="170"/>
      <c r="V243" s="170"/>
      <c r="W243" s="170"/>
      <c r="X243" s="207"/>
      <c r="Y243" s="207"/>
      <c r="Z243" s="207"/>
      <c r="AA243" s="208"/>
      <c r="AB243" s="208"/>
      <c r="AC243" s="208"/>
      <c r="AD243" s="208"/>
      <c r="AE243" s="208"/>
      <c r="AF243" s="208"/>
      <c r="AG243" s="208"/>
      <c r="AH243" s="208"/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  <c r="BI243" s="208"/>
      <c r="BJ243" s="208"/>
      <c r="BK243" s="208"/>
      <c r="BL243" s="208"/>
      <c r="BM243" s="208"/>
      <c r="BN243" s="208"/>
      <c r="BO243" s="208"/>
      <c r="BP243" s="208"/>
      <c r="BQ243" s="208"/>
      <c r="BR243" s="208"/>
      <c r="BS243" s="208"/>
      <c r="BT243" s="208"/>
      <c r="BU243" s="208"/>
      <c r="BV243" s="208"/>
      <c r="BW243" s="208"/>
      <c r="BX243" s="208"/>
      <c r="BY243" s="208"/>
      <c r="BZ243" s="208"/>
      <c r="CA243" s="208"/>
      <c r="CB243" s="208"/>
      <c r="CC243" s="208"/>
      <c r="CD243" s="208"/>
      <c r="CE243" s="208"/>
      <c r="CF243" s="208"/>
      <c r="CG243" s="208"/>
      <c r="CH243" s="208"/>
      <c r="CI243" s="208"/>
      <c r="CJ243" s="208"/>
      <c r="CK243" s="208"/>
      <c r="CL243" s="208"/>
      <c r="CM243" s="208"/>
      <c r="CN243" s="208"/>
      <c r="CO243" s="208"/>
      <c r="CP243" s="208"/>
      <c r="CQ243" s="176"/>
      <c r="DP243" s="166"/>
    </row>
    <row r="244" spans="2:120">
      <c r="B244" s="166"/>
      <c r="C244" s="175"/>
      <c r="D244" s="175"/>
      <c r="E244" s="178"/>
      <c r="F244" s="17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70"/>
      <c r="S244" s="170"/>
      <c r="T244" s="170"/>
      <c r="U244" s="170"/>
      <c r="V244" s="170"/>
      <c r="W244" s="170"/>
      <c r="X244" s="207"/>
      <c r="Y244" s="207"/>
      <c r="Z244" s="207"/>
      <c r="AA244" s="208"/>
      <c r="AB244" s="208"/>
      <c r="AC244" s="208"/>
      <c r="AD244" s="208"/>
      <c r="AE244" s="208"/>
      <c r="AF244" s="208"/>
      <c r="AG244" s="208"/>
      <c r="AH244" s="208"/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  <c r="BI244" s="208"/>
      <c r="BJ244" s="208"/>
      <c r="BK244" s="208"/>
      <c r="BL244" s="208"/>
      <c r="BM244" s="208"/>
      <c r="BN244" s="208"/>
      <c r="BO244" s="208"/>
      <c r="BP244" s="208"/>
      <c r="BQ244" s="208"/>
      <c r="BR244" s="208"/>
      <c r="BS244" s="208"/>
      <c r="BT244" s="208"/>
      <c r="BU244" s="208"/>
      <c r="BV244" s="208"/>
      <c r="BW244" s="208"/>
      <c r="BX244" s="208"/>
      <c r="BY244" s="208"/>
      <c r="BZ244" s="208"/>
      <c r="CA244" s="208"/>
      <c r="CB244" s="208"/>
      <c r="CC244" s="208"/>
      <c r="CD244" s="208"/>
      <c r="CE244" s="208"/>
      <c r="CF244" s="208"/>
      <c r="CG244" s="208"/>
      <c r="CH244" s="208"/>
      <c r="CI244" s="208"/>
      <c r="CJ244" s="208"/>
      <c r="CK244" s="208"/>
      <c r="CL244" s="208"/>
      <c r="CM244" s="208"/>
      <c r="CN244" s="208"/>
      <c r="CO244" s="208"/>
      <c r="CP244" s="208"/>
      <c r="CQ244" s="176"/>
      <c r="DP244" s="166"/>
    </row>
    <row r="245" spans="2:120">
      <c r="B245" s="166"/>
      <c r="C245" s="175"/>
      <c r="D245" s="175"/>
      <c r="E245" s="178"/>
      <c r="F245" s="17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70"/>
      <c r="S245" s="170"/>
      <c r="T245" s="170"/>
      <c r="U245" s="170"/>
      <c r="V245" s="170"/>
      <c r="W245" s="170"/>
      <c r="X245" s="207"/>
      <c r="Y245" s="207"/>
      <c r="Z245" s="207"/>
      <c r="AA245" s="208"/>
      <c r="AB245" s="208"/>
      <c r="AC245" s="208"/>
      <c r="AD245" s="208"/>
      <c r="AE245" s="208"/>
      <c r="AF245" s="208"/>
      <c r="AG245" s="208"/>
      <c r="AH245" s="208"/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  <c r="BI245" s="208"/>
      <c r="BJ245" s="208"/>
      <c r="BK245" s="208"/>
      <c r="BL245" s="208"/>
      <c r="BM245" s="208"/>
      <c r="BN245" s="208"/>
      <c r="BO245" s="208"/>
      <c r="BP245" s="208"/>
      <c r="BQ245" s="208"/>
      <c r="BR245" s="208"/>
      <c r="BS245" s="208"/>
      <c r="BT245" s="208"/>
      <c r="BU245" s="208"/>
      <c r="BV245" s="208"/>
      <c r="BW245" s="208"/>
      <c r="BX245" s="208"/>
      <c r="BY245" s="208"/>
      <c r="BZ245" s="208"/>
      <c r="CA245" s="208"/>
      <c r="CB245" s="208"/>
      <c r="CC245" s="208"/>
      <c r="CD245" s="208"/>
      <c r="CE245" s="208"/>
      <c r="CF245" s="208"/>
      <c r="CG245" s="208"/>
      <c r="CH245" s="208"/>
      <c r="CI245" s="208"/>
      <c r="CJ245" s="208"/>
      <c r="CK245" s="208"/>
      <c r="CL245" s="208"/>
      <c r="CM245" s="208"/>
      <c r="CN245" s="208"/>
      <c r="CO245" s="208"/>
      <c r="CP245" s="208"/>
      <c r="CQ245" s="176"/>
      <c r="DP245" s="166"/>
    </row>
    <row r="246" spans="2:120">
      <c r="B246" s="166"/>
      <c r="C246" s="175"/>
      <c r="D246" s="175"/>
      <c r="E246" s="178"/>
      <c r="F246" s="17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70"/>
      <c r="S246" s="170"/>
      <c r="T246" s="170"/>
      <c r="U246" s="170"/>
      <c r="V246" s="170"/>
      <c r="W246" s="170"/>
      <c r="X246" s="207"/>
      <c r="Y246" s="207"/>
      <c r="Z246" s="207"/>
      <c r="AA246" s="208"/>
      <c r="AB246" s="208"/>
      <c r="AC246" s="208"/>
      <c r="AD246" s="208"/>
      <c r="AE246" s="208"/>
      <c r="AF246" s="208"/>
      <c r="AG246" s="208"/>
      <c r="AH246" s="208"/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  <c r="BI246" s="208"/>
      <c r="BJ246" s="208"/>
      <c r="BK246" s="208"/>
      <c r="BL246" s="208"/>
      <c r="BM246" s="208"/>
      <c r="BN246" s="208"/>
      <c r="BO246" s="208"/>
      <c r="BP246" s="208"/>
      <c r="BQ246" s="208"/>
      <c r="BR246" s="208"/>
      <c r="BS246" s="208"/>
      <c r="BT246" s="208"/>
      <c r="BU246" s="208"/>
      <c r="BV246" s="208"/>
      <c r="BW246" s="208"/>
      <c r="BX246" s="208"/>
      <c r="BY246" s="208"/>
      <c r="BZ246" s="208"/>
      <c r="CA246" s="208"/>
      <c r="CB246" s="208"/>
      <c r="CC246" s="208"/>
      <c r="CD246" s="208"/>
      <c r="CE246" s="208"/>
      <c r="CF246" s="208"/>
      <c r="CG246" s="208"/>
      <c r="CH246" s="208"/>
      <c r="CI246" s="208"/>
      <c r="CJ246" s="208"/>
      <c r="CK246" s="208"/>
      <c r="CL246" s="208"/>
      <c r="CM246" s="208"/>
      <c r="CN246" s="208"/>
      <c r="CO246" s="208"/>
      <c r="CP246" s="208"/>
      <c r="CQ246" s="176"/>
      <c r="DP246" s="166"/>
    </row>
    <row r="247" spans="2:120">
      <c r="B247" s="166"/>
      <c r="C247" s="175"/>
      <c r="D247" s="175"/>
      <c r="E247" s="178"/>
      <c r="F247" s="17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70"/>
      <c r="S247" s="170"/>
      <c r="T247" s="170"/>
      <c r="U247" s="170"/>
      <c r="V247" s="170"/>
      <c r="W247" s="170"/>
      <c r="X247" s="207"/>
      <c r="Y247" s="207"/>
      <c r="Z247" s="207"/>
      <c r="AA247" s="208"/>
      <c r="AB247" s="208"/>
      <c r="AC247" s="208"/>
      <c r="AD247" s="208"/>
      <c r="AE247" s="208"/>
      <c r="AF247" s="208"/>
      <c r="AG247" s="208"/>
      <c r="AH247" s="208"/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  <c r="BI247" s="208"/>
      <c r="BJ247" s="208"/>
      <c r="BK247" s="208"/>
      <c r="BL247" s="208"/>
      <c r="BM247" s="208"/>
      <c r="BN247" s="208"/>
      <c r="BO247" s="208"/>
      <c r="BP247" s="208"/>
      <c r="BQ247" s="208"/>
      <c r="BR247" s="208"/>
      <c r="BS247" s="208"/>
      <c r="BT247" s="208"/>
      <c r="BU247" s="208"/>
      <c r="BV247" s="208"/>
      <c r="BW247" s="208"/>
      <c r="BX247" s="208"/>
      <c r="BY247" s="208"/>
      <c r="BZ247" s="208"/>
      <c r="CA247" s="208"/>
      <c r="CB247" s="208"/>
      <c r="CC247" s="208"/>
      <c r="CD247" s="208"/>
      <c r="CE247" s="208"/>
      <c r="CF247" s="208"/>
      <c r="CG247" s="208"/>
      <c r="CH247" s="208"/>
      <c r="CI247" s="208"/>
      <c r="CJ247" s="208"/>
      <c r="CK247" s="208"/>
      <c r="CL247" s="208"/>
      <c r="CM247" s="208"/>
      <c r="CN247" s="208"/>
      <c r="CO247" s="208"/>
      <c r="CP247" s="208"/>
      <c r="CQ247" s="176"/>
      <c r="DP247" s="166"/>
    </row>
    <row r="248" spans="2:120">
      <c r="B248" s="166"/>
      <c r="C248" s="175"/>
      <c r="D248" s="175"/>
      <c r="E248" s="178"/>
      <c r="F248" s="17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70"/>
      <c r="S248" s="170"/>
      <c r="T248" s="170"/>
      <c r="U248" s="170"/>
      <c r="V248" s="170"/>
      <c r="W248" s="170"/>
      <c r="X248" s="207"/>
      <c r="Y248" s="207"/>
      <c r="Z248" s="207"/>
      <c r="AA248" s="208"/>
      <c r="AB248" s="208"/>
      <c r="AC248" s="208"/>
      <c r="AD248" s="208"/>
      <c r="AE248" s="208"/>
      <c r="AF248" s="208"/>
      <c r="AG248" s="208"/>
      <c r="AH248" s="208"/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8"/>
      <c r="CB248" s="208"/>
      <c r="CC248" s="208"/>
      <c r="CD248" s="208"/>
      <c r="CE248" s="208"/>
      <c r="CF248" s="208"/>
      <c r="CG248" s="208"/>
      <c r="CH248" s="208"/>
      <c r="CI248" s="208"/>
      <c r="CJ248" s="208"/>
      <c r="CK248" s="208"/>
      <c r="CL248" s="208"/>
      <c r="CM248" s="208"/>
      <c r="CN248" s="208"/>
      <c r="CO248" s="208"/>
      <c r="CP248" s="208"/>
      <c r="CQ248" s="176"/>
      <c r="DP248" s="166"/>
    </row>
    <row r="249" spans="2:120">
      <c r="B249" s="166"/>
      <c r="C249" s="175"/>
      <c r="D249" s="175"/>
      <c r="E249" s="178"/>
      <c r="F249" s="17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70"/>
      <c r="S249" s="170"/>
      <c r="T249" s="170"/>
      <c r="U249" s="170"/>
      <c r="V249" s="170"/>
      <c r="W249" s="170"/>
      <c r="X249" s="207"/>
      <c r="Y249" s="207"/>
      <c r="Z249" s="207"/>
      <c r="AA249" s="208"/>
      <c r="AB249" s="208"/>
      <c r="AC249" s="208"/>
      <c r="AD249" s="208"/>
      <c r="AE249" s="208"/>
      <c r="AF249" s="208"/>
      <c r="AG249" s="208"/>
      <c r="AH249" s="208"/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  <c r="BI249" s="208"/>
      <c r="BJ249" s="208"/>
      <c r="BK249" s="208"/>
      <c r="BL249" s="208"/>
      <c r="BM249" s="208"/>
      <c r="BN249" s="208"/>
      <c r="BO249" s="208"/>
      <c r="BP249" s="208"/>
      <c r="BQ249" s="208"/>
      <c r="BR249" s="208"/>
      <c r="BS249" s="208"/>
      <c r="BT249" s="208"/>
      <c r="BU249" s="208"/>
      <c r="BV249" s="208"/>
      <c r="BW249" s="208"/>
      <c r="BX249" s="208"/>
      <c r="BY249" s="208"/>
      <c r="BZ249" s="208"/>
      <c r="CA249" s="208"/>
      <c r="CB249" s="208"/>
      <c r="CC249" s="208"/>
      <c r="CD249" s="208"/>
      <c r="CE249" s="208"/>
      <c r="CF249" s="208"/>
      <c r="CG249" s="208"/>
      <c r="CH249" s="208"/>
      <c r="CI249" s="208"/>
      <c r="CJ249" s="208"/>
      <c r="CK249" s="208"/>
      <c r="CL249" s="208"/>
      <c r="CM249" s="208"/>
      <c r="CN249" s="208"/>
      <c r="CO249" s="208"/>
      <c r="CP249" s="208"/>
      <c r="CQ249" s="176"/>
      <c r="DP249" s="166"/>
    </row>
    <row r="250" spans="2:120">
      <c r="B250" s="166"/>
      <c r="C250" s="175"/>
      <c r="D250" s="175"/>
      <c r="E250" s="178"/>
      <c r="F250" s="17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70"/>
      <c r="S250" s="170"/>
      <c r="T250" s="170"/>
      <c r="U250" s="170"/>
      <c r="V250" s="170"/>
      <c r="W250" s="170"/>
      <c r="X250" s="207"/>
      <c r="Y250" s="207"/>
      <c r="Z250" s="207"/>
      <c r="AA250" s="208"/>
      <c r="AB250" s="208"/>
      <c r="AC250" s="208"/>
      <c r="AD250" s="208"/>
      <c r="AE250" s="208"/>
      <c r="AF250" s="208"/>
      <c r="AG250" s="208"/>
      <c r="AH250" s="208"/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  <c r="BI250" s="208"/>
      <c r="BJ250" s="208"/>
      <c r="BK250" s="208"/>
      <c r="BL250" s="208"/>
      <c r="BM250" s="208"/>
      <c r="BN250" s="208"/>
      <c r="BO250" s="208"/>
      <c r="BP250" s="208"/>
      <c r="BQ250" s="208"/>
      <c r="BR250" s="208"/>
      <c r="BS250" s="208"/>
      <c r="BT250" s="208"/>
      <c r="BU250" s="208"/>
      <c r="BV250" s="208"/>
      <c r="BW250" s="208"/>
      <c r="BX250" s="208"/>
      <c r="BY250" s="208"/>
      <c r="BZ250" s="208"/>
      <c r="CA250" s="208"/>
      <c r="CB250" s="208"/>
      <c r="CC250" s="208"/>
      <c r="CD250" s="208"/>
      <c r="CE250" s="208"/>
      <c r="CF250" s="208"/>
      <c r="CG250" s="208"/>
      <c r="CH250" s="208"/>
      <c r="CI250" s="208"/>
      <c r="CJ250" s="208"/>
      <c r="CK250" s="208"/>
      <c r="CL250" s="208"/>
      <c r="CM250" s="208"/>
      <c r="CN250" s="208"/>
      <c r="CO250" s="208"/>
      <c r="CP250" s="208"/>
      <c r="CQ250" s="176"/>
      <c r="DP250" s="166"/>
    </row>
    <row r="251" spans="2:120">
      <c r="B251" s="166"/>
      <c r="C251" s="175"/>
      <c r="D251" s="175"/>
      <c r="E251" s="178"/>
      <c r="F251" s="17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70"/>
      <c r="S251" s="170"/>
      <c r="T251" s="170"/>
      <c r="U251" s="170"/>
      <c r="V251" s="170"/>
      <c r="W251" s="170"/>
      <c r="X251" s="207"/>
      <c r="Y251" s="207"/>
      <c r="Z251" s="207"/>
      <c r="AA251" s="208"/>
      <c r="AB251" s="208"/>
      <c r="AC251" s="208"/>
      <c r="AD251" s="208"/>
      <c r="AE251" s="208"/>
      <c r="AF251" s="208"/>
      <c r="AG251" s="208"/>
      <c r="AH251" s="208"/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  <c r="BI251" s="208"/>
      <c r="BJ251" s="208"/>
      <c r="BK251" s="208"/>
      <c r="BL251" s="208"/>
      <c r="BM251" s="208"/>
      <c r="BN251" s="208"/>
      <c r="BO251" s="208"/>
      <c r="BP251" s="208"/>
      <c r="BQ251" s="208"/>
      <c r="BR251" s="208"/>
      <c r="BS251" s="208"/>
      <c r="BT251" s="208"/>
      <c r="BU251" s="208"/>
      <c r="BV251" s="208"/>
      <c r="BW251" s="208"/>
      <c r="BX251" s="208"/>
      <c r="BY251" s="208"/>
      <c r="BZ251" s="208"/>
      <c r="CA251" s="208"/>
      <c r="CB251" s="208"/>
      <c r="CC251" s="208"/>
      <c r="CD251" s="208"/>
      <c r="CE251" s="208"/>
      <c r="CF251" s="208"/>
      <c r="CG251" s="208"/>
      <c r="CH251" s="208"/>
      <c r="CI251" s="208"/>
      <c r="CJ251" s="208"/>
      <c r="CK251" s="208"/>
      <c r="CL251" s="208"/>
      <c r="CM251" s="208"/>
      <c r="CN251" s="208"/>
      <c r="CO251" s="208"/>
      <c r="CP251" s="208"/>
      <c r="CQ251" s="176"/>
      <c r="DP251" s="166"/>
    </row>
    <row r="252" spans="2:120">
      <c r="B252" s="166"/>
      <c r="C252" s="175"/>
      <c r="D252" s="175"/>
      <c r="E252" s="178"/>
      <c r="F252" s="17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70"/>
      <c r="S252" s="170"/>
      <c r="T252" s="170"/>
      <c r="U252" s="170"/>
      <c r="V252" s="170"/>
      <c r="W252" s="170"/>
      <c r="X252" s="207"/>
      <c r="Y252" s="207"/>
      <c r="Z252" s="207"/>
      <c r="AA252" s="208"/>
      <c r="AB252" s="208"/>
      <c r="AC252" s="208"/>
      <c r="AD252" s="208"/>
      <c r="AE252" s="208"/>
      <c r="AF252" s="208"/>
      <c r="AG252" s="208"/>
      <c r="AH252" s="208"/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  <c r="BI252" s="208"/>
      <c r="BJ252" s="208"/>
      <c r="BK252" s="208"/>
      <c r="BL252" s="208"/>
      <c r="BM252" s="208"/>
      <c r="BN252" s="208"/>
      <c r="BO252" s="208"/>
      <c r="BP252" s="208"/>
      <c r="BQ252" s="208"/>
      <c r="BR252" s="208"/>
      <c r="BS252" s="208"/>
      <c r="BT252" s="208"/>
      <c r="BU252" s="208"/>
      <c r="BV252" s="208"/>
      <c r="BW252" s="208"/>
      <c r="BX252" s="208"/>
      <c r="BY252" s="208"/>
      <c r="BZ252" s="208"/>
      <c r="CA252" s="208"/>
      <c r="CB252" s="208"/>
      <c r="CC252" s="208"/>
      <c r="CD252" s="208"/>
      <c r="CE252" s="208"/>
      <c r="CF252" s="208"/>
      <c r="CG252" s="208"/>
      <c r="CH252" s="208"/>
      <c r="CI252" s="208"/>
      <c r="CJ252" s="208"/>
      <c r="CK252" s="208"/>
      <c r="CL252" s="208"/>
      <c r="CM252" s="208"/>
      <c r="CN252" s="208"/>
      <c r="CO252" s="208"/>
      <c r="CP252" s="208"/>
      <c r="CQ252" s="176"/>
      <c r="DP252" s="166"/>
    </row>
    <row r="253" spans="2:120">
      <c r="B253" s="166"/>
      <c r="C253" s="175"/>
      <c r="D253" s="175"/>
      <c r="E253" s="178"/>
      <c r="F253" s="17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70"/>
      <c r="S253" s="170"/>
      <c r="T253" s="170"/>
      <c r="U253" s="170"/>
      <c r="V253" s="170"/>
      <c r="W253" s="170"/>
      <c r="X253" s="207"/>
      <c r="Y253" s="207"/>
      <c r="Z253" s="207"/>
      <c r="AA253" s="208"/>
      <c r="AB253" s="208"/>
      <c r="AC253" s="208"/>
      <c r="AD253" s="208"/>
      <c r="AE253" s="208"/>
      <c r="AF253" s="208"/>
      <c r="AG253" s="208"/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  <c r="BI253" s="208"/>
      <c r="BJ253" s="208"/>
      <c r="BK253" s="208"/>
      <c r="BL253" s="208"/>
      <c r="BM253" s="208"/>
      <c r="BN253" s="208"/>
      <c r="BO253" s="208"/>
      <c r="BP253" s="208"/>
      <c r="BQ253" s="208"/>
      <c r="BR253" s="208"/>
      <c r="BS253" s="208"/>
      <c r="BT253" s="208"/>
      <c r="BU253" s="208"/>
      <c r="BV253" s="208"/>
      <c r="BW253" s="208"/>
      <c r="BX253" s="208"/>
      <c r="BY253" s="208"/>
      <c r="BZ253" s="208"/>
      <c r="CA253" s="208"/>
      <c r="CB253" s="208"/>
      <c r="CC253" s="208"/>
      <c r="CD253" s="208"/>
      <c r="CE253" s="208"/>
      <c r="CF253" s="208"/>
      <c r="CG253" s="208"/>
      <c r="CH253" s="208"/>
      <c r="CI253" s="208"/>
      <c r="CJ253" s="208"/>
      <c r="CK253" s="208"/>
      <c r="CL253" s="208"/>
      <c r="CM253" s="208"/>
      <c r="CN253" s="208"/>
      <c r="CO253" s="208"/>
      <c r="CP253" s="208"/>
      <c r="CQ253" s="176"/>
      <c r="DP253" s="166"/>
    </row>
    <row r="254" spans="2:120">
      <c r="B254" s="166"/>
      <c r="C254" s="175"/>
      <c r="D254" s="175"/>
      <c r="E254" s="178"/>
      <c r="F254" s="17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70"/>
      <c r="S254" s="170"/>
      <c r="T254" s="170"/>
      <c r="U254" s="170"/>
      <c r="V254" s="170"/>
      <c r="W254" s="170"/>
      <c r="X254" s="207"/>
      <c r="Y254" s="207"/>
      <c r="Z254" s="207"/>
      <c r="AA254" s="208"/>
      <c r="AB254" s="208"/>
      <c r="AC254" s="208"/>
      <c r="AD254" s="208"/>
      <c r="AE254" s="208"/>
      <c r="AF254" s="208"/>
      <c r="AG254" s="208"/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  <c r="BI254" s="208"/>
      <c r="BJ254" s="208"/>
      <c r="BK254" s="208"/>
      <c r="BL254" s="208"/>
      <c r="BM254" s="208"/>
      <c r="BN254" s="208"/>
      <c r="BO254" s="208"/>
      <c r="BP254" s="208"/>
      <c r="BQ254" s="208"/>
      <c r="BR254" s="208"/>
      <c r="BS254" s="208"/>
      <c r="BT254" s="208"/>
      <c r="BU254" s="208"/>
      <c r="BV254" s="208"/>
      <c r="BW254" s="208"/>
      <c r="BX254" s="208"/>
      <c r="BY254" s="208"/>
      <c r="BZ254" s="208"/>
      <c r="CA254" s="208"/>
      <c r="CB254" s="208"/>
      <c r="CC254" s="208"/>
      <c r="CD254" s="208"/>
      <c r="CE254" s="208"/>
      <c r="CF254" s="208"/>
      <c r="CG254" s="208"/>
      <c r="CH254" s="208"/>
      <c r="CI254" s="208"/>
      <c r="CJ254" s="208"/>
      <c r="CK254" s="208"/>
      <c r="CL254" s="208"/>
      <c r="CM254" s="208"/>
      <c r="CN254" s="208"/>
      <c r="CO254" s="208"/>
      <c r="CP254" s="208"/>
      <c r="CQ254" s="176"/>
      <c r="DP254" s="166"/>
    </row>
    <row r="255" spans="2:120">
      <c r="B255" s="166"/>
      <c r="C255" s="175"/>
      <c r="D255" s="175"/>
      <c r="E255" s="178"/>
      <c r="F255" s="17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70"/>
      <c r="S255" s="170"/>
      <c r="T255" s="170"/>
      <c r="U255" s="170"/>
      <c r="V255" s="170"/>
      <c r="W255" s="170"/>
      <c r="X255" s="207"/>
      <c r="Y255" s="207"/>
      <c r="Z255" s="207"/>
      <c r="AA255" s="208"/>
      <c r="AB255" s="208"/>
      <c r="AC255" s="208"/>
      <c r="AD255" s="208"/>
      <c r="AE255" s="208"/>
      <c r="AF255" s="208"/>
      <c r="AG255" s="208"/>
      <c r="AH255" s="208"/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8"/>
      <c r="CB255" s="208"/>
      <c r="CC255" s="208"/>
      <c r="CD255" s="208"/>
      <c r="CE255" s="208"/>
      <c r="CF255" s="208"/>
      <c r="CG255" s="208"/>
      <c r="CH255" s="208"/>
      <c r="CI255" s="208"/>
      <c r="CJ255" s="208"/>
      <c r="CK255" s="208"/>
      <c r="CL255" s="208"/>
      <c r="CM255" s="208"/>
      <c r="CN255" s="208"/>
      <c r="CO255" s="208"/>
      <c r="CP255" s="208"/>
      <c r="CQ255" s="176"/>
      <c r="DP255" s="166"/>
    </row>
    <row r="256" spans="2:120">
      <c r="B256" s="166"/>
      <c r="C256" s="175"/>
      <c r="D256" s="175"/>
      <c r="E256" s="178"/>
      <c r="F256" s="17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70"/>
      <c r="S256" s="170"/>
      <c r="T256" s="170"/>
      <c r="U256" s="170"/>
      <c r="V256" s="170"/>
      <c r="W256" s="170"/>
      <c r="X256" s="207"/>
      <c r="Y256" s="207"/>
      <c r="Z256" s="207"/>
      <c r="AA256" s="208"/>
      <c r="AB256" s="208"/>
      <c r="AC256" s="208"/>
      <c r="AD256" s="208"/>
      <c r="AE256" s="208"/>
      <c r="AF256" s="208"/>
      <c r="AG256" s="208"/>
      <c r="AH256" s="208"/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  <c r="BI256" s="208"/>
      <c r="BJ256" s="208"/>
      <c r="BK256" s="208"/>
      <c r="BL256" s="208"/>
      <c r="BM256" s="208"/>
      <c r="BN256" s="208"/>
      <c r="BO256" s="208"/>
      <c r="BP256" s="208"/>
      <c r="BQ256" s="208"/>
      <c r="BR256" s="208"/>
      <c r="BS256" s="208"/>
      <c r="BT256" s="208"/>
      <c r="BU256" s="208"/>
      <c r="BV256" s="208"/>
      <c r="BW256" s="208"/>
      <c r="BX256" s="208"/>
      <c r="BY256" s="208"/>
      <c r="BZ256" s="208"/>
      <c r="CA256" s="208"/>
      <c r="CB256" s="208"/>
      <c r="CC256" s="208"/>
      <c r="CD256" s="208"/>
      <c r="CE256" s="208"/>
      <c r="CF256" s="208"/>
      <c r="CG256" s="208"/>
      <c r="CH256" s="208"/>
      <c r="CI256" s="208"/>
      <c r="CJ256" s="208"/>
      <c r="CK256" s="208"/>
      <c r="CL256" s="208"/>
      <c r="CM256" s="208"/>
      <c r="CN256" s="208"/>
      <c r="CO256" s="208"/>
      <c r="CP256" s="208"/>
      <c r="CQ256" s="176"/>
      <c r="DP256" s="166"/>
    </row>
    <row r="257" spans="2:120">
      <c r="B257" s="166"/>
      <c r="C257" s="175"/>
      <c r="D257" s="175"/>
      <c r="E257" s="178"/>
      <c r="F257" s="17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70"/>
      <c r="S257" s="170"/>
      <c r="T257" s="170"/>
      <c r="U257" s="170"/>
      <c r="V257" s="170"/>
      <c r="W257" s="170"/>
      <c r="X257" s="207"/>
      <c r="Y257" s="207"/>
      <c r="Z257" s="207"/>
      <c r="AA257" s="208"/>
      <c r="AB257" s="208"/>
      <c r="AC257" s="208"/>
      <c r="AD257" s="208"/>
      <c r="AE257" s="208"/>
      <c r="AF257" s="208"/>
      <c r="AG257" s="208"/>
      <c r="AH257" s="208"/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  <c r="BI257" s="208"/>
      <c r="BJ257" s="208"/>
      <c r="BK257" s="208"/>
      <c r="BL257" s="208"/>
      <c r="BM257" s="208"/>
      <c r="BN257" s="208"/>
      <c r="BO257" s="208"/>
      <c r="BP257" s="208"/>
      <c r="BQ257" s="208"/>
      <c r="BR257" s="208"/>
      <c r="BS257" s="208"/>
      <c r="BT257" s="208"/>
      <c r="BU257" s="208"/>
      <c r="BV257" s="208"/>
      <c r="BW257" s="208"/>
      <c r="BX257" s="208"/>
      <c r="BY257" s="208"/>
      <c r="BZ257" s="208"/>
      <c r="CA257" s="208"/>
      <c r="CB257" s="208"/>
      <c r="CC257" s="208"/>
      <c r="CD257" s="208"/>
      <c r="CE257" s="208"/>
      <c r="CF257" s="208"/>
      <c r="CG257" s="208"/>
      <c r="CH257" s="208"/>
      <c r="CI257" s="208"/>
      <c r="CJ257" s="208"/>
      <c r="CK257" s="208"/>
      <c r="CL257" s="208"/>
      <c r="CM257" s="208"/>
      <c r="CN257" s="208"/>
      <c r="CO257" s="208"/>
      <c r="CP257" s="208"/>
      <c r="CQ257" s="176"/>
      <c r="DP257" s="166"/>
    </row>
    <row r="258" spans="2:120">
      <c r="B258" s="166"/>
      <c r="C258" s="175"/>
      <c r="D258" s="175"/>
      <c r="E258" s="178"/>
      <c r="F258" s="17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70"/>
      <c r="S258" s="170"/>
      <c r="T258" s="170"/>
      <c r="U258" s="170"/>
      <c r="V258" s="170"/>
      <c r="W258" s="170"/>
      <c r="X258" s="207"/>
      <c r="Y258" s="207"/>
      <c r="Z258" s="207"/>
      <c r="AA258" s="208"/>
      <c r="AB258" s="208"/>
      <c r="AC258" s="208"/>
      <c r="AD258" s="208"/>
      <c r="AE258" s="208"/>
      <c r="AF258" s="208"/>
      <c r="AG258" s="208"/>
      <c r="AH258" s="208"/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  <c r="BI258" s="208"/>
      <c r="BJ258" s="208"/>
      <c r="BK258" s="208"/>
      <c r="BL258" s="208"/>
      <c r="BM258" s="208"/>
      <c r="BN258" s="208"/>
      <c r="BO258" s="208"/>
      <c r="BP258" s="208"/>
      <c r="BQ258" s="208"/>
      <c r="BR258" s="208"/>
      <c r="BS258" s="208"/>
      <c r="BT258" s="208"/>
      <c r="BU258" s="208"/>
      <c r="BV258" s="208"/>
      <c r="BW258" s="208"/>
      <c r="BX258" s="208"/>
      <c r="BY258" s="208"/>
      <c r="BZ258" s="208"/>
      <c r="CA258" s="208"/>
      <c r="CB258" s="208"/>
      <c r="CC258" s="208"/>
      <c r="CD258" s="208"/>
      <c r="CE258" s="208"/>
      <c r="CF258" s="208"/>
      <c r="CG258" s="208"/>
      <c r="CH258" s="208"/>
      <c r="CI258" s="208"/>
      <c r="CJ258" s="208"/>
      <c r="CK258" s="208"/>
      <c r="CL258" s="208"/>
      <c r="CM258" s="208"/>
      <c r="CN258" s="208"/>
      <c r="CO258" s="208"/>
      <c r="CP258" s="208"/>
      <c r="CQ258" s="176"/>
      <c r="DP258" s="166"/>
    </row>
    <row r="259" spans="2:120">
      <c r="B259" s="166"/>
      <c r="C259" s="175"/>
      <c r="D259" s="175"/>
      <c r="E259" s="178"/>
      <c r="F259" s="17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70"/>
      <c r="S259" s="170"/>
      <c r="T259" s="170"/>
      <c r="U259" s="170"/>
      <c r="V259" s="170"/>
      <c r="W259" s="170"/>
      <c r="X259" s="207"/>
      <c r="Y259" s="207"/>
      <c r="Z259" s="207"/>
      <c r="AA259" s="208"/>
      <c r="AB259" s="208"/>
      <c r="AC259" s="208"/>
      <c r="AD259" s="208"/>
      <c r="AE259" s="208"/>
      <c r="AF259" s="208"/>
      <c r="AG259" s="208"/>
      <c r="AH259" s="208"/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  <c r="BI259" s="208"/>
      <c r="BJ259" s="208"/>
      <c r="BK259" s="208"/>
      <c r="BL259" s="208"/>
      <c r="BM259" s="208"/>
      <c r="BN259" s="208"/>
      <c r="BO259" s="208"/>
      <c r="BP259" s="208"/>
      <c r="BQ259" s="208"/>
      <c r="BR259" s="208"/>
      <c r="BS259" s="208"/>
      <c r="BT259" s="208"/>
      <c r="BU259" s="208"/>
      <c r="BV259" s="208"/>
      <c r="BW259" s="208"/>
      <c r="BX259" s="208"/>
      <c r="BY259" s="208"/>
      <c r="BZ259" s="208"/>
      <c r="CA259" s="208"/>
      <c r="CB259" s="208"/>
      <c r="CC259" s="208"/>
      <c r="CD259" s="208"/>
      <c r="CE259" s="208"/>
      <c r="CF259" s="208"/>
      <c r="CG259" s="208"/>
      <c r="CH259" s="208"/>
      <c r="CI259" s="208"/>
      <c r="CJ259" s="208"/>
      <c r="CK259" s="208"/>
      <c r="CL259" s="208"/>
      <c r="CM259" s="208"/>
      <c r="CN259" s="208"/>
      <c r="CO259" s="208"/>
      <c r="CP259" s="208"/>
      <c r="CQ259" s="176"/>
      <c r="DP259" s="166"/>
    </row>
    <row r="260" spans="2:120">
      <c r="B260" s="166"/>
      <c r="C260" s="175"/>
      <c r="D260" s="175"/>
      <c r="E260" s="178"/>
      <c r="F260" s="17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70"/>
      <c r="S260" s="170"/>
      <c r="T260" s="170"/>
      <c r="U260" s="170"/>
      <c r="V260" s="170"/>
      <c r="W260" s="170"/>
      <c r="X260" s="207"/>
      <c r="Y260" s="207"/>
      <c r="Z260" s="207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08"/>
      <c r="BJ260" s="208"/>
      <c r="BK260" s="208"/>
      <c r="BL260" s="208"/>
      <c r="BM260" s="208"/>
      <c r="BN260" s="208"/>
      <c r="BO260" s="208"/>
      <c r="BP260" s="208"/>
      <c r="BQ260" s="208"/>
      <c r="BR260" s="208"/>
      <c r="BS260" s="208"/>
      <c r="BT260" s="208"/>
      <c r="BU260" s="208"/>
      <c r="BV260" s="208"/>
      <c r="BW260" s="208"/>
      <c r="BX260" s="208"/>
      <c r="BY260" s="208"/>
      <c r="BZ260" s="208"/>
      <c r="CA260" s="208"/>
      <c r="CB260" s="208"/>
      <c r="CC260" s="208"/>
      <c r="CD260" s="208"/>
      <c r="CE260" s="208"/>
      <c r="CF260" s="208"/>
      <c r="CG260" s="208"/>
      <c r="CH260" s="208"/>
      <c r="CI260" s="208"/>
      <c r="CJ260" s="208"/>
      <c r="CK260" s="208"/>
      <c r="CL260" s="208"/>
      <c r="CM260" s="208"/>
      <c r="CN260" s="208"/>
      <c r="CO260" s="208"/>
      <c r="CP260" s="208"/>
      <c r="CQ260" s="176"/>
      <c r="DP260" s="166"/>
    </row>
    <row r="261" spans="2:120">
      <c r="B261" s="166"/>
      <c r="C261" s="175"/>
      <c r="D261" s="175"/>
      <c r="E261" s="178"/>
      <c r="F261" s="17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70"/>
      <c r="S261" s="170"/>
      <c r="T261" s="170"/>
      <c r="U261" s="170"/>
      <c r="V261" s="170"/>
      <c r="W261" s="170"/>
      <c r="X261" s="207"/>
      <c r="Y261" s="207"/>
      <c r="Z261" s="207"/>
      <c r="AA261" s="208"/>
      <c r="AB261" s="208"/>
      <c r="AC261" s="208"/>
      <c r="AD261" s="208"/>
      <c r="AE261" s="208"/>
      <c r="AF261" s="208"/>
      <c r="AG261" s="208"/>
      <c r="AH261" s="208"/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  <c r="BI261" s="208"/>
      <c r="BJ261" s="208"/>
      <c r="BK261" s="208"/>
      <c r="BL261" s="208"/>
      <c r="BM261" s="208"/>
      <c r="BN261" s="208"/>
      <c r="BO261" s="208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208"/>
      <c r="CQ261" s="176"/>
      <c r="DP261" s="166"/>
    </row>
    <row r="262" spans="2:120">
      <c r="B262" s="166"/>
      <c r="C262" s="175"/>
      <c r="D262" s="175"/>
      <c r="E262" s="178"/>
      <c r="F262" s="17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70"/>
      <c r="S262" s="170"/>
      <c r="T262" s="170"/>
      <c r="U262" s="170"/>
      <c r="V262" s="170"/>
      <c r="W262" s="170"/>
      <c r="X262" s="207"/>
      <c r="Y262" s="207"/>
      <c r="Z262" s="207"/>
      <c r="AA262" s="208"/>
      <c r="AB262" s="208"/>
      <c r="AC262" s="208"/>
      <c r="AD262" s="208"/>
      <c r="AE262" s="208"/>
      <c r="AF262" s="208"/>
      <c r="AG262" s="208"/>
      <c r="AH262" s="208"/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  <c r="BI262" s="208"/>
      <c r="BJ262" s="208"/>
      <c r="BK262" s="208"/>
      <c r="BL262" s="208"/>
      <c r="BM262" s="208"/>
      <c r="BN262" s="208"/>
      <c r="BO262" s="208"/>
      <c r="BP262" s="208"/>
      <c r="BQ262" s="208"/>
      <c r="BR262" s="208"/>
      <c r="BS262" s="208"/>
      <c r="BT262" s="208"/>
      <c r="BU262" s="208"/>
      <c r="BV262" s="208"/>
      <c r="BW262" s="208"/>
      <c r="BX262" s="208"/>
      <c r="BY262" s="208"/>
      <c r="BZ262" s="208"/>
      <c r="CA262" s="208"/>
      <c r="CB262" s="208"/>
      <c r="CC262" s="208"/>
      <c r="CD262" s="208"/>
      <c r="CE262" s="208"/>
      <c r="CF262" s="208"/>
      <c r="CG262" s="208"/>
      <c r="CH262" s="208"/>
      <c r="CI262" s="208"/>
      <c r="CJ262" s="208"/>
      <c r="CK262" s="208"/>
      <c r="CL262" s="208"/>
      <c r="CM262" s="208"/>
      <c r="CN262" s="208"/>
      <c r="CO262" s="208"/>
      <c r="CP262" s="208"/>
      <c r="CQ262" s="176"/>
      <c r="DP262" s="166"/>
    </row>
    <row r="263" spans="2:120">
      <c r="B263" s="166"/>
      <c r="C263" s="175"/>
      <c r="D263" s="175"/>
      <c r="E263" s="178"/>
      <c r="F263" s="17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70"/>
      <c r="S263" s="170"/>
      <c r="T263" s="170"/>
      <c r="U263" s="170"/>
      <c r="V263" s="170"/>
      <c r="W263" s="170"/>
      <c r="X263" s="207"/>
      <c r="Y263" s="207"/>
      <c r="Z263" s="207"/>
      <c r="AA263" s="208"/>
      <c r="AB263" s="208"/>
      <c r="AC263" s="208"/>
      <c r="AD263" s="208"/>
      <c r="AE263" s="208"/>
      <c r="AF263" s="208"/>
      <c r="AG263" s="208"/>
      <c r="AH263" s="208"/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8"/>
      <c r="BW263" s="208"/>
      <c r="BX263" s="208"/>
      <c r="BY263" s="208"/>
      <c r="BZ263" s="208"/>
      <c r="CA263" s="208"/>
      <c r="CB263" s="208"/>
      <c r="CC263" s="208"/>
      <c r="CD263" s="208"/>
      <c r="CE263" s="208"/>
      <c r="CF263" s="208"/>
      <c r="CG263" s="208"/>
      <c r="CH263" s="208"/>
      <c r="CI263" s="208"/>
      <c r="CJ263" s="208"/>
      <c r="CK263" s="208"/>
      <c r="CL263" s="208"/>
      <c r="CM263" s="208"/>
      <c r="CN263" s="208"/>
      <c r="CO263" s="208"/>
      <c r="CP263" s="208"/>
      <c r="CQ263" s="176"/>
      <c r="DP263" s="166"/>
    </row>
    <row r="264" spans="2:120">
      <c r="B264" s="166"/>
      <c r="C264" s="175"/>
      <c r="D264" s="175"/>
      <c r="E264" s="178"/>
      <c r="F264" s="17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70"/>
      <c r="S264" s="170"/>
      <c r="T264" s="170"/>
      <c r="U264" s="170"/>
      <c r="V264" s="170"/>
      <c r="W264" s="170"/>
      <c r="X264" s="207"/>
      <c r="Y264" s="207"/>
      <c r="Z264" s="207"/>
      <c r="AA264" s="208"/>
      <c r="AB264" s="208"/>
      <c r="AC264" s="208"/>
      <c r="AD264" s="208"/>
      <c r="AE264" s="208"/>
      <c r="AF264" s="208"/>
      <c r="AG264" s="208"/>
      <c r="AH264" s="208"/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  <c r="BI264" s="208"/>
      <c r="BJ264" s="208"/>
      <c r="BK264" s="208"/>
      <c r="BL264" s="208"/>
      <c r="BM264" s="208"/>
      <c r="BN264" s="208"/>
      <c r="BO264" s="208"/>
      <c r="BP264" s="208"/>
      <c r="BQ264" s="208"/>
      <c r="BR264" s="208"/>
      <c r="BS264" s="208"/>
      <c r="BT264" s="208"/>
      <c r="BU264" s="208"/>
      <c r="BV264" s="208"/>
      <c r="BW264" s="208"/>
      <c r="BX264" s="208"/>
      <c r="BY264" s="208"/>
      <c r="BZ264" s="208"/>
      <c r="CA264" s="208"/>
      <c r="CB264" s="208"/>
      <c r="CC264" s="208"/>
      <c r="CD264" s="208"/>
      <c r="CE264" s="208"/>
      <c r="CF264" s="208"/>
      <c r="CG264" s="208"/>
      <c r="CH264" s="208"/>
      <c r="CI264" s="208"/>
      <c r="CJ264" s="208"/>
      <c r="CK264" s="208"/>
      <c r="CL264" s="208"/>
      <c r="CM264" s="208"/>
      <c r="CN264" s="208"/>
      <c r="CO264" s="208"/>
      <c r="CP264" s="208"/>
      <c r="CQ264" s="176"/>
      <c r="DP264" s="166"/>
    </row>
    <row r="265" spans="2:120">
      <c r="B265" s="166"/>
      <c r="C265" s="175"/>
      <c r="D265" s="175"/>
      <c r="E265" s="178"/>
      <c r="F265" s="17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70"/>
      <c r="S265" s="170"/>
      <c r="T265" s="170"/>
      <c r="U265" s="170"/>
      <c r="V265" s="170"/>
      <c r="W265" s="170"/>
      <c r="X265" s="207"/>
      <c r="Y265" s="207"/>
      <c r="Z265" s="207"/>
      <c r="AA265" s="208"/>
      <c r="AB265" s="208"/>
      <c r="AC265" s="208"/>
      <c r="AD265" s="208"/>
      <c r="AE265" s="208"/>
      <c r="AF265" s="208"/>
      <c r="AG265" s="208"/>
      <c r="AH265" s="208"/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  <c r="BI265" s="208"/>
      <c r="BJ265" s="208"/>
      <c r="BK265" s="208"/>
      <c r="BL265" s="208"/>
      <c r="BM265" s="208"/>
      <c r="BN265" s="208"/>
      <c r="BO265" s="208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208"/>
      <c r="CQ265" s="176"/>
      <c r="DP265" s="166"/>
    </row>
    <row r="266" spans="2:120">
      <c r="B266" s="166"/>
      <c r="C266" s="175"/>
      <c r="D266" s="175"/>
      <c r="E266" s="178"/>
      <c r="F266" s="17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70"/>
      <c r="S266" s="170"/>
      <c r="T266" s="170"/>
      <c r="U266" s="170"/>
      <c r="V266" s="170"/>
      <c r="W266" s="170"/>
      <c r="X266" s="207"/>
      <c r="Y266" s="207"/>
      <c r="Z266" s="207"/>
      <c r="AA266" s="208"/>
      <c r="AB266" s="208"/>
      <c r="AC266" s="208"/>
      <c r="AD266" s="208"/>
      <c r="AE266" s="208"/>
      <c r="AF266" s="208"/>
      <c r="AG266" s="208"/>
      <c r="AH266" s="208"/>
      <c r="AI266" s="208"/>
      <c r="AJ266" s="208"/>
      <c r="AK266" s="208"/>
      <c r="AL266" s="208"/>
      <c r="AM266" s="208"/>
      <c r="AN266" s="208"/>
      <c r="AO266" s="208"/>
      <c r="AP266" s="208"/>
      <c r="AQ266" s="208"/>
      <c r="AR266" s="208"/>
      <c r="AS266" s="208"/>
      <c r="AT266" s="208"/>
      <c r="AU266" s="208"/>
      <c r="AV266" s="208"/>
      <c r="AW266" s="208"/>
      <c r="AX266" s="208"/>
      <c r="AY266" s="208"/>
      <c r="AZ266" s="208"/>
      <c r="BA266" s="208"/>
      <c r="BB266" s="208"/>
      <c r="BC266" s="208"/>
      <c r="BD266" s="208"/>
      <c r="BE266" s="208"/>
      <c r="BF266" s="208"/>
      <c r="BG266" s="208"/>
      <c r="BH266" s="208"/>
      <c r="BI266" s="208"/>
      <c r="BJ266" s="208"/>
      <c r="BK266" s="208"/>
      <c r="BL266" s="208"/>
      <c r="BM266" s="208"/>
      <c r="BN266" s="208"/>
      <c r="BO266" s="208"/>
      <c r="BP266" s="208"/>
      <c r="BQ266" s="208"/>
      <c r="BR266" s="208"/>
      <c r="BS266" s="208"/>
      <c r="BT266" s="208"/>
      <c r="BU266" s="208"/>
      <c r="BV266" s="208"/>
      <c r="BW266" s="208"/>
      <c r="BX266" s="208"/>
      <c r="BY266" s="208"/>
      <c r="BZ266" s="208"/>
      <c r="CA266" s="208"/>
      <c r="CB266" s="208"/>
      <c r="CC266" s="208"/>
      <c r="CD266" s="208"/>
      <c r="CE266" s="208"/>
      <c r="CF266" s="208"/>
      <c r="CG266" s="208"/>
      <c r="CH266" s="208"/>
      <c r="CI266" s="208"/>
      <c r="CJ266" s="208"/>
      <c r="CK266" s="208"/>
      <c r="CL266" s="208"/>
      <c r="CM266" s="208"/>
      <c r="CN266" s="208"/>
      <c r="CO266" s="208"/>
      <c r="CP266" s="208"/>
      <c r="CQ266" s="176"/>
      <c r="DP266" s="166"/>
    </row>
    <row r="267" spans="2:120">
      <c r="B267" s="166"/>
      <c r="C267" s="175"/>
      <c r="D267" s="175"/>
      <c r="E267" s="178"/>
      <c r="F267" s="17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70"/>
      <c r="S267" s="170"/>
      <c r="T267" s="170"/>
      <c r="U267" s="170"/>
      <c r="V267" s="170"/>
      <c r="W267" s="170"/>
      <c r="X267" s="207"/>
      <c r="Y267" s="207"/>
      <c r="Z267" s="207"/>
      <c r="AA267" s="208"/>
      <c r="AB267" s="208"/>
      <c r="AC267" s="208"/>
      <c r="AD267" s="208"/>
      <c r="AE267" s="208"/>
      <c r="AF267" s="208"/>
      <c r="AG267" s="208"/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  <c r="BI267" s="208"/>
      <c r="BJ267" s="208"/>
      <c r="BK267" s="208"/>
      <c r="BL267" s="208"/>
      <c r="BM267" s="208"/>
      <c r="BN267" s="208"/>
      <c r="BO267" s="208"/>
      <c r="BP267" s="208"/>
      <c r="BQ267" s="208"/>
      <c r="BR267" s="208"/>
      <c r="BS267" s="208"/>
      <c r="BT267" s="208"/>
      <c r="BU267" s="208"/>
      <c r="BV267" s="208"/>
      <c r="BW267" s="208"/>
      <c r="BX267" s="208"/>
      <c r="BY267" s="208"/>
      <c r="BZ267" s="208"/>
      <c r="CA267" s="208"/>
      <c r="CB267" s="208"/>
      <c r="CC267" s="208"/>
      <c r="CD267" s="208"/>
      <c r="CE267" s="208"/>
      <c r="CF267" s="208"/>
      <c r="CG267" s="208"/>
      <c r="CH267" s="208"/>
      <c r="CI267" s="208"/>
      <c r="CJ267" s="208"/>
      <c r="CK267" s="208"/>
      <c r="CL267" s="208"/>
      <c r="CM267" s="208"/>
      <c r="CN267" s="208"/>
      <c r="CO267" s="208"/>
      <c r="CP267" s="208"/>
      <c r="CQ267" s="176"/>
      <c r="DP267" s="166"/>
    </row>
    <row r="268" spans="2:120">
      <c r="B268" s="166"/>
      <c r="C268" s="175"/>
      <c r="D268" s="175"/>
      <c r="E268" s="178"/>
      <c r="F268" s="17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70"/>
      <c r="S268" s="170"/>
      <c r="T268" s="170"/>
      <c r="U268" s="170"/>
      <c r="V268" s="170"/>
      <c r="W268" s="170"/>
      <c r="X268" s="207"/>
      <c r="Y268" s="207"/>
      <c r="Z268" s="207"/>
      <c r="AA268" s="208"/>
      <c r="AB268" s="208"/>
      <c r="AC268" s="208"/>
      <c r="AD268" s="208"/>
      <c r="AE268" s="208"/>
      <c r="AF268" s="208"/>
      <c r="AG268" s="208"/>
      <c r="AH268" s="208"/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  <c r="BI268" s="208"/>
      <c r="BJ268" s="208"/>
      <c r="BK268" s="208"/>
      <c r="BL268" s="208"/>
      <c r="BM268" s="208"/>
      <c r="BN268" s="208"/>
      <c r="BO268" s="208"/>
      <c r="BP268" s="208"/>
      <c r="BQ268" s="208"/>
      <c r="BR268" s="208"/>
      <c r="BS268" s="208"/>
      <c r="BT268" s="208"/>
      <c r="BU268" s="208"/>
      <c r="BV268" s="208"/>
      <c r="BW268" s="208"/>
      <c r="BX268" s="208"/>
      <c r="BY268" s="208"/>
      <c r="BZ268" s="208"/>
      <c r="CA268" s="208"/>
      <c r="CB268" s="208"/>
      <c r="CC268" s="208"/>
      <c r="CD268" s="208"/>
      <c r="CE268" s="208"/>
      <c r="CF268" s="208"/>
      <c r="CG268" s="208"/>
      <c r="CH268" s="208"/>
      <c r="CI268" s="208"/>
      <c r="CJ268" s="208"/>
      <c r="CK268" s="208"/>
      <c r="CL268" s="208"/>
      <c r="CM268" s="208"/>
      <c r="CN268" s="208"/>
      <c r="CO268" s="208"/>
      <c r="CP268" s="208"/>
      <c r="CQ268" s="176"/>
      <c r="DP268" s="166"/>
    </row>
    <row r="269" spans="2:120">
      <c r="B269" s="166"/>
      <c r="C269" s="175"/>
      <c r="D269" s="175"/>
      <c r="E269" s="178"/>
      <c r="F269" s="17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70"/>
      <c r="S269" s="170"/>
      <c r="T269" s="170"/>
      <c r="U269" s="170"/>
      <c r="V269" s="170"/>
      <c r="W269" s="170"/>
      <c r="X269" s="207"/>
      <c r="Y269" s="207"/>
      <c r="Z269" s="207"/>
      <c r="AA269" s="208"/>
      <c r="AB269" s="208"/>
      <c r="AC269" s="208"/>
      <c r="AD269" s="208"/>
      <c r="AE269" s="208"/>
      <c r="AF269" s="208"/>
      <c r="AG269" s="208"/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  <c r="BI269" s="208"/>
      <c r="BJ269" s="208"/>
      <c r="BK269" s="208"/>
      <c r="BL269" s="208"/>
      <c r="BM269" s="208"/>
      <c r="BN269" s="208"/>
      <c r="BO269" s="208"/>
      <c r="BP269" s="208"/>
      <c r="BQ269" s="208"/>
      <c r="BR269" s="208"/>
      <c r="BS269" s="208"/>
      <c r="BT269" s="208"/>
      <c r="BU269" s="208"/>
      <c r="BV269" s="208"/>
      <c r="BW269" s="208"/>
      <c r="BX269" s="208"/>
      <c r="BY269" s="208"/>
      <c r="BZ269" s="208"/>
      <c r="CA269" s="208"/>
      <c r="CB269" s="208"/>
      <c r="CC269" s="208"/>
      <c r="CD269" s="208"/>
      <c r="CE269" s="208"/>
      <c r="CF269" s="208"/>
      <c r="CG269" s="208"/>
      <c r="CH269" s="208"/>
      <c r="CI269" s="208"/>
      <c r="CJ269" s="208"/>
      <c r="CK269" s="208"/>
      <c r="CL269" s="208"/>
      <c r="CM269" s="208"/>
      <c r="CN269" s="208"/>
      <c r="CO269" s="208"/>
      <c r="CP269" s="208"/>
      <c r="CQ269" s="176"/>
      <c r="DP269" s="166"/>
    </row>
    <row r="270" spans="2:120">
      <c r="B270" s="166"/>
      <c r="C270" s="175"/>
      <c r="D270" s="175"/>
      <c r="E270" s="178"/>
      <c r="F270" s="17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70"/>
      <c r="S270" s="170"/>
      <c r="T270" s="170"/>
      <c r="U270" s="170"/>
      <c r="V270" s="170"/>
      <c r="W270" s="170"/>
      <c r="X270" s="207"/>
      <c r="Y270" s="207"/>
      <c r="Z270" s="207"/>
      <c r="AA270" s="208"/>
      <c r="AB270" s="208"/>
      <c r="AC270" s="208"/>
      <c r="AD270" s="208"/>
      <c r="AE270" s="208"/>
      <c r="AF270" s="208"/>
      <c r="AG270" s="208"/>
      <c r="AH270" s="208"/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  <c r="BI270" s="208"/>
      <c r="BJ270" s="208"/>
      <c r="BK270" s="208"/>
      <c r="BL270" s="208"/>
      <c r="BM270" s="208"/>
      <c r="BN270" s="208"/>
      <c r="BO270" s="208"/>
      <c r="BP270" s="208"/>
      <c r="BQ270" s="208"/>
      <c r="BR270" s="208"/>
      <c r="BS270" s="208"/>
      <c r="BT270" s="208"/>
      <c r="BU270" s="208"/>
      <c r="BV270" s="208"/>
      <c r="BW270" s="208"/>
      <c r="BX270" s="208"/>
      <c r="BY270" s="208"/>
      <c r="BZ270" s="208"/>
      <c r="CA270" s="208"/>
      <c r="CB270" s="208"/>
      <c r="CC270" s="208"/>
      <c r="CD270" s="208"/>
      <c r="CE270" s="208"/>
      <c r="CF270" s="208"/>
      <c r="CG270" s="208"/>
      <c r="CH270" s="208"/>
      <c r="CI270" s="208"/>
      <c r="CJ270" s="208"/>
      <c r="CK270" s="208"/>
      <c r="CL270" s="208"/>
      <c r="CM270" s="208"/>
      <c r="CN270" s="208"/>
      <c r="CO270" s="208"/>
      <c r="CP270" s="208"/>
      <c r="CQ270" s="176"/>
      <c r="DP270" s="166"/>
    </row>
    <row r="271" spans="2:120">
      <c r="B271" s="166"/>
      <c r="C271" s="175"/>
      <c r="D271" s="175"/>
      <c r="E271" s="178"/>
      <c r="F271" s="17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70"/>
      <c r="S271" s="170"/>
      <c r="T271" s="170"/>
      <c r="U271" s="170"/>
      <c r="V271" s="170"/>
      <c r="W271" s="170"/>
      <c r="X271" s="207"/>
      <c r="Y271" s="207"/>
      <c r="Z271" s="207"/>
      <c r="AA271" s="208"/>
      <c r="AB271" s="208"/>
      <c r="AC271" s="208"/>
      <c r="AD271" s="208"/>
      <c r="AE271" s="208"/>
      <c r="AF271" s="208"/>
      <c r="AG271" s="208"/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  <c r="BI271" s="208"/>
      <c r="BJ271" s="208"/>
      <c r="BK271" s="208"/>
      <c r="BL271" s="208"/>
      <c r="BM271" s="208"/>
      <c r="BN271" s="208"/>
      <c r="BO271" s="208"/>
      <c r="BP271" s="208"/>
      <c r="BQ271" s="208"/>
      <c r="BR271" s="208"/>
      <c r="BS271" s="208"/>
      <c r="BT271" s="208"/>
      <c r="BU271" s="208"/>
      <c r="BV271" s="208"/>
      <c r="BW271" s="208"/>
      <c r="BX271" s="208"/>
      <c r="BY271" s="208"/>
      <c r="BZ271" s="208"/>
      <c r="CA271" s="208"/>
      <c r="CB271" s="208"/>
      <c r="CC271" s="208"/>
      <c r="CD271" s="208"/>
      <c r="CE271" s="208"/>
      <c r="CF271" s="208"/>
      <c r="CG271" s="208"/>
      <c r="CH271" s="208"/>
      <c r="CI271" s="208"/>
      <c r="CJ271" s="208"/>
      <c r="CK271" s="208"/>
      <c r="CL271" s="208"/>
      <c r="CM271" s="208"/>
      <c r="CN271" s="208"/>
      <c r="CO271" s="208"/>
      <c r="CP271" s="208"/>
      <c r="CQ271" s="176"/>
      <c r="DP271" s="166"/>
    </row>
    <row r="272" spans="2:120">
      <c r="B272" s="166"/>
      <c r="C272" s="175"/>
      <c r="D272" s="175"/>
      <c r="E272" s="178"/>
      <c r="F272" s="17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70"/>
      <c r="S272" s="170"/>
      <c r="T272" s="170"/>
      <c r="U272" s="170"/>
      <c r="V272" s="170"/>
      <c r="W272" s="170"/>
      <c r="X272" s="207"/>
      <c r="Y272" s="207"/>
      <c r="Z272" s="207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8"/>
      <c r="BN272" s="208"/>
      <c r="BO272" s="208"/>
      <c r="BP272" s="208"/>
      <c r="BQ272" s="208"/>
      <c r="BR272" s="208"/>
      <c r="BS272" s="208"/>
      <c r="BT272" s="208"/>
      <c r="BU272" s="208"/>
      <c r="BV272" s="208"/>
      <c r="BW272" s="208"/>
      <c r="BX272" s="208"/>
      <c r="BY272" s="208"/>
      <c r="BZ272" s="208"/>
      <c r="CA272" s="208"/>
      <c r="CB272" s="208"/>
      <c r="CC272" s="208"/>
      <c r="CD272" s="208"/>
      <c r="CE272" s="208"/>
      <c r="CF272" s="208"/>
      <c r="CG272" s="208"/>
      <c r="CH272" s="208"/>
      <c r="CI272" s="208"/>
      <c r="CJ272" s="208"/>
      <c r="CK272" s="208"/>
      <c r="CL272" s="208"/>
      <c r="CM272" s="208"/>
      <c r="CN272" s="208"/>
      <c r="CO272" s="208"/>
      <c r="CP272" s="208"/>
      <c r="CQ272" s="176"/>
      <c r="DP272" s="166"/>
    </row>
    <row r="273" spans="2:120">
      <c r="B273" s="166"/>
      <c r="C273" s="175"/>
      <c r="D273" s="175"/>
      <c r="E273" s="178"/>
      <c r="F273" s="17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70"/>
      <c r="S273" s="170"/>
      <c r="T273" s="170"/>
      <c r="U273" s="170"/>
      <c r="V273" s="170"/>
      <c r="W273" s="170"/>
      <c r="X273" s="207"/>
      <c r="Y273" s="207"/>
      <c r="Z273" s="207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8"/>
      <c r="BN273" s="208"/>
      <c r="BO273" s="208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208"/>
      <c r="CQ273" s="176"/>
      <c r="DP273" s="166"/>
    </row>
    <row r="274" spans="2:120">
      <c r="B274" s="166"/>
      <c r="C274" s="175"/>
      <c r="D274" s="175"/>
      <c r="E274" s="178"/>
      <c r="F274" s="17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70"/>
      <c r="S274" s="170"/>
      <c r="T274" s="170"/>
      <c r="U274" s="170"/>
      <c r="V274" s="170"/>
      <c r="W274" s="170"/>
      <c r="X274" s="207"/>
      <c r="Y274" s="207"/>
      <c r="Z274" s="207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8"/>
      <c r="BN274" s="208"/>
      <c r="BO274" s="208"/>
      <c r="BP274" s="208"/>
      <c r="BQ274" s="208"/>
      <c r="BR274" s="208"/>
      <c r="BS274" s="208"/>
      <c r="BT274" s="208"/>
      <c r="BU274" s="208"/>
      <c r="BV274" s="208"/>
      <c r="BW274" s="208"/>
      <c r="BX274" s="208"/>
      <c r="BY274" s="208"/>
      <c r="BZ274" s="208"/>
      <c r="CA274" s="208"/>
      <c r="CB274" s="208"/>
      <c r="CC274" s="208"/>
      <c r="CD274" s="208"/>
      <c r="CE274" s="208"/>
      <c r="CF274" s="208"/>
      <c r="CG274" s="208"/>
      <c r="CH274" s="208"/>
      <c r="CI274" s="208"/>
      <c r="CJ274" s="208"/>
      <c r="CK274" s="208"/>
      <c r="CL274" s="208"/>
      <c r="CM274" s="208"/>
      <c r="CN274" s="208"/>
      <c r="CO274" s="208"/>
      <c r="CP274" s="208"/>
      <c r="CQ274" s="176"/>
      <c r="DP274" s="166"/>
    </row>
    <row r="275" spans="2:120">
      <c r="B275" s="166"/>
      <c r="C275" s="175"/>
      <c r="D275" s="175"/>
      <c r="E275" s="178"/>
      <c r="F275" s="17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70"/>
      <c r="S275" s="170"/>
      <c r="T275" s="170"/>
      <c r="U275" s="170"/>
      <c r="V275" s="170"/>
      <c r="W275" s="170"/>
      <c r="X275" s="207"/>
      <c r="Y275" s="207"/>
      <c r="Z275" s="207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8"/>
      <c r="BN275" s="208"/>
      <c r="BO275" s="208"/>
      <c r="BP275" s="208"/>
      <c r="BQ275" s="208"/>
      <c r="BR275" s="208"/>
      <c r="BS275" s="208"/>
      <c r="BT275" s="208"/>
      <c r="BU275" s="208"/>
      <c r="BV275" s="208"/>
      <c r="BW275" s="208"/>
      <c r="BX275" s="208"/>
      <c r="BY275" s="208"/>
      <c r="BZ275" s="208"/>
      <c r="CA275" s="208"/>
      <c r="CB275" s="208"/>
      <c r="CC275" s="208"/>
      <c r="CD275" s="208"/>
      <c r="CE275" s="208"/>
      <c r="CF275" s="208"/>
      <c r="CG275" s="208"/>
      <c r="CH275" s="208"/>
      <c r="CI275" s="208"/>
      <c r="CJ275" s="208"/>
      <c r="CK275" s="208"/>
      <c r="CL275" s="208"/>
      <c r="CM275" s="208"/>
      <c r="CN275" s="208"/>
      <c r="CO275" s="208"/>
      <c r="CP275" s="208"/>
      <c r="CQ275" s="176"/>
      <c r="DP275" s="166"/>
    </row>
    <row r="276" spans="2:120">
      <c r="B276" s="166"/>
      <c r="C276" s="175"/>
      <c r="D276" s="175"/>
      <c r="E276" s="178"/>
      <c r="F276" s="17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70"/>
      <c r="S276" s="170"/>
      <c r="T276" s="170"/>
      <c r="U276" s="170"/>
      <c r="V276" s="170"/>
      <c r="W276" s="170"/>
      <c r="X276" s="207"/>
      <c r="Y276" s="207"/>
      <c r="Z276" s="207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8"/>
      <c r="BN276" s="208"/>
      <c r="BO276" s="208"/>
      <c r="BP276" s="208"/>
      <c r="BQ276" s="208"/>
      <c r="BR276" s="208"/>
      <c r="BS276" s="208"/>
      <c r="BT276" s="208"/>
      <c r="BU276" s="208"/>
      <c r="BV276" s="208"/>
      <c r="BW276" s="208"/>
      <c r="BX276" s="208"/>
      <c r="BY276" s="208"/>
      <c r="BZ276" s="208"/>
      <c r="CA276" s="208"/>
      <c r="CB276" s="208"/>
      <c r="CC276" s="208"/>
      <c r="CD276" s="208"/>
      <c r="CE276" s="208"/>
      <c r="CF276" s="208"/>
      <c r="CG276" s="208"/>
      <c r="CH276" s="208"/>
      <c r="CI276" s="208"/>
      <c r="CJ276" s="208"/>
      <c r="CK276" s="208"/>
      <c r="CL276" s="208"/>
      <c r="CM276" s="208"/>
      <c r="CN276" s="208"/>
      <c r="CO276" s="208"/>
      <c r="CP276" s="208"/>
      <c r="CQ276" s="176"/>
      <c r="DP276" s="166"/>
    </row>
    <row r="277" spans="2:120">
      <c r="B277" s="166"/>
      <c r="C277" s="175"/>
      <c r="D277" s="175"/>
      <c r="E277" s="178"/>
      <c r="F277" s="17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70"/>
      <c r="S277" s="170"/>
      <c r="T277" s="170"/>
      <c r="U277" s="170"/>
      <c r="V277" s="170"/>
      <c r="W277" s="170"/>
      <c r="X277" s="207"/>
      <c r="Y277" s="207"/>
      <c r="Z277" s="207"/>
      <c r="AA277" s="208"/>
      <c r="AB277" s="208"/>
      <c r="AC277" s="208"/>
      <c r="AD277" s="208"/>
      <c r="AE277" s="208"/>
      <c r="AF277" s="208"/>
      <c r="AG277" s="208"/>
      <c r="AH277" s="208"/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  <c r="BI277" s="208"/>
      <c r="BJ277" s="208"/>
      <c r="BK277" s="208"/>
      <c r="BL277" s="208"/>
      <c r="BM277" s="208"/>
      <c r="BN277" s="208"/>
      <c r="BO277" s="208"/>
      <c r="BP277" s="208"/>
      <c r="BQ277" s="208"/>
      <c r="BR277" s="208"/>
      <c r="BS277" s="208"/>
      <c r="BT277" s="208"/>
      <c r="BU277" s="208"/>
      <c r="BV277" s="208"/>
      <c r="BW277" s="208"/>
      <c r="BX277" s="208"/>
      <c r="BY277" s="208"/>
      <c r="BZ277" s="208"/>
      <c r="CA277" s="208"/>
      <c r="CB277" s="208"/>
      <c r="CC277" s="208"/>
      <c r="CD277" s="208"/>
      <c r="CE277" s="208"/>
      <c r="CF277" s="208"/>
      <c r="CG277" s="208"/>
      <c r="CH277" s="208"/>
      <c r="CI277" s="208"/>
      <c r="CJ277" s="208"/>
      <c r="CK277" s="208"/>
      <c r="CL277" s="208"/>
      <c r="CM277" s="208"/>
      <c r="CN277" s="208"/>
      <c r="CO277" s="208"/>
      <c r="CP277" s="208"/>
      <c r="CQ277" s="176"/>
      <c r="DP277" s="166"/>
    </row>
    <row r="278" spans="2:120">
      <c r="B278" s="166"/>
      <c r="C278" s="175"/>
      <c r="D278" s="175"/>
      <c r="E278" s="178"/>
      <c r="F278" s="17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70"/>
      <c r="S278" s="170"/>
      <c r="T278" s="170"/>
      <c r="U278" s="170"/>
      <c r="V278" s="170"/>
      <c r="W278" s="170"/>
      <c r="X278" s="207"/>
      <c r="Y278" s="207"/>
      <c r="Z278" s="207"/>
      <c r="AA278" s="208"/>
      <c r="AB278" s="208"/>
      <c r="AC278" s="208"/>
      <c r="AD278" s="208"/>
      <c r="AE278" s="208"/>
      <c r="AF278" s="208"/>
      <c r="AG278" s="208"/>
      <c r="AH278" s="208"/>
      <c r="AI278" s="208"/>
      <c r="AJ278" s="208"/>
      <c r="AK278" s="208"/>
      <c r="AL278" s="208"/>
      <c r="AM278" s="208"/>
      <c r="AN278" s="208"/>
      <c r="AO278" s="208"/>
      <c r="AP278" s="208"/>
      <c r="AQ278" s="208"/>
      <c r="AR278" s="208"/>
      <c r="AS278" s="208"/>
      <c r="AT278" s="208"/>
      <c r="AU278" s="208"/>
      <c r="AV278" s="208"/>
      <c r="AW278" s="208"/>
      <c r="AX278" s="208"/>
      <c r="AY278" s="208"/>
      <c r="AZ278" s="208"/>
      <c r="BA278" s="208"/>
      <c r="BB278" s="208"/>
      <c r="BC278" s="208"/>
      <c r="BD278" s="208"/>
      <c r="BE278" s="208"/>
      <c r="BF278" s="208"/>
      <c r="BG278" s="208"/>
      <c r="BH278" s="208"/>
      <c r="BI278" s="208"/>
      <c r="BJ278" s="208"/>
      <c r="BK278" s="208"/>
      <c r="BL278" s="208"/>
      <c r="BM278" s="208"/>
      <c r="BN278" s="208"/>
      <c r="BO278" s="208"/>
      <c r="BP278" s="208"/>
      <c r="BQ278" s="208"/>
      <c r="BR278" s="208"/>
      <c r="BS278" s="208"/>
      <c r="BT278" s="208"/>
      <c r="BU278" s="208"/>
      <c r="BV278" s="208"/>
      <c r="BW278" s="208"/>
      <c r="BX278" s="208"/>
      <c r="BY278" s="208"/>
      <c r="BZ278" s="208"/>
      <c r="CA278" s="208"/>
      <c r="CB278" s="208"/>
      <c r="CC278" s="208"/>
      <c r="CD278" s="208"/>
      <c r="CE278" s="208"/>
      <c r="CF278" s="208"/>
      <c r="CG278" s="208"/>
      <c r="CH278" s="208"/>
      <c r="CI278" s="208"/>
      <c r="CJ278" s="208"/>
      <c r="CK278" s="208"/>
      <c r="CL278" s="208"/>
      <c r="CM278" s="208"/>
      <c r="CN278" s="208"/>
      <c r="CO278" s="208"/>
      <c r="CP278" s="208"/>
      <c r="CQ278" s="176"/>
      <c r="DP278" s="166"/>
    </row>
    <row r="279" spans="2:120">
      <c r="B279" s="166"/>
      <c r="C279" s="175"/>
      <c r="D279" s="175"/>
      <c r="E279" s="178"/>
      <c r="F279" s="17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70"/>
      <c r="S279" s="170"/>
      <c r="T279" s="170"/>
      <c r="U279" s="170"/>
      <c r="V279" s="170"/>
      <c r="W279" s="170"/>
      <c r="X279" s="207"/>
      <c r="Y279" s="207"/>
      <c r="Z279" s="207"/>
      <c r="AA279" s="208"/>
      <c r="AB279" s="208"/>
      <c r="AC279" s="208"/>
      <c r="AD279" s="208"/>
      <c r="AE279" s="208"/>
      <c r="AF279" s="208"/>
      <c r="AG279" s="208"/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  <c r="BI279" s="208"/>
      <c r="BJ279" s="208"/>
      <c r="BK279" s="208"/>
      <c r="BL279" s="208"/>
      <c r="BM279" s="208"/>
      <c r="BN279" s="208"/>
      <c r="BO279" s="208"/>
      <c r="BP279" s="208"/>
      <c r="BQ279" s="208"/>
      <c r="BR279" s="208"/>
      <c r="BS279" s="208"/>
      <c r="BT279" s="208"/>
      <c r="BU279" s="208"/>
      <c r="BV279" s="208"/>
      <c r="BW279" s="208"/>
      <c r="BX279" s="208"/>
      <c r="BY279" s="208"/>
      <c r="BZ279" s="208"/>
      <c r="CA279" s="208"/>
      <c r="CB279" s="208"/>
      <c r="CC279" s="208"/>
      <c r="CD279" s="208"/>
      <c r="CE279" s="208"/>
      <c r="CF279" s="208"/>
      <c r="CG279" s="208"/>
      <c r="CH279" s="208"/>
      <c r="CI279" s="208"/>
      <c r="CJ279" s="208"/>
      <c r="CK279" s="208"/>
      <c r="CL279" s="208"/>
      <c r="CM279" s="208"/>
      <c r="CN279" s="208"/>
      <c r="CO279" s="208"/>
      <c r="CP279" s="208"/>
      <c r="CQ279" s="176"/>
      <c r="DP279" s="166"/>
    </row>
    <row r="280" spans="2:120">
      <c r="B280" s="166"/>
      <c r="C280" s="175"/>
      <c r="D280" s="175"/>
      <c r="E280" s="178"/>
      <c r="F280" s="17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70"/>
      <c r="S280" s="170"/>
      <c r="T280" s="170"/>
      <c r="U280" s="170"/>
      <c r="V280" s="170"/>
      <c r="W280" s="170"/>
      <c r="X280" s="207"/>
      <c r="Y280" s="207"/>
      <c r="Z280" s="207"/>
      <c r="AA280" s="208"/>
      <c r="AB280" s="208"/>
      <c r="AC280" s="208"/>
      <c r="AD280" s="208"/>
      <c r="AE280" s="208"/>
      <c r="AF280" s="208"/>
      <c r="AG280" s="208"/>
      <c r="AH280" s="208"/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  <c r="BI280" s="208"/>
      <c r="BJ280" s="208"/>
      <c r="BK280" s="208"/>
      <c r="BL280" s="208"/>
      <c r="BM280" s="208"/>
      <c r="BN280" s="208"/>
      <c r="BO280" s="208"/>
      <c r="BP280" s="208"/>
      <c r="BQ280" s="208"/>
      <c r="BR280" s="208"/>
      <c r="BS280" s="208"/>
      <c r="BT280" s="208"/>
      <c r="BU280" s="208"/>
      <c r="BV280" s="208"/>
      <c r="BW280" s="208"/>
      <c r="BX280" s="208"/>
      <c r="BY280" s="208"/>
      <c r="BZ280" s="208"/>
      <c r="CA280" s="208"/>
      <c r="CB280" s="208"/>
      <c r="CC280" s="208"/>
      <c r="CD280" s="208"/>
      <c r="CE280" s="208"/>
      <c r="CF280" s="208"/>
      <c r="CG280" s="208"/>
      <c r="CH280" s="208"/>
      <c r="CI280" s="208"/>
      <c r="CJ280" s="208"/>
      <c r="CK280" s="208"/>
      <c r="CL280" s="208"/>
      <c r="CM280" s="208"/>
      <c r="CN280" s="208"/>
      <c r="CO280" s="208"/>
      <c r="CP280" s="208"/>
      <c r="CQ280" s="176"/>
      <c r="DP280" s="166"/>
    </row>
    <row r="281" spans="2:120">
      <c r="B281" s="166"/>
      <c r="C281" s="175"/>
      <c r="D281" s="175"/>
      <c r="E281" s="178"/>
      <c r="F281" s="17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70"/>
      <c r="S281" s="170"/>
      <c r="T281" s="170"/>
      <c r="U281" s="170"/>
      <c r="V281" s="170"/>
      <c r="W281" s="170"/>
      <c r="X281" s="207"/>
      <c r="Y281" s="207"/>
      <c r="Z281" s="207"/>
      <c r="AA281" s="208"/>
      <c r="AB281" s="208"/>
      <c r="AC281" s="208"/>
      <c r="AD281" s="208"/>
      <c r="AE281" s="208"/>
      <c r="AF281" s="208"/>
      <c r="AG281" s="208"/>
      <c r="AH281" s="208"/>
      <c r="AI281" s="208"/>
      <c r="AJ281" s="208"/>
      <c r="AK281" s="208"/>
      <c r="AL281" s="208"/>
      <c r="AM281" s="208"/>
      <c r="AN281" s="208"/>
      <c r="AO281" s="208"/>
      <c r="AP281" s="208"/>
      <c r="AQ281" s="208"/>
      <c r="AR281" s="208"/>
      <c r="AS281" s="208"/>
      <c r="AT281" s="208"/>
      <c r="AU281" s="208"/>
      <c r="AV281" s="208"/>
      <c r="AW281" s="208"/>
      <c r="AX281" s="208"/>
      <c r="AY281" s="208"/>
      <c r="AZ281" s="208"/>
      <c r="BA281" s="208"/>
      <c r="BB281" s="208"/>
      <c r="BC281" s="208"/>
      <c r="BD281" s="208"/>
      <c r="BE281" s="208"/>
      <c r="BF281" s="208"/>
      <c r="BG281" s="208"/>
      <c r="BH281" s="208"/>
      <c r="BI281" s="208"/>
      <c r="BJ281" s="208"/>
      <c r="BK281" s="208"/>
      <c r="BL281" s="208"/>
      <c r="BM281" s="208"/>
      <c r="BN281" s="208"/>
      <c r="BO281" s="208"/>
      <c r="BP281" s="208"/>
      <c r="BQ281" s="208"/>
      <c r="BR281" s="208"/>
      <c r="BS281" s="208"/>
      <c r="BT281" s="208"/>
      <c r="BU281" s="208"/>
      <c r="BV281" s="208"/>
      <c r="BW281" s="208"/>
      <c r="BX281" s="208"/>
      <c r="BY281" s="208"/>
      <c r="BZ281" s="208"/>
      <c r="CA281" s="208"/>
      <c r="CB281" s="208"/>
      <c r="CC281" s="208"/>
      <c r="CD281" s="208"/>
      <c r="CE281" s="208"/>
      <c r="CF281" s="208"/>
      <c r="CG281" s="208"/>
      <c r="CH281" s="208"/>
      <c r="CI281" s="208"/>
      <c r="CJ281" s="208"/>
      <c r="CK281" s="208"/>
      <c r="CL281" s="208"/>
      <c r="CM281" s="208"/>
      <c r="CN281" s="208"/>
      <c r="CO281" s="208"/>
      <c r="CP281" s="208"/>
      <c r="CQ281" s="176"/>
      <c r="DP281" s="166"/>
    </row>
    <row r="282" spans="2:120">
      <c r="B282" s="166"/>
      <c r="C282" s="175"/>
      <c r="D282" s="175"/>
      <c r="E282" s="178"/>
      <c r="F282" s="17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70"/>
      <c r="S282" s="170"/>
      <c r="T282" s="170"/>
      <c r="U282" s="170"/>
      <c r="V282" s="170"/>
      <c r="W282" s="170"/>
      <c r="X282" s="207"/>
      <c r="Y282" s="207"/>
      <c r="Z282" s="207"/>
      <c r="AA282" s="208"/>
      <c r="AB282" s="208"/>
      <c r="AC282" s="208"/>
      <c r="AD282" s="208"/>
      <c r="AE282" s="208"/>
      <c r="AF282" s="208"/>
      <c r="AG282" s="208"/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  <c r="BI282" s="208"/>
      <c r="BJ282" s="208"/>
      <c r="BK282" s="208"/>
      <c r="BL282" s="208"/>
      <c r="BM282" s="208"/>
      <c r="BN282" s="208"/>
      <c r="BO282" s="208"/>
      <c r="BP282" s="208"/>
      <c r="BQ282" s="208"/>
      <c r="BR282" s="208"/>
      <c r="BS282" s="208"/>
      <c r="BT282" s="208"/>
      <c r="BU282" s="208"/>
      <c r="BV282" s="208"/>
      <c r="BW282" s="208"/>
      <c r="BX282" s="208"/>
      <c r="BY282" s="208"/>
      <c r="BZ282" s="208"/>
      <c r="CA282" s="208"/>
      <c r="CB282" s="208"/>
      <c r="CC282" s="208"/>
      <c r="CD282" s="208"/>
      <c r="CE282" s="208"/>
      <c r="CF282" s="208"/>
      <c r="CG282" s="208"/>
      <c r="CH282" s="208"/>
      <c r="CI282" s="208"/>
      <c r="CJ282" s="208"/>
      <c r="CK282" s="208"/>
      <c r="CL282" s="208"/>
      <c r="CM282" s="208"/>
      <c r="CN282" s="208"/>
      <c r="CO282" s="208"/>
      <c r="CP282" s="208"/>
      <c r="CQ282" s="176"/>
      <c r="DP282" s="166"/>
    </row>
    <row r="283" spans="2:120">
      <c r="B283" s="166"/>
      <c r="C283" s="175"/>
      <c r="D283" s="175"/>
      <c r="E283" s="178"/>
      <c r="F283" s="17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70"/>
      <c r="S283" s="170"/>
      <c r="T283" s="170"/>
      <c r="U283" s="170"/>
      <c r="V283" s="170"/>
      <c r="W283" s="170"/>
      <c r="X283" s="207"/>
      <c r="Y283" s="207"/>
      <c r="Z283" s="207"/>
      <c r="AA283" s="208"/>
      <c r="AB283" s="208"/>
      <c r="AC283" s="208"/>
      <c r="AD283" s="208"/>
      <c r="AE283" s="208"/>
      <c r="AF283" s="208"/>
      <c r="AG283" s="208"/>
      <c r="AH283" s="208"/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  <c r="BI283" s="208"/>
      <c r="BJ283" s="208"/>
      <c r="BK283" s="208"/>
      <c r="BL283" s="208"/>
      <c r="BM283" s="208"/>
      <c r="BN283" s="208"/>
      <c r="BO283" s="208"/>
      <c r="BP283" s="208"/>
      <c r="BQ283" s="208"/>
      <c r="BR283" s="208"/>
      <c r="BS283" s="208"/>
      <c r="BT283" s="208"/>
      <c r="BU283" s="208"/>
      <c r="BV283" s="208"/>
      <c r="BW283" s="208"/>
      <c r="BX283" s="208"/>
      <c r="BY283" s="208"/>
      <c r="BZ283" s="208"/>
      <c r="CA283" s="208"/>
      <c r="CB283" s="208"/>
      <c r="CC283" s="208"/>
      <c r="CD283" s="208"/>
      <c r="CE283" s="208"/>
      <c r="CF283" s="208"/>
      <c r="CG283" s="208"/>
      <c r="CH283" s="208"/>
      <c r="CI283" s="208"/>
      <c r="CJ283" s="208"/>
      <c r="CK283" s="208"/>
      <c r="CL283" s="208"/>
      <c r="CM283" s="208"/>
      <c r="CN283" s="208"/>
      <c r="CO283" s="208"/>
      <c r="CP283" s="208"/>
      <c r="CQ283" s="176"/>
      <c r="DP283" s="166"/>
    </row>
    <row r="284" spans="2:120">
      <c r="B284" s="166"/>
      <c r="C284" s="175"/>
      <c r="D284" s="175"/>
      <c r="E284" s="178"/>
      <c r="F284" s="17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70"/>
      <c r="S284" s="170"/>
      <c r="T284" s="170"/>
      <c r="U284" s="170"/>
      <c r="V284" s="170"/>
      <c r="W284" s="170"/>
      <c r="X284" s="207"/>
      <c r="Y284" s="207"/>
      <c r="Z284" s="207"/>
      <c r="AA284" s="208"/>
      <c r="AB284" s="208"/>
      <c r="AC284" s="208"/>
      <c r="AD284" s="208"/>
      <c r="AE284" s="208"/>
      <c r="AF284" s="208"/>
      <c r="AG284" s="208"/>
      <c r="AH284" s="208"/>
      <c r="AI284" s="208"/>
      <c r="AJ284" s="208"/>
      <c r="AK284" s="208"/>
      <c r="AL284" s="208"/>
      <c r="AM284" s="208"/>
      <c r="AN284" s="208"/>
      <c r="AO284" s="208"/>
      <c r="AP284" s="208"/>
      <c r="AQ284" s="208"/>
      <c r="AR284" s="208"/>
      <c r="AS284" s="208"/>
      <c r="AT284" s="208"/>
      <c r="AU284" s="208"/>
      <c r="AV284" s="208"/>
      <c r="AW284" s="208"/>
      <c r="AX284" s="208"/>
      <c r="AY284" s="208"/>
      <c r="AZ284" s="208"/>
      <c r="BA284" s="208"/>
      <c r="BB284" s="208"/>
      <c r="BC284" s="208"/>
      <c r="BD284" s="208"/>
      <c r="BE284" s="208"/>
      <c r="BF284" s="208"/>
      <c r="BG284" s="208"/>
      <c r="BH284" s="208"/>
      <c r="BI284" s="208"/>
      <c r="BJ284" s="208"/>
      <c r="BK284" s="208"/>
      <c r="BL284" s="208"/>
      <c r="BM284" s="208"/>
      <c r="BN284" s="208"/>
      <c r="BO284" s="208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208"/>
      <c r="CQ284" s="176"/>
      <c r="DP284" s="166"/>
    </row>
    <row r="285" spans="2:120">
      <c r="B285" s="166"/>
      <c r="C285" s="175"/>
      <c r="D285" s="175"/>
      <c r="E285" s="178"/>
      <c r="F285" s="17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70"/>
      <c r="S285" s="170"/>
      <c r="T285" s="170"/>
      <c r="U285" s="170"/>
      <c r="V285" s="170"/>
      <c r="W285" s="170"/>
      <c r="X285" s="207"/>
      <c r="Y285" s="207"/>
      <c r="Z285" s="207"/>
      <c r="AA285" s="208"/>
      <c r="AB285" s="208"/>
      <c r="AC285" s="208"/>
      <c r="AD285" s="208"/>
      <c r="AE285" s="208"/>
      <c r="AF285" s="208"/>
      <c r="AG285" s="208"/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  <c r="BI285" s="208"/>
      <c r="BJ285" s="208"/>
      <c r="BK285" s="208"/>
      <c r="BL285" s="208"/>
      <c r="BM285" s="208"/>
      <c r="BN285" s="208"/>
      <c r="BO285" s="208"/>
      <c r="BP285" s="208"/>
      <c r="BQ285" s="208"/>
      <c r="BR285" s="208"/>
      <c r="BS285" s="208"/>
      <c r="BT285" s="208"/>
      <c r="BU285" s="208"/>
      <c r="BV285" s="208"/>
      <c r="BW285" s="208"/>
      <c r="BX285" s="208"/>
      <c r="BY285" s="208"/>
      <c r="BZ285" s="208"/>
      <c r="CA285" s="208"/>
      <c r="CB285" s="208"/>
      <c r="CC285" s="208"/>
      <c r="CD285" s="208"/>
      <c r="CE285" s="208"/>
      <c r="CF285" s="208"/>
      <c r="CG285" s="208"/>
      <c r="CH285" s="208"/>
      <c r="CI285" s="208"/>
      <c r="CJ285" s="208"/>
      <c r="CK285" s="208"/>
      <c r="CL285" s="208"/>
      <c r="CM285" s="208"/>
      <c r="CN285" s="208"/>
      <c r="CO285" s="208"/>
      <c r="CP285" s="208"/>
      <c r="CQ285" s="176"/>
      <c r="DP285" s="166"/>
    </row>
    <row r="286" spans="2:120">
      <c r="B286" s="166"/>
      <c r="C286" s="175"/>
      <c r="D286" s="175"/>
      <c r="E286" s="178"/>
      <c r="F286" s="17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70"/>
      <c r="S286" s="170"/>
      <c r="T286" s="170"/>
      <c r="U286" s="170"/>
      <c r="V286" s="170"/>
      <c r="W286" s="170"/>
      <c r="X286" s="207"/>
      <c r="Y286" s="207"/>
      <c r="Z286" s="207"/>
      <c r="AA286" s="208"/>
      <c r="AB286" s="208"/>
      <c r="AC286" s="208"/>
      <c r="AD286" s="208"/>
      <c r="AE286" s="208"/>
      <c r="AF286" s="208"/>
      <c r="AG286" s="208"/>
      <c r="AH286" s="208"/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  <c r="BI286" s="208"/>
      <c r="BJ286" s="208"/>
      <c r="BK286" s="208"/>
      <c r="BL286" s="208"/>
      <c r="BM286" s="208"/>
      <c r="BN286" s="208"/>
      <c r="BO286" s="208"/>
      <c r="BP286" s="208"/>
      <c r="BQ286" s="208"/>
      <c r="BR286" s="208"/>
      <c r="BS286" s="208"/>
      <c r="BT286" s="208"/>
      <c r="BU286" s="208"/>
      <c r="BV286" s="208"/>
      <c r="BW286" s="208"/>
      <c r="BX286" s="208"/>
      <c r="BY286" s="208"/>
      <c r="BZ286" s="208"/>
      <c r="CA286" s="208"/>
      <c r="CB286" s="208"/>
      <c r="CC286" s="208"/>
      <c r="CD286" s="208"/>
      <c r="CE286" s="208"/>
      <c r="CF286" s="208"/>
      <c r="CG286" s="208"/>
      <c r="CH286" s="208"/>
      <c r="CI286" s="208"/>
      <c r="CJ286" s="208"/>
      <c r="CK286" s="208"/>
      <c r="CL286" s="208"/>
      <c r="CM286" s="208"/>
      <c r="CN286" s="208"/>
      <c r="CO286" s="208"/>
      <c r="CP286" s="208"/>
      <c r="CQ286" s="176"/>
      <c r="DP286" s="166"/>
    </row>
    <row r="287" spans="2:120">
      <c r="B287" s="166"/>
      <c r="C287" s="175"/>
      <c r="D287" s="175"/>
      <c r="E287" s="178"/>
      <c r="F287" s="17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70"/>
      <c r="S287" s="170"/>
      <c r="T287" s="170"/>
      <c r="U287" s="170"/>
      <c r="V287" s="170"/>
      <c r="W287" s="170"/>
      <c r="X287" s="207"/>
      <c r="Y287" s="207"/>
      <c r="Z287" s="207"/>
      <c r="AA287" s="208"/>
      <c r="AB287" s="208"/>
      <c r="AC287" s="208"/>
      <c r="AD287" s="208"/>
      <c r="AE287" s="208"/>
      <c r="AF287" s="208"/>
      <c r="AG287" s="208"/>
      <c r="AH287" s="208"/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  <c r="BI287" s="208"/>
      <c r="BJ287" s="208"/>
      <c r="BK287" s="208"/>
      <c r="BL287" s="208"/>
      <c r="BM287" s="208"/>
      <c r="BN287" s="208"/>
      <c r="BO287" s="208"/>
      <c r="BP287" s="208"/>
      <c r="BQ287" s="208"/>
      <c r="BR287" s="208"/>
      <c r="BS287" s="208"/>
      <c r="BT287" s="208"/>
      <c r="BU287" s="208"/>
      <c r="BV287" s="208"/>
      <c r="BW287" s="208"/>
      <c r="BX287" s="208"/>
      <c r="BY287" s="208"/>
      <c r="BZ287" s="208"/>
      <c r="CA287" s="208"/>
      <c r="CB287" s="208"/>
      <c r="CC287" s="208"/>
      <c r="CD287" s="208"/>
      <c r="CE287" s="208"/>
      <c r="CF287" s="208"/>
      <c r="CG287" s="208"/>
      <c r="CH287" s="208"/>
      <c r="CI287" s="208"/>
      <c r="CJ287" s="208"/>
      <c r="CK287" s="208"/>
      <c r="CL287" s="208"/>
      <c r="CM287" s="208"/>
      <c r="CN287" s="208"/>
      <c r="CO287" s="208"/>
      <c r="CP287" s="208"/>
      <c r="CQ287" s="176"/>
      <c r="DP287" s="166"/>
    </row>
    <row r="288" spans="2:120">
      <c r="B288" s="166"/>
      <c r="C288" s="175"/>
      <c r="D288" s="175"/>
      <c r="E288" s="178"/>
      <c r="F288" s="17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70"/>
      <c r="S288" s="170"/>
      <c r="T288" s="170"/>
      <c r="U288" s="170"/>
      <c r="V288" s="170"/>
      <c r="W288" s="170"/>
      <c r="X288" s="207"/>
      <c r="Y288" s="207"/>
      <c r="Z288" s="207"/>
      <c r="AA288" s="208"/>
      <c r="AB288" s="208"/>
      <c r="AC288" s="208"/>
      <c r="AD288" s="208"/>
      <c r="AE288" s="208"/>
      <c r="AF288" s="208"/>
      <c r="AG288" s="208"/>
      <c r="AH288" s="208"/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  <c r="BI288" s="208"/>
      <c r="BJ288" s="208"/>
      <c r="BK288" s="208"/>
      <c r="BL288" s="208"/>
      <c r="BM288" s="208"/>
      <c r="BN288" s="208"/>
      <c r="BO288" s="208"/>
      <c r="BP288" s="208"/>
      <c r="BQ288" s="208"/>
      <c r="BR288" s="208"/>
      <c r="BS288" s="208"/>
      <c r="BT288" s="208"/>
      <c r="BU288" s="208"/>
      <c r="BV288" s="208"/>
      <c r="BW288" s="208"/>
      <c r="BX288" s="208"/>
      <c r="BY288" s="208"/>
      <c r="BZ288" s="208"/>
      <c r="CA288" s="208"/>
      <c r="CB288" s="208"/>
      <c r="CC288" s="208"/>
      <c r="CD288" s="208"/>
      <c r="CE288" s="208"/>
      <c r="CF288" s="208"/>
      <c r="CG288" s="208"/>
      <c r="CH288" s="208"/>
      <c r="CI288" s="208"/>
      <c r="CJ288" s="208"/>
      <c r="CK288" s="208"/>
      <c r="CL288" s="208"/>
      <c r="CM288" s="208"/>
      <c r="CN288" s="208"/>
      <c r="CO288" s="208"/>
      <c r="CP288" s="208"/>
      <c r="CQ288" s="176"/>
      <c r="DP288" s="166"/>
    </row>
    <row r="289" spans="2:120">
      <c r="B289" s="166"/>
      <c r="C289" s="175"/>
      <c r="D289" s="175"/>
      <c r="E289" s="178"/>
      <c r="F289" s="17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70"/>
      <c r="S289" s="170"/>
      <c r="T289" s="170"/>
      <c r="U289" s="170"/>
      <c r="V289" s="170"/>
      <c r="W289" s="170"/>
      <c r="X289" s="207"/>
      <c r="Y289" s="207"/>
      <c r="Z289" s="207"/>
      <c r="AA289" s="208"/>
      <c r="AB289" s="208"/>
      <c r="AC289" s="208"/>
      <c r="AD289" s="208"/>
      <c r="AE289" s="208"/>
      <c r="AF289" s="208"/>
      <c r="AG289" s="208"/>
      <c r="AH289" s="208"/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  <c r="BI289" s="208"/>
      <c r="BJ289" s="208"/>
      <c r="BK289" s="208"/>
      <c r="BL289" s="208"/>
      <c r="BM289" s="208"/>
      <c r="BN289" s="208"/>
      <c r="BO289" s="208"/>
      <c r="BP289" s="208"/>
      <c r="BQ289" s="208"/>
      <c r="BR289" s="208"/>
      <c r="BS289" s="208"/>
      <c r="BT289" s="208"/>
      <c r="BU289" s="208"/>
      <c r="BV289" s="208"/>
      <c r="BW289" s="208"/>
      <c r="BX289" s="208"/>
      <c r="BY289" s="208"/>
      <c r="BZ289" s="208"/>
      <c r="CA289" s="208"/>
      <c r="CB289" s="208"/>
      <c r="CC289" s="208"/>
      <c r="CD289" s="208"/>
      <c r="CE289" s="208"/>
      <c r="CF289" s="208"/>
      <c r="CG289" s="208"/>
      <c r="CH289" s="208"/>
      <c r="CI289" s="208"/>
      <c r="CJ289" s="208"/>
      <c r="CK289" s="208"/>
      <c r="CL289" s="208"/>
      <c r="CM289" s="208"/>
      <c r="CN289" s="208"/>
      <c r="CO289" s="208"/>
      <c r="CP289" s="208"/>
      <c r="CQ289" s="176"/>
      <c r="DP289" s="166"/>
    </row>
    <row r="290" spans="2:120">
      <c r="B290" s="166"/>
      <c r="C290" s="175"/>
      <c r="D290" s="175"/>
      <c r="E290" s="178"/>
      <c r="F290" s="17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70"/>
      <c r="S290" s="170"/>
      <c r="T290" s="170"/>
      <c r="U290" s="170"/>
      <c r="V290" s="170"/>
      <c r="W290" s="170"/>
      <c r="X290" s="207"/>
      <c r="Y290" s="207"/>
      <c r="Z290" s="207"/>
      <c r="AA290" s="208"/>
      <c r="AB290" s="208"/>
      <c r="AC290" s="208"/>
      <c r="AD290" s="208"/>
      <c r="AE290" s="208"/>
      <c r="AF290" s="208"/>
      <c r="AG290" s="208"/>
      <c r="AH290" s="208"/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  <c r="BI290" s="208"/>
      <c r="BJ290" s="208"/>
      <c r="BK290" s="208"/>
      <c r="BL290" s="208"/>
      <c r="BM290" s="208"/>
      <c r="BN290" s="208"/>
      <c r="BO290" s="208"/>
      <c r="BP290" s="208"/>
      <c r="BQ290" s="208"/>
      <c r="BR290" s="208"/>
      <c r="BS290" s="208"/>
      <c r="BT290" s="208"/>
      <c r="BU290" s="208"/>
      <c r="BV290" s="208"/>
      <c r="BW290" s="208"/>
      <c r="BX290" s="208"/>
      <c r="BY290" s="208"/>
      <c r="BZ290" s="208"/>
      <c r="CA290" s="208"/>
      <c r="CB290" s="208"/>
      <c r="CC290" s="208"/>
      <c r="CD290" s="208"/>
      <c r="CE290" s="208"/>
      <c r="CF290" s="208"/>
      <c r="CG290" s="208"/>
      <c r="CH290" s="208"/>
      <c r="CI290" s="208"/>
      <c r="CJ290" s="208"/>
      <c r="CK290" s="208"/>
      <c r="CL290" s="208"/>
      <c r="CM290" s="208"/>
      <c r="CN290" s="208"/>
      <c r="CO290" s="208"/>
      <c r="CP290" s="208"/>
      <c r="CQ290" s="176"/>
      <c r="DP290" s="166"/>
    </row>
    <row r="291" spans="2:120">
      <c r="B291" s="166"/>
      <c r="C291" s="175"/>
      <c r="D291" s="175"/>
      <c r="E291" s="178"/>
      <c r="F291" s="17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70"/>
      <c r="S291" s="170"/>
      <c r="T291" s="170"/>
      <c r="U291" s="170"/>
      <c r="V291" s="170"/>
      <c r="W291" s="170"/>
      <c r="X291" s="207"/>
      <c r="Y291" s="207"/>
      <c r="Z291" s="207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208"/>
      <c r="BN291" s="208"/>
      <c r="BO291" s="208"/>
      <c r="BP291" s="208"/>
      <c r="BQ291" s="208"/>
      <c r="BR291" s="208"/>
      <c r="BS291" s="208"/>
      <c r="BT291" s="208"/>
      <c r="BU291" s="208"/>
      <c r="BV291" s="208"/>
      <c r="BW291" s="208"/>
      <c r="BX291" s="208"/>
      <c r="BY291" s="208"/>
      <c r="BZ291" s="208"/>
      <c r="CA291" s="208"/>
      <c r="CB291" s="208"/>
      <c r="CC291" s="208"/>
      <c r="CD291" s="208"/>
      <c r="CE291" s="208"/>
      <c r="CF291" s="208"/>
      <c r="CG291" s="208"/>
      <c r="CH291" s="208"/>
      <c r="CI291" s="208"/>
      <c r="CJ291" s="208"/>
      <c r="CK291" s="208"/>
      <c r="CL291" s="208"/>
      <c r="CM291" s="208"/>
      <c r="CN291" s="208"/>
      <c r="CO291" s="208"/>
      <c r="CP291" s="208"/>
      <c r="CQ291" s="176"/>
      <c r="DP291" s="166"/>
    </row>
    <row r="292" spans="2:120">
      <c r="B292" s="166"/>
      <c r="C292" s="175"/>
      <c r="D292" s="175"/>
      <c r="E292" s="178"/>
      <c r="F292" s="17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70"/>
      <c r="S292" s="170"/>
      <c r="T292" s="170"/>
      <c r="U292" s="170"/>
      <c r="V292" s="170"/>
      <c r="W292" s="170"/>
      <c r="X292" s="207"/>
      <c r="Y292" s="207"/>
      <c r="Z292" s="207"/>
      <c r="AA292" s="208"/>
      <c r="AB292" s="208"/>
      <c r="AC292" s="208"/>
      <c r="AD292" s="208"/>
      <c r="AE292" s="208"/>
      <c r="AF292" s="208"/>
      <c r="AG292" s="208"/>
      <c r="AH292" s="208"/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  <c r="BI292" s="208"/>
      <c r="BJ292" s="208"/>
      <c r="BK292" s="208"/>
      <c r="BL292" s="208"/>
      <c r="BM292" s="208"/>
      <c r="BN292" s="208"/>
      <c r="BO292" s="208"/>
      <c r="BP292" s="208"/>
      <c r="BQ292" s="208"/>
      <c r="BR292" s="208"/>
      <c r="BS292" s="208"/>
      <c r="BT292" s="208"/>
      <c r="BU292" s="208"/>
      <c r="BV292" s="208"/>
      <c r="BW292" s="208"/>
      <c r="BX292" s="208"/>
      <c r="BY292" s="208"/>
      <c r="BZ292" s="208"/>
      <c r="CA292" s="208"/>
      <c r="CB292" s="208"/>
      <c r="CC292" s="208"/>
      <c r="CD292" s="208"/>
      <c r="CE292" s="208"/>
      <c r="CF292" s="208"/>
      <c r="CG292" s="208"/>
      <c r="CH292" s="208"/>
      <c r="CI292" s="208"/>
      <c r="CJ292" s="208"/>
      <c r="CK292" s="208"/>
      <c r="CL292" s="208"/>
      <c r="CM292" s="208"/>
      <c r="CN292" s="208"/>
      <c r="CO292" s="208"/>
      <c r="CP292" s="208"/>
      <c r="CQ292" s="176"/>
      <c r="DP292" s="166"/>
    </row>
    <row r="293" spans="2:120">
      <c r="B293" s="166"/>
      <c r="C293" s="175"/>
      <c r="D293" s="175"/>
      <c r="E293" s="178"/>
      <c r="F293" s="17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70"/>
      <c r="S293" s="170"/>
      <c r="T293" s="170"/>
      <c r="U293" s="170"/>
      <c r="V293" s="170"/>
      <c r="W293" s="170"/>
      <c r="X293" s="207"/>
      <c r="Y293" s="207"/>
      <c r="Z293" s="207"/>
      <c r="AA293" s="208"/>
      <c r="AB293" s="208"/>
      <c r="AC293" s="208"/>
      <c r="AD293" s="208"/>
      <c r="AE293" s="208"/>
      <c r="AF293" s="208"/>
      <c r="AG293" s="208"/>
      <c r="AH293" s="208"/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  <c r="BI293" s="208"/>
      <c r="BJ293" s="208"/>
      <c r="BK293" s="208"/>
      <c r="BL293" s="208"/>
      <c r="BM293" s="208"/>
      <c r="BN293" s="208"/>
      <c r="BO293" s="208"/>
      <c r="BP293" s="208"/>
      <c r="BQ293" s="208"/>
      <c r="BR293" s="208"/>
      <c r="BS293" s="208"/>
      <c r="BT293" s="208"/>
      <c r="BU293" s="208"/>
      <c r="BV293" s="208"/>
      <c r="BW293" s="208"/>
      <c r="BX293" s="208"/>
      <c r="BY293" s="208"/>
      <c r="BZ293" s="208"/>
      <c r="CA293" s="208"/>
      <c r="CB293" s="208"/>
      <c r="CC293" s="208"/>
      <c r="CD293" s="208"/>
      <c r="CE293" s="208"/>
      <c r="CF293" s="208"/>
      <c r="CG293" s="208"/>
      <c r="CH293" s="208"/>
      <c r="CI293" s="208"/>
      <c r="CJ293" s="208"/>
      <c r="CK293" s="208"/>
      <c r="CL293" s="208"/>
      <c r="CM293" s="208"/>
      <c r="CN293" s="208"/>
      <c r="CO293" s="208"/>
      <c r="CP293" s="208"/>
      <c r="CQ293" s="176"/>
      <c r="DP293" s="166"/>
    </row>
    <row r="294" spans="2:120">
      <c r="B294" s="166"/>
      <c r="C294" s="175"/>
      <c r="D294" s="175"/>
      <c r="E294" s="178"/>
      <c r="F294" s="17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70"/>
      <c r="S294" s="170"/>
      <c r="T294" s="170"/>
      <c r="U294" s="170"/>
      <c r="V294" s="170"/>
      <c r="W294" s="170"/>
      <c r="X294" s="207"/>
      <c r="Y294" s="207"/>
      <c r="Z294" s="207"/>
      <c r="AA294" s="208"/>
      <c r="AB294" s="208"/>
      <c r="AC294" s="208"/>
      <c r="AD294" s="208"/>
      <c r="AE294" s="208"/>
      <c r="AF294" s="208"/>
      <c r="AG294" s="208"/>
      <c r="AH294" s="208"/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  <c r="BI294" s="208"/>
      <c r="BJ294" s="208"/>
      <c r="BK294" s="208"/>
      <c r="BL294" s="208"/>
      <c r="BM294" s="208"/>
      <c r="BN294" s="208"/>
      <c r="BO294" s="208"/>
      <c r="BP294" s="208"/>
      <c r="BQ294" s="208"/>
      <c r="BR294" s="208"/>
      <c r="BS294" s="208"/>
      <c r="BT294" s="208"/>
      <c r="BU294" s="208"/>
      <c r="BV294" s="208"/>
      <c r="BW294" s="208"/>
      <c r="BX294" s="208"/>
      <c r="BY294" s="208"/>
      <c r="BZ294" s="208"/>
      <c r="CA294" s="208"/>
      <c r="CB294" s="208"/>
      <c r="CC294" s="208"/>
      <c r="CD294" s="208"/>
      <c r="CE294" s="208"/>
      <c r="CF294" s="208"/>
      <c r="CG294" s="208"/>
      <c r="CH294" s="208"/>
      <c r="CI294" s="208"/>
      <c r="CJ294" s="208"/>
      <c r="CK294" s="208"/>
      <c r="CL294" s="208"/>
      <c r="CM294" s="208"/>
      <c r="CN294" s="208"/>
      <c r="CO294" s="208"/>
      <c r="CP294" s="208"/>
      <c r="CQ294" s="176"/>
      <c r="DP294" s="166"/>
    </row>
    <row r="295" spans="2:120">
      <c r="B295" s="166"/>
      <c r="C295" s="175"/>
      <c r="D295" s="175"/>
      <c r="E295" s="178"/>
      <c r="F295" s="17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70"/>
      <c r="S295" s="170"/>
      <c r="T295" s="170"/>
      <c r="U295" s="170"/>
      <c r="V295" s="170"/>
      <c r="W295" s="170"/>
      <c r="X295" s="207"/>
      <c r="Y295" s="207"/>
      <c r="Z295" s="207"/>
      <c r="AA295" s="208"/>
      <c r="AB295" s="208"/>
      <c r="AC295" s="208"/>
      <c r="AD295" s="208"/>
      <c r="AE295" s="208"/>
      <c r="AF295" s="208"/>
      <c r="AG295" s="208"/>
      <c r="AH295" s="208"/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  <c r="BI295" s="208"/>
      <c r="BJ295" s="208"/>
      <c r="BK295" s="208"/>
      <c r="BL295" s="208"/>
      <c r="BM295" s="208"/>
      <c r="BN295" s="208"/>
      <c r="BO295" s="208"/>
      <c r="BP295" s="208"/>
      <c r="BQ295" s="208"/>
      <c r="BR295" s="208"/>
      <c r="BS295" s="208"/>
      <c r="BT295" s="208"/>
      <c r="BU295" s="208"/>
      <c r="BV295" s="208"/>
      <c r="BW295" s="208"/>
      <c r="BX295" s="208"/>
      <c r="BY295" s="208"/>
      <c r="BZ295" s="208"/>
      <c r="CA295" s="208"/>
      <c r="CB295" s="208"/>
      <c r="CC295" s="208"/>
      <c r="CD295" s="208"/>
      <c r="CE295" s="208"/>
      <c r="CF295" s="208"/>
      <c r="CG295" s="208"/>
      <c r="CH295" s="208"/>
      <c r="CI295" s="208"/>
      <c r="CJ295" s="208"/>
      <c r="CK295" s="208"/>
      <c r="CL295" s="208"/>
      <c r="CM295" s="208"/>
      <c r="CN295" s="208"/>
      <c r="CO295" s="208"/>
      <c r="CP295" s="208"/>
      <c r="CQ295" s="176"/>
      <c r="DP295" s="166"/>
    </row>
    <row r="296" spans="2:120">
      <c r="B296" s="166"/>
      <c r="C296" s="175"/>
      <c r="D296" s="175"/>
      <c r="E296" s="178"/>
      <c r="F296" s="17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70"/>
      <c r="S296" s="170"/>
      <c r="T296" s="170"/>
      <c r="U296" s="170"/>
      <c r="V296" s="170"/>
      <c r="W296" s="170"/>
      <c r="X296" s="207"/>
      <c r="Y296" s="207"/>
      <c r="Z296" s="207"/>
      <c r="AA296" s="208"/>
      <c r="AB296" s="208"/>
      <c r="AC296" s="208"/>
      <c r="AD296" s="208"/>
      <c r="AE296" s="208"/>
      <c r="AF296" s="208"/>
      <c r="AG296" s="208"/>
      <c r="AH296" s="208"/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  <c r="BI296" s="208"/>
      <c r="BJ296" s="208"/>
      <c r="BK296" s="208"/>
      <c r="BL296" s="208"/>
      <c r="BM296" s="208"/>
      <c r="BN296" s="208"/>
      <c r="BO296" s="208"/>
      <c r="BP296" s="208"/>
      <c r="BQ296" s="208"/>
      <c r="BR296" s="208"/>
      <c r="BS296" s="208"/>
      <c r="BT296" s="208"/>
      <c r="BU296" s="208"/>
      <c r="BV296" s="208"/>
      <c r="BW296" s="208"/>
      <c r="BX296" s="208"/>
      <c r="BY296" s="208"/>
      <c r="BZ296" s="208"/>
      <c r="CA296" s="208"/>
      <c r="CB296" s="208"/>
      <c r="CC296" s="208"/>
      <c r="CD296" s="208"/>
      <c r="CE296" s="208"/>
      <c r="CF296" s="208"/>
      <c r="CG296" s="208"/>
      <c r="CH296" s="208"/>
      <c r="CI296" s="208"/>
      <c r="CJ296" s="208"/>
      <c r="CK296" s="208"/>
      <c r="CL296" s="208"/>
      <c r="CM296" s="208"/>
      <c r="CN296" s="208"/>
      <c r="CO296" s="208"/>
      <c r="CP296" s="208"/>
      <c r="CQ296" s="176"/>
      <c r="DP296" s="166"/>
    </row>
    <row r="297" spans="2:120">
      <c r="B297" s="166"/>
      <c r="C297" s="175"/>
      <c r="D297" s="175"/>
      <c r="E297" s="178"/>
      <c r="F297" s="17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70"/>
      <c r="S297" s="170"/>
      <c r="T297" s="170"/>
      <c r="U297" s="170"/>
      <c r="V297" s="170"/>
      <c r="W297" s="170"/>
      <c r="X297" s="207"/>
      <c r="Y297" s="207"/>
      <c r="Z297" s="207"/>
      <c r="AA297" s="208"/>
      <c r="AB297" s="208"/>
      <c r="AC297" s="208"/>
      <c r="AD297" s="208"/>
      <c r="AE297" s="208"/>
      <c r="AF297" s="208"/>
      <c r="AG297" s="208"/>
      <c r="AH297" s="208"/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  <c r="BI297" s="208"/>
      <c r="BJ297" s="208"/>
      <c r="BK297" s="208"/>
      <c r="BL297" s="208"/>
      <c r="BM297" s="208"/>
      <c r="BN297" s="208"/>
      <c r="BO297" s="208"/>
      <c r="BP297" s="208"/>
      <c r="BQ297" s="208"/>
      <c r="BR297" s="208"/>
      <c r="BS297" s="208"/>
      <c r="BT297" s="208"/>
      <c r="BU297" s="208"/>
      <c r="BV297" s="208"/>
      <c r="BW297" s="208"/>
      <c r="BX297" s="208"/>
      <c r="BY297" s="208"/>
      <c r="BZ297" s="208"/>
      <c r="CA297" s="208"/>
      <c r="CB297" s="208"/>
      <c r="CC297" s="208"/>
      <c r="CD297" s="208"/>
      <c r="CE297" s="208"/>
      <c r="CF297" s="208"/>
      <c r="CG297" s="208"/>
      <c r="CH297" s="208"/>
      <c r="CI297" s="208"/>
      <c r="CJ297" s="208"/>
      <c r="CK297" s="208"/>
      <c r="CL297" s="208"/>
      <c r="CM297" s="208"/>
      <c r="CN297" s="208"/>
      <c r="CO297" s="208"/>
      <c r="CP297" s="208"/>
      <c r="CQ297" s="176"/>
      <c r="DP297" s="166"/>
    </row>
    <row r="298" spans="2:120">
      <c r="B298" s="166"/>
      <c r="C298" s="175"/>
      <c r="D298" s="175"/>
      <c r="E298" s="178"/>
      <c r="F298" s="17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70"/>
      <c r="S298" s="170"/>
      <c r="T298" s="170"/>
      <c r="U298" s="170"/>
      <c r="V298" s="170"/>
      <c r="W298" s="170"/>
      <c r="X298" s="207"/>
      <c r="Y298" s="207"/>
      <c r="Z298" s="207"/>
      <c r="AA298" s="208"/>
      <c r="AB298" s="208"/>
      <c r="AC298" s="208"/>
      <c r="AD298" s="208"/>
      <c r="AE298" s="208"/>
      <c r="AF298" s="208"/>
      <c r="AG298" s="208"/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  <c r="BI298" s="208"/>
      <c r="BJ298" s="208"/>
      <c r="BK298" s="208"/>
      <c r="BL298" s="208"/>
      <c r="BM298" s="208"/>
      <c r="BN298" s="208"/>
      <c r="BO298" s="208"/>
      <c r="BP298" s="208"/>
      <c r="BQ298" s="208"/>
      <c r="BR298" s="208"/>
      <c r="BS298" s="208"/>
      <c r="BT298" s="208"/>
      <c r="BU298" s="208"/>
      <c r="BV298" s="208"/>
      <c r="BW298" s="208"/>
      <c r="BX298" s="208"/>
      <c r="BY298" s="208"/>
      <c r="BZ298" s="208"/>
      <c r="CA298" s="208"/>
      <c r="CB298" s="208"/>
      <c r="CC298" s="208"/>
      <c r="CD298" s="208"/>
      <c r="CE298" s="208"/>
      <c r="CF298" s="208"/>
      <c r="CG298" s="208"/>
      <c r="CH298" s="208"/>
      <c r="CI298" s="208"/>
      <c r="CJ298" s="208"/>
      <c r="CK298" s="208"/>
      <c r="CL298" s="208"/>
      <c r="CM298" s="208"/>
      <c r="CN298" s="208"/>
      <c r="CO298" s="208"/>
      <c r="CP298" s="208"/>
      <c r="CQ298" s="176"/>
      <c r="DP298" s="166"/>
    </row>
    <row r="299" spans="2:120">
      <c r="B299" s="166"/>
      <c r="C299" s="175"/>
      <c r="D299" s="175"/>
      <c r="E299" s="178"/>
      <c r="F299" s="17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70"/>
      <c r="S299" s="170"/>
      <c r="T299" s="170"/>
      <c r="U299" s="170"/>
      <c r="V299" s="170"/>
      <c r="W299" s="170"/>
      <c r="X299" s="207"/>
      <c r="Y299" s="207"/>
      <c r="Z299" s="207"/>
      <c r="AA299" s="208"/>
      <c r="AB299" s="208"/>
      <c r="AC299" s="208"/>
      <c r="AD299" s="208"/>
      <c r="AE299" s="208"/>
      <c r="AF299" s="208"/>
      <c r="AG299" s="208"/>
      <c r="AH299" s="208"/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  <c r="BI299" s="208"/>
      <c r="BJ299" s="208"/>
      <c r="BK299" s="208"/>
      <c r="BL299" s="208"/>
      <c r="BM299" s="208"/>
      <c r="BN299" s="208"/>
      <c r="BO299" s="208"/>
      <c r="BP299" s="208"/>
      <c r="BQ299" s="208"/>
      <c r="BR299" s="208"/>
      <c r="BS299" s="208"/>
      <c r="BT299" s="208"/>
      <c r="BU299" s="208"/>
      <c r="BV299" s="208"/>
      <c r="BW299" s="208"/>
      <c r="BX299" s="208"/>
      <c r="BY299" s="208"/>
      <c r="BZ299" s="208"/>
      <c r="CA299" s="208"/>
      <c r="CB299" s="208"/>
      <c r="CC299" s="208"/>
      <c r="CD299" s="208"/>
      <c r="CE299" s="208"/>
      <c r="CF299" s="208"/>
      <c r="CG299" s="208"/>
      <c r="CH299" s="208"/>
      <c r="CI299" s="208"/>
      <c r="CJ299" s="208"/>
      <c r="CK299" s="208"/>
      <c r="CL299" s="208"/>
      <c r="CM299" s="208"/>
      <c r="CN299" s="208"/>
      <c r="CO299" s="208"/>
      <c r="CP299" s="208"/>
      <c r="CQ299" s="176"/>
      <c r="DP299" s="166"/>
    </row>
    <row r="300" spans="2:120">
      <c r="B300" s="166"/>
      <c r="C300" s="175"/>
      <c r="D300" s="175"/>
      <c r="E300" s="178"/>
      <c r="F300" s="17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70"/>
      <c r="S300" s="170"/>
      <c r="T300" s="170"/>
      <c r="U300" s="170"/>
      <c r="V300" s="170"/>
      <c r="W300" s="170"/>
      <c r="X300" s="207"/>
      <c r="Y300" s="207"/>
      <c r="Z300" s="207"/>
      <c r="AA300" s="208"/>
      <c r="AB300" s="208"/>
      <c r="AC300" s="208"/>
      <c r="AD300" s="208"/>
      <c r="AE300" s="208"/>
      <c r="AF300" s="208"/>
      <c r="AG300" s="208"/>
      <c r="AH300" s="208"/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  <c r="BI300" s="208"/>
      <c r="BJ300" s="208"/>
      <c r="BK300" s="208"/>
      <c r="BL300" s="208"/>
      <c r="BM300" s="208"/>
      <c r="BN300" s="208"/>
      <c r="BO300" s="208"/>
      <c r="BP300" s="208"/>
      <c r="BQ300" s="208"/>
      <c r="BR300" s="208"/>
      <c r="BS300" s="208"/>
      <c r="BT300" s="208"/>
      <c r="BU300" s="208"/>
      <c r="BV300" s="208"/>
      <c r="BW300" s="208"/>
      <c r="BX300" s="208"/>
      <c r="BY300" s="208"/>
      <c r="BZ300" s="208"/>
      <c r="CA300" s="208"/>
      <c r="CB300" s="208"/>
      <c r="CC300" s="208"/>
      <c r="CD300" s="208"/>
      <c r="CE300" s="208"/>
      <c r="CF300" s="208"/>
      <c r="CG300" s="208"/>
      <c r="CH300" s="208"/>
      <c r="CI300" s="208"/>
      <c r="CJ300" s="208"/>
      <c r="CK300" s="208"/>
      <c r="CL300" s="208"/>
      <c r="CM300" s="208"/>
      <c r="CN300" s="208"/>
      <c r="CO300" s="208"/>
      <c r="CP300" s="208"/>
      <c r="CQ300" s="176"/>
      <c r="DP300" s="166"/>
    </row>
    <row r="301" spans="2:120">
      <c r="B301" s="166"/>
      <c r="C301" s="175"/>
      <c r="D301" s="175"/>
      <c r="E301" s="178"/>
      <c r="F301" s="17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70"/>
      <c r="S301" s="170"/>
      <c r="T301" s="170"/>
      <c r="U301" s="170"/>
      <c r="V301" s="170"/>
      <c r="W301" s="170"/>
      <c r="X301" s="207"/>
      <c r="Y301" s="207"/>
      <c r="Z301" s="207"/>
      <c r="AA301" s="208"/>
      <c r="AB301" s="208"/>
      <c r="AC301" s="208"/>
      <c r="AD301" s="208"/>
      <c r="AE301" s="208"/>
      <c r="AF301" s="208"/>
      <c r="AG301" s="208"/>
      <c r="AH301" s="208"/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  <c r="BI301" s="208"/>
      <c r="BJ301" s="208"/>
      <c r="BK301" s="208"/>
      <c r="BL301" s="208"/>
      <c r="BM301" s="208"/>
      <c r="BN301" s="208"/>
      <c r="BO301" s="208"/>
      <c r="BP301" s="208"/>
      <c r="BQ301" s="208"/>
      <c r="BR301" s="208"/>
      <c r="BS301" s="208"/>
      <c r="BT301" s="208"/>
      <c r="BU301" s="208"/>
      <c r="BV301" s="208"/>
      <c r="BW301" s="208"/>
      <c r="BX301" s="208"/>
      <c r="BY301" s="208"/>
      <c r="BZ301" s="208"/>
      <c r="CA301" s="208"/>
      <c r="CB301" s="208"/>
      <c r="CC301" s="208"/>
      <c r="CD301" s="208"/>
      <c r="CE301" s="208"/>
      <c r="CF301" s="208"/>
      <c r="CG301" s="208"/>
      <c r="CH301" s="208"/>
      <c r="CI301" s="208"/>
      <c r="CJ301" s="208"/>
      <c r="CK301" s="208"/>
      <c r="CL301" s="208"/>
      <c r="CM301" s="208"/>
      <c r="CN301" s="208"/>
      <c r="CO301" s="208"/>
      <c r="CP301" s="208"/>
      <c r="CQ301" s="176"/>
      <c r="DP301" s="166"/>
    </row>
    <row r="302" spans="2:120">
      <c r="B302" s="166"/>
      <c r="C302" s="175"/>
      <c r="D302" s="175"/>
      <c r="E302" s="178"/>
      <c r="F302" s="17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70"/>
      <c r="S302" s="170"/>
      <c r="T302" s="170"/>
      <c r="U302" s="170"/>
      <c r="V302" s="170"/>
      <c r="W302" s="170"/>
      <c r="X302" s="207"/>
      <c r="Y302" s="207"/>
      <c r="Z302" s="207"/>
      <c r="AA302" s="208"/>
      <c r="AB302" s="208"/>
      <c r="AC302" s="208"/>
      <c r="AD302" s="208"/>
      <c r="AE302" s="208"/>
      <c r="AF302" s="208"/>
      <c r="AG302" s="208"/>
      <c r="AH302" s="208"/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  <c r="BI302" s="208"/>
      <c r="BJ302" s="208"/>
      <c r="BK302" s="208"/>
      <c r="BL302" s="208"/>
      <c r="BM302" s="208"/>
      <c r="BN302" s="208"/>
      <c r="BO302" s="208"/>
      <c r="BP302" s="208"/>
      <c r="BQ302" s="208"/>
      <c r="BR302" s="208"/>
      <c r="BS302" s="208"/>
      <c r="BT302" s="208"/>
      <c r="BU302" s="208"/>
      <c r="BV302" s="208"/>
      <c r="BW302" s="208"/>
      <c r="BX302" s="208"/>
      <c r="BY302" s="208"/>
      <c r="BZ302" s="208"/>
      <c r="CA302" s="208"/>
      <c r="CB302" s="208"/>
      <c r="CC302" s="208"/>
      <c r="CD302" s="208"/>
      <c r="CE302" s="208"/>
      <c r="CF302" s="208"/>
      <c r="CG302" s="208"/>
      <c r="CH302" s="208"/>
      <c r="CI302" s="208"/>
      <c r="CJ302" s="208"/>
      <c r="CK302" s="208"/>
      <c r="CL302" s="208"/>
      <c r="CM302" s="208"/>
      <c r="CN302" s="208"/>
      <c r="CO302" s="208"/>
      <c r="CP302" s="208"/>
      <c r="CQ302" s="176"/>
      <c r="DP302" s="166"/>
    </row>
    <row r="303" spans="2:120">
      <c r="B303" s="166"/>
      <c r="C303" s="175"/>
      <c r="D303" s="175"/>
      <c r="E303" s="178"/>
      <c r="F303" s="17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70"/>
      <c r="S303" s="170"/>
      <c r="T303" s="170"/>
      <c r="U303" s="170"/>
      <c r="V303" s="170"/>
      <c r="W303" s="170"/>
      <c r="X303" s="207"/>
      <c r="Y303" s="207"/>
      <c r="Z303" s="207"/>
      <c r="AA303" s="208"/>
      <c r="AB303" s="208"/>
      <c r="AC303" s="208"/>
      <c r="AD303" s="208"/>
      <c r="AE303" s="208"/>
      <c r="AF303" s="208"/>
      <c r="AG303" s="208"/>
      <c r="AH303" s="208"/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  <c r="BI303" s="208"/>
      <c r="BJ303" s="208"/>
      <c r="BK303" s="208"/>
      <c r="BL303" s="208"/>
      <c r="BM303" s="208"/>
      <c r="BN303" s="208"/>
      <c r="BO303" s="208"/>
      <c r="BP303" s="208"/>
      <c r="BQ303" s="208"/>
      <c r="BR303" s="208"/>
      <c r="BS303" s="208"/>
      <c r="BT303" s="208"/>
      <c r="BU303" s="208"/>
      <c r="BV303" s="208"/>
      <c r="BW303" s="208"/>
      <c r="BX303" s="208"/>
      <c r="BY303" s="208"/>
      <c r="BZ303" s="208"/>
      <c r="CA303" s="208"/>
      <c r="CB303" s="208"/>
      <c r="CC303" s="208"/>
      <c r="CD303" s="208"/>
      <c r="CE303" s="208"/>
      <c r="CF303" s="208"/>
      <c r="CG303" s="208"/>
      <c r="CH303" s="208"/>
      <c r="CI303" s="208"/>
      <c r="CJ303" s="208"/>
      <c r="CK303" s="208"/>
      <c r="CL303" s="208"/>
      <c r="CM303" s="208"/>
      <c r="CN303" s="208"/>
      <c r="CO303" s="208"/>
      <c r="CP303" s="208"/>
      <c r="CQ303" s="176"/>
      <c r="DP303" s="166"/>
    </row>
    <row r="304" spans="2:120">
      <c r="B304" s="166"/>
      <c r="C304" s="175"/>
      <c r="D304" s="175"/>
      <c r="E304" s="178"/>
      <c r="F304" s="17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70"/>
      <c r="S304" s="170"/>
      <c r="T304" s="170"/>
      <c r="U304" s="170"/>
      <c r="V304" s="170"/>
      <c r="W304" s="170"/>
      <c r="X304" s="207"/>
      <c r="Y304" s="207"/>
      <c r="Z304" s="207"/>
      <c r="AA304" s="208"/>
      <c r="AB304" s="208"/>
      <c r="AC304" s="208"/>
      <c r="AD304" s="208"/>
      <c r="AE304" s="208"/>
      <c r="AF304" s="208"/>
      <c r="AG304" s="208"/>
      <c r="AH304" s="208"/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  <c r="BI304" s="208"/>
      <c r="BJ304" s="208"/>
      <c r="BK304" s="208"/>
      <c r="BL304" s="208"/>
      <c r="BM304" s="208"/>
      <c r="BN304" s="208"/>
      <c r="BO304" s="208"/>
      <c r="BP304" s="208"/>
      <c r="BQ304" s="208"/>
      <c r="BR304" s="208"/>
      <c r="BS304" s="208"/>
      <c r="BT304" s="208"/>
      <c r="BU304" s="208"/>
      <c r="BV304" s="208"/>
      <c r="BW304" s="208"/>
      <c r="BX304" s="208"/>
      <c r="BY304" s="208"/>
      <c r="BZ304" s="208"/>
      <c r="CA304" s="208"/>
      <c r="CB304" s="208"/>
      <c r="CC304" s="208"/>
      <c r="CD304" s="208"/>
      <c r="CE304" s="208"/>
      <c r="CF304" s="208"/>
      <c r="CG304" s="208"/>
      <c r="CH304" s="208"/>
      <c r="CI304" s="208"/>
      <c r="CJ304" s="208"/>
      <c r="CK304" s="208"/>
      <c r="CL304" s="208"/>
      <c r="CM304" s="208"/>
      <c r="CN304" s="208"/>
      <c r="CO304" s="208"/>
      <c r="CP304" s="208"/>
      <c r="CQ304" s="176"/>
      <c r="DP304" s="166"/>
    </row>
    <row r="305" spans="2:120">
      <c r="B305" s="166"/>
      <c r="C305" s="175"/>
      <c r="D305" s="175"/>
      <c r="E305" s="178"/>
      <c r="F305" s="17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70"/>
      <c r="S305" s="170"/>
      <c r="T305" s="170"/>
      <c r="U305" s="170"/>
      <c r="V305" s="170"/>
      <c r="W305" s="170"/>
      <c r="X305" s="207"/>
      <c r="Y305" s="207"/>
      <c r="Z305" s="207"/>
      <c r="AA305" s="208"/>
      <c r="AB305" s="208"/>
      <c r="AC305" s="208"/>
      <c r="AD305" s="208"/>
      <c r="AE305" s="208"/>
      <c r="AF305" s="208"/>
      <c r="AG305" s="208"/>
      <c r="AH305" s="208"/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  <c r="BI305" s="208"/>
      <c r="BJ305" s="208"/>
      <c r="BK305" s="208"/>
      <c r="BL305" s="208"/>
      <c r="BM305" s="208"/>
      <c r="BN305" s="208"/>
      <c r="BO305" s="208"/>
      <c r="BP305" s="208"/>
      <c r="BQ305" s="208"/>
      <c r="BR305" s="208"/>
      <c r="BS305" s="208"/>
      <c r="BT305" s="208"/>
      <c r="BU305" s="208"/>
      <c r="BV305" s="208"/>
      <c r="BW305" s="208"/>
      <c r="BX305" s="208"/>
      <c r="BY305" s="208"/>
      <c r="BZ305" s="208"/>
      <c r="CA305" s="208"/>
      <c r="CB305" s="208"/>
      <c r="CC305" s="208"/>
      <c r="CD305" s="208"/>
      <c r="CE305" s="208"/>
      <c r="CF305" s="208"/>
      <c r="CG305" s="208"/>
      <c r="CH305" s="208"/>
      <c r="CI305" s="208"/>
      <c r="CJ305" s="208"/>
      <c r="CK305" s="208"/>
      <c r="CL305" s="208"/>
      <c r="CM305" s="208"/>
      <c r="CN305" s="208"/>
      <c r="CO305" s="208"/>
      <c r="CP305" s="208"/>
      <c r="CQ305" s="176"/>
      <c r="DP305" s="166"/>
    </row>
    <row r="306" spans="2:120">
      <c r="B306" s="166"/>
      <c r="C306" s="175"/>
      <c r="D306" s="175"/>
      <c r="E306" s="178"/>
      <c r="F306" s="17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70"/>
      <c r="S306" s="170"/>
      <c r="T306" s="170"/>
      <c r="U306" s="170"/>
      <c r="V306" s="170"/>
      <c r="W306" s="170"/>
      <c r="X306" s="207"/>
      <c r="Y306" s="207"/>
      <c r="Z306" s="207"/>
      <c r="AA306" s="208"/>
      <c r="AB306" s="208"/>
      <c r="AC306" s="208"/>
      <c r="AD306" s="208"/>
      <c r="AE306" s="208"/>
      <c r="AF306" s="208"/>
      <c r="AG306" s="208"/>
      <c r="AH306" s="208"/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  <c r="BI306" s="208"/>
      <c r="BJ306" s="208"/>
      <c r="BK306" s="208"/>
      <c r="BL306" s="208"/>
      <c r="BM306" s="208"/>
      <c r="BN306" s="208"/>
      <c r="BO306" s="208"/>
      <c r="BP306" s="208"/>
      <c r="BQ306" s="208"/>
      <c r="BR306" s="208"/>
      <c r="BS306" s="208"/>
      <c r="BT306" s="208"/>
      <c r="BU306" s="208"/>
      <c r="BV306" s="208"/>
      <c r="BW306" s="208"/>
      <c r="BX306" s="208"/>
      <c r="BY306" s="208"/>
      <c r="BZ306" s="208"/>
      <c r="CA306" s="208"/>
      <c r="CB306" s="208"/>
      <c r="CC306" s="208"/>
      <c r="CD306" s="208"/>
      <c r="CE306" s="208"/>
      <c r="CF306" s="208"/>
      <c r="CG306" s="208"/>
      <c r="CH306" s="208"/>
      <c r="CI306" s="208"/>
      <c r="CJ306" s="208"/>
      <c r="CK306" s="208"/>
      <c r="CL306" s="208"/>
      <c r="CM306" s="208"/>
      <c r="CN306" s="208"/>
      <c r="CO306" s="208"/>
      <c r="CP306" s="208"/>
      <c r="CQ306" s="176"/>
      <c r="DP306" s="166"/>
    </row>
    <row r="307" spans="2:120">
      <c r="B307" s="166"/>
      <c r="C307" s="175"/>
      <c r="D307" s="175"/>
      <c r="E307" s="178"/>
      <c r="F307" s="17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70"/>
      <c r="S307" s="170"/>
      <c r="T307" s="170"/>
      <c r="U307" s="170"/>
      <c r="V307" s="170"/>
      <c r="W307" s="170"/>
      <c r="X307" s="207"/>
      <c r="Y307" s="207"/>
      <c r="Z307" s="207"/>
      <c r="AA307" s="208"/>
      <c r="AB307" s="208"/>
      <c r="AC307" s="208"/>
      <c r="AD307" s="208"/>
      <c r="AE307" s="208"/>
      <c r="AF307" s="208"/>
      <c r="AG307" s="208"/>
      <c r="AH307" s="208"/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  <c r="BI307" s="208"/>
      <c r="BJ307" s="208"/>
      <c r="BK307" s="208"/>
      <c r="BL307" s="208"/>
      <c r="BM307" s="208"/>
      <c r="BN307" s="208"/>
      <c r="BO307" s="208"/>
      <c r="BP307" s="208"/>
      <c r="BQ307" s="208"/>
      <c r="BR307" s="208"/>
      <c r="BS307" s="208"/>
      <c r="BT307" s="208"/>
      <c r="BU307" s="208"/>
      <c r="BV307" s="208"/>
      <c r="BW307" s="208"/>
      <c r="BX307" s="208"/>
      <c r="BY307" s="208"/>
      <c r="BZ307" s="208"/>
      <c r="CA307" s="208"/>
      <c r="CB307" s="208"/>
      <c r="CC307" s="208"/>
      <c r="CD307" s="208"/>
      <c r="CE307" s="208"/>
      <c r="CF307" s="208"/>
      <c r="CG307" s="208"/>
      <c r="CH307" s="208"/>
      <c r="CI307" s="208"/>
      <c r="CJ307" s="208"/>
      <c r="CK307" s="208"/>
      <c r="CL307" s="208"/>
      <c r="CM307" s="208"/>
      <c r="CN307" s="208"/>
      <c r="CO307" s="208"/>
      <c r="CP307" s="208"/>
      <c r="CQ307" s="176"/>
      <c r="DP307" s="166"/>
    </row>
    <row r="308" spans="2:120">
      <c r="B308" s="166"/>
      <c r="C308" s="175"/>
      <c r="D308" s="175"/>
      <c r="E308" s="178"/>
      <c r="F308" s="17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70"/>
      <c r="S308" s="170"/>
      <c r="T308" s="170"/>
      <c r="U308" s="170"/>
      <c r="V308" s="170"/>
      <c r="W308" s="170"/>
      <c r="X308" s="207"/>
      <c r="Y308" s="207"/>
      <c r="Z308" s="207"/>
      <c r="AA308" s="208"/>
      <c r="AB308" s="208"/>
      <c r="AC308" s="208"/>
      <c r="AD308" s="208"/>
      <c r="AE308" s="208"/>
      <c r="AF308" s="208"/>
      <c r="AG308" s="208"/>
      <c r="AH308" s="208"/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  <c r="BI308" s="208"/>
      <c r="BJ308" s="208"/>
      <c r="BK308" s="208"/>
      <c r="BL308" s="208"/>
      <c r="BM308" s="208"/>
      <c r="BN308" s="208"/>
      <c r="BO308" s="208"/>
      <c r="BP308" s="208"/>
      <c r="BQ308" s="208"/>
      <c r="BR308" s="208"/>
      <c r="BS308" s="208"/>
      <c r="BT308" s="208"/>
      <c r="BU308" s="208"/>
      <c r="BV308" s="208"/>
      <c r="BW308" s="208"/>
      <c r="BX308" s="208"/>
      <c r="BY308" s="208"/>
      <c r="BZ308" s="208"/>
      <c r="CA308" s="208"/>
      <c r="CB308" s="208"/>
      <c r="CC308" s="208"/>
      <c r="CD308" s="208"/>
      <c r="CE308" s="208"/>
      <c r="CF308" s="208"/>
      <c r="CG308" s="208"/>
      <c r="CH308" s="208"/>
      <c r="CI308" s="208"/>
      <c r="CJ308" s="208"/>
      <c r="CK308" s="208"/>
      <c r="CL308" s="208"/>
      <c r="CM308" s="208"/>
      <c r="CN308" s="208"/>
      <c r="CO308" s="208"/>
      <c r="CP308" s="208"/>
      <c r="CQ308" s="176"/>
      <c r="DP308" s="166"/>
    </row>
    <row r="309" spans="2:120">
      <c r="B309" s="166"/>
      <c r="C309" s="175"/>
      <c r="D309" s="175"/>
      <c r="E309" s="178"/>
      <c r="F309" s="17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70"/>
      <c r="S309" s="170"/>
      <c r="T309" s="170"/>
      <c r="U309" s="170"/>
      <c r="V309" s="170"/>
      <c r="W309" s="170"/>
      <c r="X309" s="207"/>
      <c r="Y309" s="207"/>
      <c r="Z309" s="207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208"/>
      <c r="BN309" s="208"/>
      <c r="BO309" s="208"/>
      <c r="BP309" s="208"/>
      <c r="BQ309" s="208"/>
      <c r="BR309" s="208"/>
      <c r="BS309" s="208"/>
      <c r="BT309" s="208"/>
      <c r="BU309" s="208"/>
      <c r="BV309" s="208"/>
      <c r="BW309" s="208"/>
      <c r="BX309" s="208"/>
      <c r="BY309" s="208"/>
      <c r="BZ309" s="208"/>
      <c r="CA309" s="208"/>
      <c r="CB309" s="208"/>
      <c r="CC309" s="208"/>
      <c r="CD309" s="208"/>
      <c r="CE309" s="208"/>
      <c r="CF309" s="208"/>
      <c r="CG309" s="208"/>
      <c r="CH309" s="208"/>
      <c r="CI309" s="208"/>
      <c r="CJ309" s="208"/>
      <c r="CK309" s="208"/>
      <c r="CL309" s="208"/>
      <c r="CM309" s="208"/>
      <c r="CN309" s="208"/>
      <c r="CO309" s="208"/>
      <c r="CP309" s="208"/>
      <c r="CQ309" s="176"/>
      <c r="DP309" s="166"/>
    </row>
    <row r="310" spans="2:120">
      <c r="B310" s="166"/>
      <c r="C310" s="175"/>
      <c r="D310" s="175"/>
      <c r="E310" s="178"/>
      <c r="F310" s="17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70"/>
      <c r="S310" s="170"/>
      <c r="T310" s="170"/>
      <c r="U310" s="170"/>
      <c r="V310" s="170"/>
      <c r="W310" s="170"/>
      <c r="X310" s="207"/>
      <c r="Y310" s="207"/>
      <c r="Z310" s="207"/>
      <c r="AA310" s="208"/>
      <c r="AB310" s="208"/>
      <c r="AC310" s="208"/>
      <c r="AD310" s="208"/>
      <c r="AE310" s="208"/>
      <c r="AF310" s="208"/>
      <c r="AG310" s="208"/>
      <c r="AH310" s="208"/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  <c r="BI310" s="208"/>
      <c r="BJ310" s="208"/>
      <c r="BK310" s="208"/>
      <c r="BL310" s="208"/>
      <c r="BM310" s="208"/>
      <c r="BN310" s="208"/>
      <c r="BO310" s="208"/>
      <c r="BP310" s="208"/>
      <c r="BQ310" s="208"/>
      <c r="BR310" s="208"/>
      <c r="BS310" s="208"/>
      <c r="BT310" s="208"/>
      <c r="BU310" s="208"/>
      <c r="BV310" s="208"/>
      <c r="BW310" s="208"/>
      <c r="BX310" s="208"/>
      <c r="BY310" s="208"/>
      <c r="BZ310" s="208"/>
      <c r="CA310" s="208"/>
      <c r="CB310" s="208"/>
      <c r="CC310" s="208"/>
      <c r="CD310" s="208"/>
      <c r="CE310" s="208"/>
      <c r="CF310" s="208"/>
      <c r="CG310" s="208"/>
      <c r="CH310" s="208"/>
      <c r="CI310" s="208"/>
      <c r="CJ310" s="208"/>
      <c r="CK310" s="208"/>
      <c r="CL310" s="208"/>
      <c r="CM310" s="208"/>
      <c r="CN310" s="208"/>
      <c r="CO310" s="208"/>
      <c r="CP310" s="208"/>
      <c r="CQ310" s="176"/>
      <c r="DP310" s="166"/>
    </row>
    <row r="311" spans="2:120">
      <c r="B311" s="166"/>
      <c r="C311" s="175"/>
      <c r="D311" s="175"/>
      <c r="E311" s="178"/>
      <c r="F311" s="17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70"/>
      <c r="S311" s="170"/>
      <c r="T311" s="170"/>
      <c r="U311" s="170"/>
      <c r="V311" s="170"/>
      <c r="W311" s="170"/>
      <c r="X311" s="207"/>
      <c r="Y311" s="207"/>
      <c r="Z311" s="207"/>
      <c r="AA311" s="208"/>
      <c r="AB311" s="208"/>
      <c r="AC311" s="208"/>
      <c r="AD311" s="208"/>
      <c r="AE311" s="208"/>
      <c r="AF311" s="208"/>
      <c r="AG311" s="208"/>
      <c r="AH311" s="208"/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  <c r="BI311" s="208"/>
      <c r="BJ311" s="208"/>
      <c r="BK311" s="208"/>
      <c r="BL311" s="208"/>
      <c r="BM311" s="208"/>
      <c r="BN311" s="208"/>
      <c r="BO311" s="208"/>
      <c r="BP311" s="208"/>
      <c r="BQ311" s="208"/>
      <c r="BR311" s="208"/>
      <c r="BS311" s="208"/>
      <c r="BT311" s="208"/>
      <c r="BU311" s="208"/>
      <c r="BV311" s="208"/>
      <c r="BW311" s="208"/>
      <c r="BX311" s="208"/>
      <c r="BY311" s="208"/>
      <c r="BZ311" s="208"/>
      <c r="CA311" s="208"/>
      <c r="CB311" s="208"/>
      <c r="CC311" s="208"/>
      <c r="CD311" s="208"/>
      <c r="CE311" s="208"/>
      <c r="CF311" s="208"/>
      <c r="CG311" s="208"/>
      <c r="CH311" s="208"/>
      <c r="CI311" s="208"/>
      <c r="CJ311" s="208"/>
      <c r="CK311" s="208"/>
      <c r="CL311" s="208"/>
      <c r="CM311" s="208"/>
      <c r="CN311" s="208"/>
      <c r="CO311" s="208"/>
      <c r="CP311" s="208"/>
      <c r="CQ311" s="176"/>
      <c r="DP311" s="166"/>
    </row>
    <row r="312" spans="2:120">
      <c r="B312" s="166"/>
      <c r="C312" s="175"/>
      <c r="D312" s="175"/>
      <c r="E312" s="178"/>
      <c r="F312" s="17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70"/>
      <c r="S312" s="170"/>
      <c r="T312" s="170"/>
      <c r="U312" s="170"/>
      <c r="V312" s="170"/>
      <c r="W312" s="170"/>
      <c r="X312" s="207"/>
      <c r="Y312" s="207"/>
      <c r="Z312" s="207"/>
      <c r="AA312" s="208"/>
      <c r="AB312" s="208"/>
      <c r="AC312" s="208"/>
      <c r="AD312" s="208"/>
      <c r="AE312" s="208"/>
      <c r="AF312" s="208"/>
      <c r="AG312" s="208"/>
      <c r="AH312" s="208"/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  <c r="BI312" s="208"/>
      <c r="BJ312" s="208"/>
      <c r="BK312" s="208"/>
      <c r="BL312" s="208"/>
      <c r="BM312" s="208"/>
      <c r="BN312" s="208"/>
      <c r="BO312" s="208"/>
      <c r="BP312" s="208"/>
      <c r="BQ312" s="208"/>
      <c r="BR312" s="208"/>
      <c r="BS312" s="208"/>
      <c r="BT312" s="208"/>
      <c r="BU312" s="208"/>
      <c r="BV312" s="208"/>
      <c r="BW312" s="208"/>
      <c r="BX312" s="208"/>
      <c r="BY312" s="208"/>
      <c r="BZ312" s="208"/>
      <c r="CA312" s="208"/>
      <c r="CB312" s="208"/>
      <c r="CC312" s="208"/>
      <c r="CD312" s="208"/>
      <c r="CE312" s="208"/>
      <c r="CF312" s="208"/>
      <c r="CG312" s="208"/>
      <c r="CH312" s="208"/>
      <c r="CI312" s="208"/>
      <c r="CJ312" s="208"/>
      <c r="CK312" s="208"/>
      <c r="CL312" s="208"/>
      <c r="CM312" s="208"/>
      <c r="CN312" s="208"/>
      <c r="CO312" s="208"/>
      <c r="CP312" s="208"/>
      <c r="CQ312" s="176"/>
      <c r="DP312" s="166"/>
    </row>
    <row r="313" spans="2:120">
      <c r="B313" s="166"/>
      <c r="C313" s="175"/>
      <c r="D313" s="175"/>
      <c r="E313" s="178"/>
      <c r="F313" s="17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70"/>
      <c r="S313" s="170"/>
      <c r="T313" s="170"/>
      <c r="U313" s="170"/>
      <c r="V313" s="170"/>
      <c r="W313" s="170"/>
      <c r="X313" s="207"/>
      <c r="Y313" s="207"/>
      <c r="Z313" s="207"/>
      <c r="AA313" s="208"/>
      <c r="AB313" s="208"/>
      <c r="AC313" s="208"/>
      <c r="AD313" s="208"/>
      <c r="AE313" s="208"/>
      <c r="AF313" s="208"/>
      <c r="AG313" s="208"/>
      <c r="AH313" s="208"/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  <c r="BI313" s="208"/>
      <c r="BJ313" s="208"/>
      <c r="BK313" s="208"/>
      <c r="BL313" s="208"/>
      <c r="BM313" s="208"/>
      <c r="BN313" s="208"/>
      <c r="BO313" s="208"/>
      <c r="BP313" s="208"/>
      <c r="BQ313" s="208"/>
      <c r="BR313" s="208"/>
      <c r="BS313" s="208"/>
      <c r="BT313" s="208"/>
      <c r="BU313" s="208"/>
      <c r="BV313" s="208"/>
      <c r="BW313" s="208"/>
      <c r="BX313" s="208"/>
      <c r="BY313" s="208"/>
      <c r="BZ313" s="208"/>
      <c r="CA313" s="208"/>
      <c r="CB313" s="208"/>
      <c r="CC313" s="208"/>
      <c r="CD313" s="208"/>
      <c r="CE313" s="208"/>
      <c r="CF313" s="208"/>
      <c r="CG313" s="208"/>
      <c r="CH313" s="208"/>
      <c r="CI313" s="208"/>
      <c r="CJ313" s="208"/>
      <c r="CK313" s="208"/>
      <c r="CL313" s="208"/>
      <c r="CM313" s="208"/>
      <c r="CN313" s="208"/>
      <c r="CO313" s="208"/>
      <c r="CP313" s="208"/>
      <c r="CQ313" s="176"/>
      <c r="DP313" s="166"/>
    </row>
    <row r="314" spans="2:120">
      <c r="B314" s="166"/>
      <c r="C314" s="175"/>
      <c r="D314" s="175"/>
      <c r="E314" s="178"/>
      <c r="F314" s="17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70"/>
      <c r="S314" s="170"/>
      <c r="T314" s="170"/>
      <c r="U314" s="170"/>
      <c r="V314" s="170"/>
      <c r="W314" s="170"/>
      <c r="X314" s="207"/>
      <c r="Y314" s="207"/>
      <c r="Z314" s="207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  <c r="BI314" s="208"/>
      <c r="BJ314" s="208"/>
      <c r="BK314" s="208"/>
      <c r="BL314" s="208"/>
      <c r="BM314" s="208"/>
      <c r="BN314" s="208"/>
      <c r="BO314" s="208"/>
      <c r="BP314" s="208"/>
      <c r="BQ314" s="208"/>
      <c r="BR314" s="208"/>
      <c r="BS314" s="208"/>
      <c r="BT314" s="208"/>
      <c r="BU314" s="208"/>
      <c r="BV314" s="208"/>
      <c r="BW314" s="208"/>
      <c r="BX314" s="208"/>
      <c r="BY314" s="208"/>
      <c r="BZ314" s="208"/>
      <c r="CA314" s="208"/>
      <c r="CB314" s="208"/>
      <c r="CC314" s="208"/>
      <c r="CD314" s="208"/>
      <c r="CE314" s="208"/>
      <c r="CF314" s="208"/>
      <c r="CG314" s="208"/>
      <c r="CH314" s="208"/>
      <c r="CI314" s="208"/>
      <c r="CJ314" s="208"/>
      <c r="CK314" s="208"/>
      <c r="CL314" s="208"/>
      <c r="CM314" s="208"/>
      <c r="CN314" s="208"/>
      <c r="CO314" s="208"/>
      <c r="CP314" s="208"/>
      <c r="CQ314" s="176"/>
      <c r="DP314" s="166"/>
    </row>
    <row r="315" spans="2:120">
      <c r="B315" s="166"/>
      <c r="C315" s="175"/>
      <c r="D315" s="175"/>
      <c r="E315" s="178"/>
      <c r="F315" s="17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70"/>
      <c r="S315" s="170"/>
      <c r="T315" s="170"/>
      <c r="U315" s="170"/>
      <c r="V315" s="170"/>
      <c r="W315" s="170"/>
      <c r="X315" s="207"/>
      <c r="Y315" s="207"/>
      <c r="Z315" s="207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  <c r="BI315" s="208"/>
      <c r="BJ315" s="208"/>
      <c r="BK315" s="208"/>
      <c r="BL315" s="208"/>
      <c r="BM315" s="208"/>
      <c r="BN315" s="208"/>
      <c r="BO315" s="208"/>
      <c r="BP315" s="208"/>
      <c r="BQ315" s="208"/>
      <c r="BR315" s="208"/>
      <c r="BS315" s="208"/>
      <c r="BT315" s="208"/>
      <c r="BU315" s="208"/>
      <c r="BV315" s="208"/>
      <c r="BW315" s="208"/>
      <c r="BX315" s="208"/>
      <c r="BY315" s="208"/>
      <c r="BZ315" s="208"/>
      <c r="CA315" s="208"/>
      <c r="CB315" s="208"/>
      <c r="CC315" s="208"/>
      <c r="CD315" s="208"/>
      <c r="CE315" s="208"/>
      <c r="CF315" s="208"/>
      <c r="CG315" s="208"/>
      <c r="CH315" s="208"/>
      <c r="CI315" s="208"/>
      <c r="CJ315" s="208"/>
      <c r="CK315" s="208"/>
      <c r="CL315" s="208"/>
      <c r="CM315" s="208"/>
      <c r="CN315" s="208"/>
      <c r="CO315" s="208"/>
      <c r="CP315" s="208"/>
      <c r="CQ315" s="176"/>
      <c r="DP315" s="166"/>
    </row>
    <row r="316" spans="2:120">
      <c r="B316" s="166"/>
      <c r="C316" s="175"/>
      <c r="D316" s="175"/>
      <c r="E316" s="178"/>
      <c r="F316" s="17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70"/>
      <c r="S316" s="170"/>
      <c r="T316" s="170"/>
      <c r="U316" s="170"/>
      <c r="V316" s="170"/>
      <c r="W316" s="170"/>
      <c r="X316" s="207"/>
      <c r="Y316" s="207"/>
      <c r="Z316" s="207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  <c r="BI316" s="208"/>
      <c r="BJ316" s="208"/>
      <c r="BK316" s="208"/>
      <c r="BL316" s="208"/>
      <c r="BM316" s="208"/>
      <c r="BN316" s="208"/>
      <c r="BO316" s="208"/>
      <c r="BP316" s="208"/>
      <c r="BQ316" s="208"/>
      <c r="BR316" s="208"/>
      <c r="BS316" s="208"/>
      <c r="BT316" s="208"/>
      <c r="BU316" s="208"/>
      <c r="BV316" s="208"/>
      <c r="BW316" s="208"/>
      <c r="BX316" s="208"/>
      <c r="BY316" s="208"/>
      <c r="BZ316" s="208"/>
      <c r="CA316" s="208"/>
      <c r="CB316" s="208"/>
      <c r="CC316" s="208"/>
      <c r="CD316" s="208"/>
      <c r="CE316" s="208"/>
      <c r="CF316" s="208"/>
      <c r="CG316" s="208"/>
      <c r="CH316" s="208"/>
      <c r="CI316" s="208"/>
      <c r="CJ316" s="208"/>
      <c r="CK316" s="208"/>
      <c r="CL316" s="208"/>
      <c r="CM316" s="208"/>
      <c r="CN316" s="208"/>
      <c r="CO316" s="208"/>
      <c r="CP316" s="208"/>
      <c r="CQ316" s="176"/>
      <c r="DP316" s="166"/>
    </row>
    <row r="317" spans="2:120">
      <c r="B317" s="166"/>
      <c r="C317" s="175"/>
      <c r="D317" s="175"/>
      <c r="E317" s="178"/>
      <c r="F317" s="17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70"/>
      <c r="S317" s="170"/>
      <c r="T317" s="170"/>
      <c r="U317" s="170"/>
      <c r="V317" s="170"/>
      <c r="W317" s="170"/>
      <c r="X317" s="207"/>
      <c r="Y317" s="207"/>
      <c r="Z317" s="207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  <c r="BI317" s="208"/>
      <c r="BJ317" s="208"/>
      <c r="BK317" s="208"/>
      <c r="BL317" s="208"/>
      <c r="BM317" s="208"/>
      <c r="BN317" s="208"/>
      <c r="BO317" s="208"/>
      <c r="BP317" s="208"/>
      <c r="BQ317" s="208"/>
      <c r="BR317" s="208"/>
      <c r="BS317" s="208"/>
      <c r="BT317" s="208"/>
      <c r="BU317" s="208"/>
      <c r="BV317" s="208"/>
      <c r="BW317" s="208"/>
      <c r="BX317" s="208"/>
      <c r="BY317" s="208"/>
      <c r="BZ317" s="208"/>
      <c r="CA317" s="208"/>
      <c r="CB317" s="208"/>
      <c r="CC317" s="208"/>
      <c r="CD317" s="208"/>
      <c r="CE317" s="208"/>
      <c r="CF317" s="208"/>
      <c r="CG317" s="208"/>
      <c r="CH317" s="208"/>
      <c r="CI317" s="208"/>
      <c r="CJ317" s="208"/>
      <c r="CK317" s="208"/>
      <c r="CL317" s="208"/>
      <c r="CM317" s="208"/>
      <c r="CN317" s="208"/>
      <c r="CO317" s="208"/>
      <c r="CP317" s="208"/>
      <c r="CQ317" s="176"/>
      <c r="DP317" s="166"/>
    </row>
    <row r="318" spans="2:120">
      <c r="B318" s="166"/>
      <c r="C318" s="175"/>
      <c r="D318" s="175"/>
      <c r="E318" s="178"/>
      <c r="F318" s="17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70"/>
      <c r="S318" s="170"/>
      <c r="T318" s="170"/>
      <c r="U318" s="170"/>
      <c r="V318" s="170"/>
      <c r="W318" s="170"/>
      <c r="X318" s="207"/>
      <c r="Y318" s="207"/>
      <c r="Z318" s="207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  <c r="BI318" s="208"/>
      <c r="BJ318" s="208"/>
      <c r="BK318" s="208"/>
      <c r="BL318" s="208"/>
      <c r="BM318" s="208"/>
      <c r="BN318" s="208"/>
      <c r="BO318" s="208"/>
      <c r="BP318" s="208"/>
      <c r="BQ318" s="208"/>
      <c r="BR318" s="208"/>
      <c r="BS318" s="208"/>
      <c r="BT318" s="208"/>
      <c r="BU318" s="208"/>
      <c r="BV318" s="208"/>
      <c r="BW318" s="208"/>
      <c r="BX318" s="208"/>
      <c r="BY318" s="208"/>
      <c r="BZ318" s="208"/>
      <c r="CA318" s="208"/>
      <c r="CB318" s="208"/>
      <c r="CC318" s="208"/>
      <c r="CD318" s="208"/>
      <c r="CE318" s="208"/>
      <c r="CF318" s="208"/>
      <c r="CG318" s="208"/>
      <c r="CH318" s="208"/>
      <c r="CI318" s="208"/>
      <c r="CJ318" s="208"/>
      <c r="CK318" s="208"/>
      <c r="CL318" s="208"/>
      <c r="CM318" s="208"/>
      <c r="CN318" s="208"/>
      <c r="CO318" s="208"/>
      <c r="CP318" s="208"/>
      <c r="CQ318" s="176"/>
      <c r="DP318" s="166"/>
    </row>
    <row r="319" spans="2:120">
      <c r="B319" s="166"/>
      <c r="C319" s="175"/>
      <c r="D319" s="175"/>
      <c r="E319" s="178"/>
      <c r="F319" s="17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70"/>
      <c r="S319" s="170"/>
      <c r="T319" s="170"/>
      <c r="U319" s="170"/>
      <c r="V319" s="170"/>
      <c r="W319" s="170"/>
      <c r="X319" s="207"/>
      <c r="Y319" s="207"/>
      <c r="Z319" s="207"/>
      <c r="AA319" s="208"/>
      <c r="AB319" s="208"/>
      <c r="AC319" s="208"/>
      <c r="AD319" s="208"/>
      <c r="AE319" s="208"/>
      <c r="AF319" s="208"/>
      <c r="AG319" s="208"/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  <c r="BI319" s="208"/>
      <c r="BJ319" s="208"/>
      <c r="BK319" s="208"/>
      <c r="BL319" s="208"/>
      <c r="BM319" s="208"/>
      <c r="BN319" s="208"/>
      <c r="BO319" s="208"/>
      <c r="BP319" s="208"/>
      <c r="BQ319" s="208"/>
      <c r="BR319" s="208"/>
      <c r="BS319" s="208"/>
      <c r="BT319" s="208"/>
      <c r="BU319" s="208"/>
      <c r="BV319" s="208"/>
      <c r="BW319" s="208"/>
      <c r="BX319" s="208"/>
      <c r="BY319" s="208"/>
      <c r="BZ319" s="208"/>
      <c r="CA319" s="208"/>
      <c r="CB319" s="208"/>
      <c r="CC319" s="208"/>
      <c r="CD319" s="208"/>
      <c r="CE319" s="208"/>
      <c r="CF319" s="208"/>
      <c r="CG319" s="208"/>
      <c r="CH319" s="208"/>
      <c r="CI319" s="208"/>
      <c r="CJ319" s="208"/>
      <c r="CK319" s="208"/>
      <c r="CL319" s="208"/>
      <c r="CM319" s="208"/>
      <c r="CN319" s="208"/>
      <c r="CO319" s="208"/>
      <c r="CP319" s="208"/>
      <c r="CQ319" s="176"/>
      <c r="DP319" s="166"/>
    </row>
    <row r="320" spans="2:120">
      <c r="B320" s="166"/>
      <c r="C320" s="175"/>
      <c r="D320" s="175"/>
      <c r="E320" s="178"/>
      <c r="F320" s="17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70"/>
      <c r="S320" s="170"/>
      <c r="T320" s="170"/>
      <c r="U320" s="170"/>
      <c r="V320" s="170"/>
      <c r="W320" s="170"/>
      <c r="X320" s="207"/>
      <c r="Y320" s="207"/>
      <c r="Z320" s="207"/>
      <c r="AA320" s="208"/>
      <c r="AB320" s="208"/>
      <c r="AC320" s="208"/>
      <c r="AD320" s="208"/>
      <c r="AE320" s="208"/>
      <c r="AF320" s="208"/>
      <c r="AG320" s="208"/>
      <c r="AH320" s="208"/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  <c r="BI320" s="208"/>
      <c r="BJ320" s="208"/>
      <c r="BK320" s="208"/>
      <c r="BL320" s="208"/>
      <c r="BM320" s="208"/>
      <c r="BN320" s="208"/>
      <c r="BO320" s="208"/>
      <c r="BP320" s="208"/>
      <c r="BQ320" s="208"/>
      <c r="BR320" s="208"/>
      <c r="BS320" s="208"/>
      <c r="BT320" s="208"/>
      <c r="BU320" s="208"/>
      <c r="BV320" s="208"/>
      <c r="BW320" s="208"/>
      <c r="BX320" s="208"/>
      <c r="BY320" s="208"/>
      <c r="BZ320" s="208"/>
      <c r="CA320" s="208"/>
      <c r="CB320" s="208"/>
      <c r="CC320" s="208"/>
      <c r="CD320" s="208"/>
      <c r="CE320" s="208"/>
      <c r="CF320" s="208"/>
      <c r="CG320" s="208"/>
      <c r="CH320" s="208"/>
      <c r="CI320" s="208"/>
      <c r="CJ320" s="208"/>
      <c r="CK320" s="208"/>
      <c r="CL320" s="208"/>
      <c r="CM320" s="208"/>
      <c r="CN320" s="208"/>
      <c r="CO320" s="208"/>
      <c r="CP320" s="208"/>
      <c r="CQ320" s="176"/>
      <c r="DP320" s="166"/>
    </row>
    <row r="321" spans="2:120">
      <c r="B321" s="166"/>
      <c r="C321" s="175"/>
      <c r="D321" s="175"/>
      <c r="E321" s="178"/>
      <c r="F321" s="17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70"/>
      <c r="S321" s="170"/>
      <c r="T321" s="170"/>
      <c r="U321" s="170"/>
      <c r="V321" s="170"/>
      <c r="W321" s="170"/>
      <c r="X321" s="207"/>
      <c r="Y321" s="207"/>
      <c r="Z321" s="207"/>
      <c r="AA321" s="208"/>
      <c r="AB321" s="208"/>
      <c r="AC321" s="208"/>
      <c r="AD321" s="208"/>
      <c r="AE321" s="208"/>
      <c r="AF321" s="208"/>
      <c r="AG321" s="208"/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  <c r="BI321" s="208"/>
      <c r="BJ321" s="208"/>
      <c r="BK321" s="208"/>
      <c r="BL321" s="208"/>
      <c r="BM321" s="208"/>
      <c r="BN321" s="208"/>
      <c r="BO321" s="208"/>
      <c r="BP321" s="208"/>
      <c r="BQ321" s="208"/>
      <c r="BR321" s="208"/>
      <c r="BS321" s="208"/>
      <c r="BT321" s="208"/>
      <c r="BU321" s="208"/>
      <c r="BV321" s="208"/>
      <c r="BW321" s="208"/>
      <c r="BX321" s="208"/>
      <c r="BY321" s="208"/>
      <c r="BZ321" s="208"/>
      <c r="CA321" s="208"/>
      <c r="CB321" s="208"/>
      <c r="CC321" s="208"/>
      <c r="CD321" s="208"/>
      <c r="CE321" s="208"/>
      <c r="CF321" s="208"/>
      <c r="CG321" s="208"/>
      <c r="CH321" s="208"/>
      <c r="CI321" s="208"/>
      <c r="CJ321" s="208"/>
      <c r="CK321" s="208"/>
      <c r="CL321" s="208"/>
      <c r="CM321" s="208"/>
      <c r="CN321" s="208"/>
      <c r="CO321" s="208"/>
      <c r="CP321" s="208"/>
      <c r="CQ321" s="176"/>
      <c r="DP321" s="166"/>
    </row>
    <row r="322" spans="2:120">
      <c r="B322" s="166"/>
      <c r="C322" s="175"/>
      <c r="D322" s="175"/>
      <c r="E322" s="178"/>
      <c r="F322" s="17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70"/>
      <c r="S322" s="170"/>
      <c r="T322" s="170"/>
      <c r="U322" s="170"/>
      <c r="V322" s="170"/>
      <c r="W322" s="170"/>
      <c r="X322" s="207"/>
      <c r="Y322" s="207"/>
      <c r="Z322" s="207"/>
      <c r="AA322" s="208"/>
      <c r="AB322" s="208"/>
      <c r="AC322" s="208"/>
      <c r="AD322" s="208"/>
      <c r="AE322" s="208"/>
      <c r="AF322" s="208"/>
      <c r="AG322" s="208"/>
      <c r="AH322" s="208"/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  <c r="BI322" s="208"/>
      <c r="BJ322" s="208"/>
      <c r="BK322" s="208"/>
      <c r="BL322" s="208"/>
      <c r="BM322" s="208"/>
      <c r="BN322" s="208"/>
      <c r="BO322" s="208"/>
      <c r="BP322" s="208"/>
      <c r="BQ322" s="208"/>
      <c r="BR322" s="208"/>
      <c r="BS322" s="208"/>
      <c r="BT322" s="208"/>
      <c r="BU322" s="208"/>
      <c r="BV322" s="208"/>
      <c r="BW322" s="208"/>
      <c r="BX322" s="208"/>
      <c r="BY322" s="208"/>
      <c r="BZ322" s="208"/>
      <c r="CA322" s="208"/>
      <c r="CB322" s="208"/>
      <c r="CC322" s="208"/>
      <c r="CD322" s="208"/>
      <c r="CE322" s="208"/>
      <c r="CF322" s="208"/>
      <c r="CG322" s="208"/>
      <c r="CH322" s="208"/>
      <c r="CI322" s="208"/>
      <c r="CJ322" s="208"/>
      <c r="CK322" s="208"/>
      <c r="CL322" s="208"/>
      <c r="CM322" s="208"/>
      <c r="CN322" s="208"/>
      <c r="CO322" s="208"/>
      <c r="CP322" s="208"/>
      <c r="CQ322" s="176"/>
      <c r="DP322" s="166"/>
    </row>
    <row r="323" spans="2:120">
      <c r="B323" s="166"/>
      <c r="C323" s="175"/>
      <c r="D323" s="175"/>
      <c r="E323" s="178"/>
      <c r="F323" s="17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70"/>
      <c r="S323" s="170"/>
      <c r="T323" s="170"/>
      <c r="U323" s="170"/>
      <c r="V323" s="170"/>
      <c r="W323" s="170"/>
      <c r="X323" s="207"/>
      <c r="Y323" s="207"/>
      <c r="Z323" s="207"/>
      <c r="AA323" s="208"/>
      <c r="AB323" s="208"/>
      <c r="AC323" s="208"/>
      <c r="AD323" s="208"/>
      <c r="AE323" s="208"/>
      <c r="AF323" s="208"/>
      <c r="AG323" s="208"/>
      <c r="AH323" s="208"/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  <c r="BI323" s="208"/>
      <c r="BJ323" s="208"/>
      <c r="BK323" s="208"/>
      <c r="BL323" s="208"/>
      <c r="BM323" s="208"/>
      <c r="BN323" s="208"/>
      <c r="BO323" s="208"/>
      <c r="BP323" s="208"/>
      <c r="BQ323" s="208"/>
      <c r="BR323" s="208"/>
      <c r="BS323" s="208"/>
      <c r="BT323" s="208"/>
      <c r="BU323" s="208"/>
      <c r="BV323" s="208"/>
      <c r="BW323" s="208"/>
      <c r="BX323" s="208"/>
      <c r="BY323" s="208"/>
      <c r="BZ323" s="208"/>
      <c r="CA323" s="208"/>
      <c r="CB323" s="208"/>
      <c r="CC323" s="208"/>
      <c r="CD323" s="208"/>
      <c r="CE323" s="208"/>
      <c r="CF323" s="208"/>
      <c r="CG323" s="208"/>
      <c r="CH323" s="208"/>
      <c r="CI323" s="208"/>
      <c r="CJ323" s="208"/>
      <c r="CK323" s="208"/>
      <c r="CL323" s="208"/>
      <c r="CM323" s="208"/>
      <c r="CN323" s="208"/>
      <c r="CO323" s="208"/>
      <c r="CP323" s="208"/>
      <c r="CQ323" s="176"/>
      <c r="DP323" s="166"/>
    </row>
    <row r="324" spans="2:120">
      <c r="B324" s="166"/>
      <c r="C324" s="175"/>
      <c r="D324" s="175"/>
      <c r="E324" s="178"/>
      <c r="F324" s="17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70"/>
      <c r="S324" s="170"/>
      <c r="T324" s="170"/>
      <c r="U324" s="170"/>
      <c r="V324" s="170"/>
      <c r="W324" s="170"/>
      <c r="X324" s="207"/>
      <c r="Y324" s="207"/>
      <c r="Z324" s="207"/>
      <c r="AA324" s="208"/>
      <c r="AB324" s="208"/>
      <c r="AC324" s="208"/>
      <c r="AD324" s="208"/>
      <c r="AE324" s="208"/>
      <c r="AF324" s="208"/>
      <c r="AG324" s="208"/>
      <c r="AH324" s="208"/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  <c r="BI324" s="208"/>
      <c r="BJ324" s="208"/>
      <c r="BK324" s="208"/>
      <c r="BL324" s="208"/>
      <c r="BM324" s="208"/>
      <c r="BN324" s="208"/>
      <c r="BO324" s="208"/>
      <c r="BP324" s="208"/>
      <c r="BQ324" s="208"/>
      <c r="BR324" s="208"/>
      <c r="BS324" s="208"/>
      <c r="BT324" s="208"/>
      <c r="BU324" s="208"/>
      <c r="BV324" s="208"/>
      <c r="BW324" s="208"/>
      <c r="BX324" s="208"/>
      <c r="BY324" s="208"/>
      <c r="BZ324" s="208"/>
      <c r="CA324" s="208"/>
      <c r="CB324" s="208"/>
      <c r="CC324" s="208"/>
      <c r="CD324" s="208"/>
      <c r="CE324" s="208"/>
      <c r="CF324" s="208"/>
      <c r="CG324" s="208"/>
      <c r="CH324" s="208"/>
      <c r="CI324" s="208"/>
      <c r="CJ324" s="208"/>
      <c r="CK324" s="208"/>
      <c r="CL324" s="208"/>
      <c r="CM324" s="208"/>
      <c r="CN324" s="208"/>
      <c r="CO324" s="208"/>
      <c r="CP324" s="208"/>
      <c r="CQ324" s="176"/>
      <c r="DP324" s="166"/>
    </row>
    <row r="325" spans="2:120">
      <c r="B325" s="166"/>
      <c r="C325" s="175"/>
      <c r="D325" s="175"/>
      <c r="E325" s="178"/>
      <c r="F325" s="17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70"/>
      <c r="S325" s="170"/>
      <c r="T325" s="170"/>
      <c r="U325" s="170"/>
      <c r="V325" s="170"/>
      <c r="W325" s="170"/>
      <c r="X325" s="207"/>
      <c r="Y325" s="207"/>
      <c r="Z325" s="207"/>
      <c r="AA325" s="208"/>
      <c r="AB325" s="208"/>
      <c r="AC325" s="208"/>
      <c r="AD325" s="208"/>
      <c r="AE325" s="208"/>
      <c r="AF325" s="208"/>
      <c r="AG325" s="208"/>
      <c r="AH325" s="208"/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  <c r="BI325" s="208"/>
      <c r="BJ325" s="208"/>
      <c r="BK325" s="208"/>
      <c r="BL325" s="208"/>
      <c r="BM325" s="208"/>
      <c r="BN325" s="208"/>
      <c r="BO325" s="208"/>
      <c r="BP325" s="208"/>
      <c r="BQ325" s="208"/>
      <c r="BR325" s="208"/>
      <c r="BS325" s="208"/>
      <c r="BT325" s="208"/>
      <c r="BU325" s="208"/>
      <c r="BV325" s="208"/>
      <c r="BW325" s="208"/>
      <c r="BX325" s="208"/>
      <c r="BY325" s="208"/>
      <c r="BZ325" s="208"/>
      <c r="CA325" s="208"/>
      <c r="CB325" s="208"/>
      <c r="CC325" s="208"/>
      <c r="CD325" s="208"/>
      <c r="CE325" s="208"/>
      <c r="CF325" s="208"/>
      <c r="CG325" s="208"/>
      <c r="CH325" s="208"/>
      <c r="CI325" s="208"/>
      <c r="CJ325" s="208"/>
      <c r="CK325" s="208"/>
      <c r="CL325" s="208"/>
      <c r="CM325" s="208"/>
      <c r="CN325" s="208"/>
      <c r="CO325" s="208"/>
      <c r="CP325" s="208"/>
      <c r="CQ325" s="176"/>
      <c r="DP325" s="166"/>
    </row>
    <row r="326" spans="2:120">
      <c r="B326" s="166"/>
      <c r="C326" s="175"/>
      <c r="D326" s="175"/>
      <c r="E326" s="178"/>
      <c r="F326" s="17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70"/>
      <c r="S326" s="170"/>
      <c r="T326" s="170"/>
      <c r="U326" s="170"/>
      <c r="V326" s="170"/>
      <c r="W326" s="170"/>
      <c r="X326" s="207"/>
      <c r="Y326" s="207"/>
      <c r="Z326" s="207"/>
      <c r="AA326" s="208"/>
      <c r="AB326" s="208"/>
      <c r="AC326" s="208"/>
      <c r="AD326" s="208"/>
      <c r="AE326" s="208"/>
      <c r="AF326" s="208"/>
      <c r="AG326" s="208"/>
      <c r="AH326" s="208"/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  <c r="BI326" s="208"/>
      <c r="BJ326" s="208"/>
      <c r="BK326" s="208"/>
      <c r="BL326" s="208"/>
      <c r="BM326" s="208"/>
      <c r="BN326" s="208"/>
      <c r="BO326" s="208"/>
      <c r="BP326" s="208"/>
      <c r="BQ326" s="208"/>
      <c r="BR326" s="208"/>
      <c r="BS326" s="208"/>
      <c r="BT326" s="208"/>
      <c r="BU326" s="208"/>
      <c r="BV326" s="208"/>
      <c r="BW326" s="208"/>
      <c r="BX326" s="208"/>
      <c r="BY326" s="208"/>
      <c r="BZ326" s="208"/>
      <c r="CA326" s="208"/>
      <c r="CB326" s="208"/>
      <c r="CC326" s="208"/>
      <c r="CD326" s="208"/>
      <c r="CE326" s="208"/>
      <c r="CF326" s="208"/>
      <c r="CG326" s="208"/>
      <c r="CH326" s="208"/>
      <c r="CI326" s="208"/>
      <c r="CJ326" s="208"/>
      <c r="CK326" s="208"/>
      <c r="CL326" s="208"/>
      <c r="CM326" s="208"/>
      <c r="CN326" s="208"/>
      <c r="CO326" s="208"/>
      <c r="CP326" s="208"/>
      <c r="CQ326" s="176"/>
      <c r="DP326" s="166"/>
    </row>
    <row r="327" spans="2:120">
      <c r="B327" s="166"/>
      <c r="C327" s="175"/>
      <c r="D327" s="175"/>
      <c r="E327" s="178"/>
      <c r="F327" s="17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70"/>
      <c r="S327" s="170"/>
      <c r="T327" s="170"/>
      <c r="U327" s="170"/>
      <c r="V327" s="170"/>
      <c r="W327" s="170"/>
      <c r="X327" s="207"/>
      <c r="Y327" s="207"/>
      <c r="Z327" s="207"/>
      <c r="AA327" s="208"/>
      <c r="AB327" s="208"/>
      <c r="AC327" s="208"/>
      <c r="AD327" s="208"/>
      <c r="AE327" s="208"/>
      <c r="AF327" s="208"/>
      <c r="AG327" s="208"/>
      <c r="AH327" s="208"/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  <c r="BI327" s="208"/>
      <c r="BJ327" s="208"/>
      <c r="BK327" s="208"/>
      <c r="BL327" s="208"/>
      <c r="BM327" s="208"/>
      <c r="BN327" s="208"/>
      <c r="BO327" s="208"/>
      <c r="BP327" s="208"/>
      <c r="BQ327" s="208"/>
      <c r="BR327" s="208"/>
      <c r="BS327" s="208"/>
      <c r="BT327" s="208"/>
      <c r="BU327" s="208"/>
      <c r="BV327" s="208"/>
      <c r="BW327" s="208"/>
      <c r="BX327" s="208"/>
      <c r="BY327" s="208"/>
      <c r="BZ327" s="208"/>
      <c r="CA327" s="208"/>
      <c r="CB327" s="208"/>
      <c r="CC327" s="208"/>
      <c r="CD327" s="208"/>
      <c r="CE327" s="208"/>
      <c r="CF327" s="208"/>
      <c r="CG327" s="208"/>
      <c r="CH327" s="208"/>
      <c r="CI327" s="208"/>
      <c r="CJ327" s="208"/>
      <c r="CK327" s="208"/>
      <c r="CL327" s="208"/>
      <c r="CM327" s="208"/>
      <c r="CN327" s="208"/>
      <c r="CO327" s="208"/>
      <c r="CP327" s="208"/>
      <c r="CQ327" s="176"/>
      <c r="DP327" s="166"/>
    </row>
    <row r="328" spans="2:120">
      <c r="B328" s="166"/>
      <c r="C328" s="175"/>
      <c r="D328" s="175"/>
      <c r="E328" s="178"/>
      <c r="F328" s="17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70"/>
      <c r="S328" s="170"/>
      <c r="T328" s="170"/>
      <c r="U328" s="170"/>
      <c r="V328" s="170"/>
      <c r="W328" s="170"/>
      <c r="X328" s="207"/>
      <c r="Y328" s="207"/>
      <c r="Z328" s="207"/>
      <c r="AA328" s="208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8"/>
      <c r="BL328" s="208"/>
      <c r="BM328" s="208"/>
      <c r="BN328" s="208"/>
      <c r="BO328" s="208"/>
      <c r="BP328" s="208"/>
      <c r="BQ328" s="208"/>
      <c r="BR328" s="208"/>
      <c r="BS328" s="208"/>
      <c r="BT328" s="208"/>
      <c r="BU328" s="208"/>
      <c r="BV328" s="208"/>
      <c r="BW328" s="208"/>
      <c r="BX328" s="208"/>
      <c r="BY328" s="208"/>
      <c r="BZ328" s="208"/>
      <c r="CA328" s="208"/>
      <c r="CB328" s="208"/>
      <c r="CC328" s="208"/>
      <c r="CD328" s="208"/>
      <c r="CE328" s="208"/>
      <c r="CF328" s="208"/>
      <c r="CG328" s="208"/>
      <c r="CH328" s="208"/>
      <c r="CI328" s="208"/>
      <c r="CJ328" s="208"/>
      <c r="CK328" s="208"/>
      <c r="CL328" s="208"/>
      <c r="CM328" s="208"/>
      <c r="CN328" s="208"/>
      <c r="CO328" s="208"/>
      <c r="CP328" s="208"/>
      <c r="CQ328" s="176"/>
      <c r="DP328" s="166"/>
    </row>
    <row r="329" spans="2:120">
      <c r="B329" s="166"/>
      <c r="C329" s="175"/>
      <c r="D329" s="175"/>
      <c r="E329" s="178"/>
      <c r="F329" s="17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70"/>
      <c r="S329" s="170"/>
      <c r="T329" s="170"/>
      <c r="U329" s="170"/>
      <c r="V329" s="170"/>
      <c r="W329" s="170"/>
      <c r="X329" s="207"/>
      <c r="Y329" s="207"/>
      <c r="Z329" s="207"/>
      <c r="AA329" s="208"/>
      <c r="AB329" s="208"/>
      <c r="AC329" s="208"/>
      <c r="AD329" s="208"/>
      <c r="AE329" s="208"/>
      <c r="AF329" s="208"/>
      <c r="AG329" s="208"/>
      <c r="AH329" s="208"/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  <c r="BI329" s="208"/>
      <c r="BJ329" s="208"/>
      <c r="BK329" s="208"/>
      <c r="BL329" s="208"/>
      <c r="BM329" s="208"/>
      <c r="BN329" s="208"/>
      <c r="BO329" s="208"/>
      <c r="BP329" s="208"/>
      <c r="BQ329" s="208"/>
      <c r="BR329" s="208"/>
      <c r="BS329" s="208"/>
      <c r="BT329" s="208"/>
      <c r="BU329" s="208"/>
      <c r="BV329" s="208"/>
      <c r="BW329" s="208"/>
      <c r="BX329" s="208"/>
      <c r="BY329" s="208"/>
      <c r="BZ329" s="208"/>
      <c r="CA329" s="208"/>
      <c r="CB329" s="208"/>
      <c r="CC329" s="208"/>
      <c r="CD329" s="208"/>
      <c r="CE329" s="208"/>
      <c r="CF329" s="208"/>
      <c r="CG329" s="208"/>
      <c r="CH329" s="208"/>
      <c r="CI329" s="208"/>
      <c r="CJ329" s="208"/>
      <c r="CK329" s="208"/>
      <c r="CL329" s="208"/>
      <c r="CM329" s="208"/>
      <c r="CN329" s="208"/>
      <c r="CO329" s="208"/>
      <c r="CP329" s="208"/>
      <c r="CQ329" s="176"/>
      <c r="DP329" s="166"/>
    </row>
    <row r="330" spans="2:120">
      <c r="B330" s="166"/>
      <c r="C330" s="175"/>
      <c r="D330" s="175"/>
      <c r="E330" s="178"/>
      <c r="F330" s="17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70"/>
      <c r="S330" s="170"/>
      <c r="T330" s="170"/>
      <c r="U330" s="170"/>
      <c r="V330" s="170"/>
      <c r="W330" s="170"/>
      <c r="X330" s="207"/>
      <c r="Y330" s="207"/>
      <c r="Z330" s="207"/>
      <c r="AA330" s="208"/>
      <c r="AB330" s="208"/>
      <c r="AC330" s="208"/>
      <c r="AD330" s="208"/>
      <c r="AE330" s="208"/>
      <c r="AF330" s="208"/>
      <c r="AG330" s="208"/>
      <c r="AH330" s="208"/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  <c r="BI330" s="208"/>
      <c r="BJ330" s="208"/>
      <c r="BK330" s="208"/>
      <c r="BL330" s="208"/>
      <c r="BM330" s="208"/>
      <c r="BN330" s="208"/>
      <c r="BO330" s="208"/>
      <c r="BP330" s="208"/>
      <c r="BQ330" s="208"/>
      <c r="BR330" s="208"/>
      <c r="BS330" s="208"/>
      <c r="BT330" s="208"/>
      <c r="BU330" s="208"/>
      <c r="BV330" s="208"/>
      <c r="BW330" s="208"/>
      <c r="BX330" s="208"/>
      <c r="BY330" s="208"/>
      <c r="BZ330" s="208"/>
      <c r="CA330" s="208"/>
      <c r="CB330" s="208"/>
      <c r="CC330" s="208"/>
      <c r="CD330" s="208"/>
      <c r="CE330" s="208"/>
      <c r="CF330" s="208"/>
      <c r="CG330" s="208"/>
      <c r="CH330" s="208"/>
      <c r="CI330" s="208"/>
      <c r="CJ330" s="208"/>
      <c r="CK330" s="208"/>
      <c r="CL330" s="208"/>
      <c r="CM330" s="208"/>
      <c r="CN330" s="208"/>
      <c r="CO330" s="208"/>
      <c r="CP330" s="208"/>
      <c r="CQ330" s="176"/>
      <c r="DP330" s="166"/>
    </row>
    <row r="331" spans="2:120">
      <c r="B331" s="166"/>
      <c r="C331" s="175"/>
      <c r="D331" s="175"/>
      <c r="E331" s="178"/>
      <c r="F331" s="17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70"/>
      <c r="S331" s="170"/>
      <c r="T331" s="170"/>
      <c r="U331" s="170"/>
      <c r="V331" s="170"/>
      <c r="W331" s="170"/>
      <c r="X331" s="207"/>
      <c r="Y331" s="207"/>
      <c r="Z331" s="207"/>
      <c r="AA331" s="208"/>
      <c r="AB331" s="208"/>
      <c r="AC331" s="208"/>
      <c r="AD331" s="208"/>
      <c r="AE331" s="208"/>
      <c r="AF331" s="208"/>
      <c r="AG331" s="208"/>
      <c r="AH331" s="208"/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  <c r="BI331" s="208"/>
      <c r="BJ331" s="208"/>
      <c r="BK331" s="208"/>
      <c r="BL331" s="208"/>
      <c r="BM331" s="208"/>
      <c r="BN331" s="208"/>
      <c r="BO331" s="208"/>
      <c r="BP331" s="208"/>
      <c r="BQ331" s="208"/>
      <c r="BR331" s="208"/>
      <c r="BS331" s="208"/>
      <c r="BT331" s="208"/>
      <c r="BU331" s="208"/>
      <c r="BV331" s="208"/>
      <c r="BW331" s="208"/>
      <c r="BX331" s="208"/>
      <c r="BY331" s="208"/>
      <c r="BZ331" s="208"/>
      <c r="CA331" s="208"/>
      <c r="CB331" s="208"/>
      <c r="CC331" s="208"/>
      <c r="CD331" s="208"/>
      <c r="CE331" s="208"/>
      <c r="CF331" s="208"/>
      <c r="CG331" s="208"/>
      <c r="CH331" s="208"/>
      <c r="CI331" s="208"/>
      <c r="CJ331" s="208"/>
      <c r="CK331" s="208"/>
      <c r="CL331" s="208"/>
      <c r="CM331" s="208"/>
      <c r="CN331" s="208"/>
      <c r="CO331" s="208"/>
      <c r="CP331" s="208"/>
      <c r="CQ331" s="176"/>
      <c r="DP331" s="166"/>
    </row>
    <row r="332" spans="2:120">
      <c r="B332" s="166"/>
      <c r="C332" s="175"/>
      <c r="D332" s="175"/>
      <c r="E332" s="178"/>
      <c r="F332" s="17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70"/>
      <c r="S332" s="170"/>
      <c r="T332" s="170"/>
      <c r="U332" s="170"/>
      <c r="V332" s="170"/>
      <c r="W332" s="170"/>
      <c r="X332" s="207"/>
      <c r="Y332" s="207"/>
      <c r="Z332" s="207"/>
      <c r="AA332" s="208"/>
      <c r="AB332" s="208"/>
      <c r="AC332" s="208"/>
      <c r="AD332" s="208"/>
      <c r="AE332" s="208"/>
      <c r="AF332" s="208"/>
      <c r="AG332" s="208"/>
      <c r="AH332" s="208"/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  <c r="BI332" s="208"/>
      <c r="BJ332" s="208"/>
      <c r="BK332" s="208"/>
      <c r="BL332" s="208"/>
      <c r="BM332" s="208"/>
      <c r="BN332" s="208"/>
      <c r="BO332" s="208"/>
      <c r="BP332" s="208"/>
      <c r="BQ332" s="208"/>
      <c r="BR332" s="208"/>
      <c r="BS332" s="208"/>
      <c r="BT332" s="208"/>
      <c r="BU332" s="208"/>
      <c r="BV332" s="208"/>
      <c r="BW332" s="208"/>
      <c r="BX332" s="208"/>
      <c r="BY332" s="208"/>
      <c r="BZ332" s="208"/>
      <c r="CA332" s="208"/>
      <c r="CB332" s="208"/>
      <c r="CC332" s="208"/>
      <c r="CD332" s="208"/>
      <c r="CE332" s="208"/>
      <c r="CF332" s="208"/>
      <c r="CG332" s="208"/>
      <c r="CH332" s="208"/>
      <c r="CI332" s="208"/>
      <c r="CJ332" s="208"/>
      <c r="CK332" s="208"/>
      <c r="CL332" s="208"/>
      <c r="CM332" s="208"/>
      <c r="CN332" s="208"/>
      <c r="CO332" s="208"/>
      <c r="CP332" s="208"/>
      <c r="CQ332" s="176"/>
      <c r="DP332" s="166"/>
    </row>
    <row r="333" spans="2:120">
      <c r="B333" s="166"/>
      <c r="C333" s="175"/>
      <c r="D333" s="175"/>
      <c r="E333" s="178"/>
      <c r="F333" s="17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70"/>
      <c r="S333" s="170"/>
      <c r="T333" s="170"/>
      <c r="U333" s="170"/>
      <c r="V333" s="170"/>
      <c r="W333" s="170"/>
      <c r="X333" s="207"/>
      <c r="Y333" s="207"/>
      <c r="Z333" s="207"/>
      <c r="AA333" s="208"/>
      <c r="AB333" s="208"/>
      <c r="AC333" s="208"/>
      <c r="AD333" s="208"/>
      <c r="AE333" s="208"/>
      <c r="AF333" s="208"/>
      <c r="AG333" s="208"/>
      <c r="AH333" s="208"/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  <c r="BI333" s="208"/>
      <c r="BJ333" s="208"/>
      <c r="BK333" s="208"/>
      <c r="BL333" s="208"/>
      <c r="BM333" s="208"/>
      <c r="BN333" s="208"/>
      <c r="BO333" s="208"/>
      <c r="BP333" s="208"/>
      <c r="BQ333" s="208"/>
      <c r="BR333" s="208"/>
      <c r="BS333" s="208"/>
      <c r="BT333" s="208"/>
      <c r="BU333" s="208"/>
      <c r="BV333" s="208"/>
      <c r="BW333" s="208"/>
      <c r="BX333" s="208"/>
      <c r="BY333" s="208"/>
      <c r="BZ333" s="208"/>
      <c r="CA333" s="208"/>
      <c r="CB333" s="208"/>
      <c r="CC333" s="208"/>
      <c r="CD333" s="208"/>
      <c r="CE333" s="208"/>
      <c r="CF333" s="208"/>
      <c r="CG333" s="208"/>
      <c r="CH333" s="208"/>
      <c r="CI333" s="208"/>
      <c r="CJ333" s="208"/>
      <c r="CK333" s="208"/>
      <c r="CL333" s="208"/>
      <c r="CM333" s="208"/>
      <c r="CN333" s="208"/>
      <c r="CO333" s="208"/>
      <c r="CP333" s="208"/>
      <c r="CQ333" s="176"/>
      <c r="DP333" s="166"/>
    </row>
    <row r="334" spans="2:120">
      <c r="B334" s="166"/>
      <c r="C334" s="175"/>
      <c r="D334" s="175"/>
      <c r="E334" s="178"/>
      <c r="F334" s="17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70"/>
      <c r="S334" s="170"/>
      <c r="T334" s="170"/>
      <c r="U334" s="170"/>
      <c r="V334" s="170"/>
      <c r="W334" s="170"/>
      <c r="X334" s="207"/>
      <c r="Y334" s="207"/>
      <c r="Z334" s="207"/>
      <c r="AA334" s="208"/>
      <c r="AB334" s="208"/>
      <c r="AC334" s="208"/>
      <c r="AD334" s="208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  <c r="BI334" s="208"/>
      <c r="BJ334" s="208"/>
      <c r="BK334" s="208"/>
      <c r="BL334" s="208"/>
      <c r="BM334" s="208"/>
      <c r="BN334" s="208"/>
      <c r="BO334" s="208"/>
      <c r="BP334" s="208"/>
      <c r="BQ334" s="208"/>
      <c r="BR334" s="208"/>
      <c r="BS334" s="208"/>
      <c r="BT334" s="208"/>
      <c r="BU334" s="208"/>
      <c r="BV334" s="208"/>
      <c r="BW334" s="208"/>
      <c r="BX334" s="208"/>
      <c r="BY334" s="208"/>
      <c r="BZ334" s="208"/>
      <c r="CA334" s="208"/>
      <c r="CB334" s="208"/>
      <c r="CC334" s="208"/>
      <c r="CD334" s="208"/>
      <c r="CE334" s="208"/>
      <c r="CF334" s="208"/>
      <c r="CG334" s="208"/>
      <c r="CH334" s="208"/>
      <c r="CI334" s="208"/>
      <c r="CJ334" s="208"/>
      <c r="CK334" s="208"/>
      <c r="CL334" s="208"/>
      <c r="CM334" s="208"/>
      <c r="CN334" s="208"/>
      <c r="CO334" s="208"/>
      <c r="CP334" s="208"/>
      <c r="CQ334" s="176"/>
      <c r="DP334" s="166"/>
    </row>
    <row r="335" spans="2:120">
      <c r="B335" s="166"/>
      <c r="C335" s="175"/>
      <c r="D335" s="175"/>
      <c r="E335" s="178"/>
      <c r="F335" s="17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70"/>
      <c r="S335" s="170"/>
      <c r="T335" s="170"/>
      <c r="U335" s="170"/>
      <c r="V335" s="170"/>
      <c r="W335" s="170"/>
      <c r="X335" s="207"/>
      <c r="Y335" s="207"/>
      <c r="Z335" s="207"/>
      <c r="AA335" s="208"/>
      <c r="AB335" s="208"/>
      <c r="AC335" s="208"/>
      <c r="AD335" s="208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08"/>
      <c r="BN335" s="208"/>
      <c r="BO335" s="208"/>
      <c r="BP335" s="208"/>
      <c r="BQ335" s="208"/>
      <c r="BR335" s="208"/>
      <c r="BS335" s="208"/>
      <c r="BT335" s="208"/>
      <c r="BU335" s="208"/>
      <c r="BV335" s="208"/>
      <c r="BW335" s="208"/>
      <c r="BX335" s="208"/>
      <c r="BY335" s="208"/>
      <c r="BZ335" s="208"/>
      <c r="CA335" s="208"/>
      <c r="CB335" s="208"/>
      <c r="CC335" s="208"/>
      <c r="CD335" s="208"/>
      <c r="CE335" s="208"/>
      <c r="CF335" s="208"/>
      <c r="CG335" s="208"/>
      <c r="CH335" s="208"/>
      <c r="CI335" s="208"/>
      <c r="CJ335" s="208"/>
      <c r="CK335" s="208"/>
      <c r="CL335" s="208"/>
      <c r="CM335" s="208"/>
      <c r="CN335" s="208"/>
      <c r="CO335" s="208"/>
      <c r="CP335" s="208"/>
      <c r="CQ335" s="176"/>
      <c r="DP335" s="166"/>
    </row>
    <row r="336" spans="2:120">
      <c r="B336" s="166"/>
      <c r="C336" s="175"/>
      <c r="D336" s="175"/>
      <c r="E336" s="178"/>
      <c r="F336" s="17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70"/>
      <c r="S336" s="170"/>
      <c r="T336" s="170"/>
      <c r="U336" s="170"/>
      <c r="V336" s="170"/>
      <c r="W336" s="170"/>
      <c r="X336" s="207"/>
      <c r="Y336" s="207"/>
      <c r="Z336" s="207"/>
      <c r="AA336" s="208"/>
      <c r="AB336" s="208"/>
      <c r="AC336" s="208"/>
      <c r="AD336" s="208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08"/>
      <c r="BN336" s="208"/>
      <c r="BO336" s="208"/>
      <c r="BP336" s="208"/>
      <c r="BQ336" s="208"/>
      <c r="BR336" s="208"/>
      <c r="BS336" s="208"/>
      <c r="BT336" s="208"/>
      <c r="BU336" s="208"/>
      <c r="BV336" s="208"/>
      <c r="BW336" s="208"/>
      <c r="BX336" s="208"/>
      <c r="BY336" s="208"/>
      <c r="BZ336" s="208"/>
      <c r="CA336" s="208"/>
      <c r="CB336" s="208"/>
      <c r="CC336" s="208"/>
      <c r="CD336" s="208"/>
      <c r="CE336" s="208"/>
      <c r="CF336" s="208"/>
      <c r="CG336" s="208"/>
      <c r="CH336" s="208"/>
      <c r="CI336" s="208"/>
      <c r="CJ336" s="208"/>
      <c r="CK336" s="208"/>
      <c r="CL336" s="208"/>
      <c r="CM336" s="208"/>
      <c r="CN336" s="208"/>
      <c r="CO336" s="208"/>
      <c r="CP336" s="208"/>
      <c r="CQ336" s="176"/>
      <c r="DP336" s="166"/>
    </row>
    <row r="337" spans="2:120">
      <c r="B337" s="166"/>
      <c r="C337" s="175"/>
      <c r="D337" s="175"/>
      <c r="E337" s="178"/>
      <c r="F337" s="17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70"/>
      <c r="S337" s="170"/>
      <c r="T337" s="170"/>
      <c r="U337" s="170"/>
      <c r="V337" s="170"/>
      <c r="W337" s="170"/>
      <c r="X337" s="207"/>
      <c r="Y337" s="207"/>
      <c r="Z337" s="207"/>
      <c r="AA337" s="208"/>
      <c r="AB337" s="208"/>
      <c r="AC337" s="208"/>
      <c r="AD337" s="208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8"/>
      <c r="BN337" s="208"/>
      <c r="BO337" s="208"/>
      <c r="BP337" s="208"/>
      <c r="BQ337" s="208"/>
      <c r="BR337" s="208"/>
      <c r="BS337" s="208"/>
      <c r="BT337" s="208"/>
      <c r="BU337" s="208"/>
      <c r="BV337" s="208"/>
      <c r="BW337" s="208"/>
      <c r="BX337" s="208"/>
      <c r="BY337" s="208"/>
      <c r="BZ337" s="208"/>
      <c r="CA337" s="208"/>
      <c r="CB337" s="208"/>
      <c r="CC337" s="208"/>
      <c r="CD337" s="208"/>
      <c r="CE337" s="208"/>
      <c r="CF337" s="208"/>
      <c r="CG337" s="208"/>
      <c r="CH337" s="208"/>
      <c r="CI337" s="208"/>
      <c r="CJ337" s="208"/>
      <c r="CK337" s="208"/>
      <c r="CL337" s="208"/>
      <c r="CM337" s="208"/>
      <c r="CN337" s="208"/>
      <c r="CO337" s="208"/>
      <c r="CP337" s="208"/>
      <c r="CQ337" s="176"/>
      <c r="DP337" s="166"/>
    </row>
    <row r="338" spans="2:120">
      <c r="B338" s="166"/>
      <c r="C338" s="175"/>
      <c r="D338" s="175"/>
      <c r="E338" s="178"/>
      <c r="F338" s="17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70"/>
      <c r="S338" s="170"/>
      <c r="T338" s="170"/>
      <c r="U338" s="170"/>
      <c r="V338" s="170"/>
      <c r="W338" s="170"/>
      <c r="X338" s="207"/>
      <c r="Y338" s="207"/>
      <c r="Z338" s="207"/>
      <c r="AA338" s="208"/>
      <c r="AB338" s="208"/>
      <c r="AC338" s="208"/>
      <c r="AD338" s="208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  <c r="BI338" s="208"/>
      <c r="BJ338" s="208"/>
      <c r="BK338" s="208"/>
      <c r="BL338" s="208"/>
      <c r="BM338" s="208"/>
      <c r="BN338" s="208"/>
      <c r="BO338" s="208"/>
      <c r="BP338" s="208"/>
      <c r="BQ338" s="208"/>
      <c r="BR338" s="208"/>
      <c r="BS338" s="208"/>
      <c r="BT338" s="208"/>
      <c r="BU338" s="208"/>
      <c r="BV338" s="208"/>
      <c r="BW338" s="208"/>
      <c r="BX338" s="208"/>
      <c r="BY338" s="208"/>
      <c r="BZ338" s="208"/>
      <c r="CA338" s="208"/>
      <c r="CB338" s="208"/>
      <c r="CC338" s="208"/>
      <c r="CD338" s="208"/>
      <c r="CE338" s="208"/>
      <c r="CF338" s="208"/>
      <c r="CG338" s="208"/>
      <c r="CH338" s="208"/>
      <c r="CI338" s="208"/>
      <c r="CJ338" s="208"/>
      <c r="CK338" s="208"/>
      <c r="CL338" s="208"/>
      <c r="CM338" s="208"/>
      <c r="CN338" s="208"/>
      <c r="CO338" s="208"/>
      <c r="CP338" s="208"/>
      <c r="CQ338" s="176"/>
      <c r="DP338" s="166"/>
    </row>
    <row r="339" spans="2:120">
      <c r="B339" s="166"/>
      <c r="C339" s="175"/>
      <c r="D339" s="175"/>
      <c r="E339" s="178"/>
      <c r="F339" s="17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70"/>
      <c r="S339" s="170"/>
      <c r="T339" s="170"/>
      <c r="U339" s="170"/>
      <c r="V339" s="170"/>
      <c r="W339" s="170"/>
      <c r="X339" s="207"/>
      <c r="Y339" s="207"/>
      <c r="Z339" s="207"/>
      <c r="AA339" s="208"/>
      <c r="AB339" s="208"/>
      <c r="AC339" s="208"/>
      <c r="AD339" s="208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  <c r="BI339" s="208"/>
      <c r="BJ339" s="208"/>
      <c r="BK339" s="208"/>
      <c r="BL339" s="208"/>
      <c r="BM339" s="208"/>
      <c r="BN339" s="208"/>
      <c r="BO339" s="208"/>
      <c r="BP339" s="208"/>
      <c r="BQ339" s="208"/>
      <c r="BR339" s="208"/>
      <c r="BS339" s="208"/>
      <c r="BT339" s="208"/>
      <c r="BU339" s="208"/>
      <c r="BV339" s="208"/>
      <c r="BW339" s="208"/>
      <c r="BX339" s="208"/>
      <c r="BY339" s="208"/>
      <c r="BZ339" s="208"/>
      <c r="CA339" s="208"/>
      <c r="CB339" s="208"/>
      <c r="CC339" s="208"/>
      <c r="CD339" s="208"/>
      <c r="CE339" s="208"/>
      <c r="CF339" s="208"/>
      <c r="CG339" s="208"/>
      <c r="CH339" s="208"/>
      <c r="CI339" s="208"/>
      <c r="CJ339" s="208"/>
      <c r="CK339" s="208"/>
      <c r="CL339" s="208"/>
      <c r="CM339" s="208"/>
      <c r="CN339" s="208"/>
      <c r="CO339" s="208"/>
      <c r="CP339" s="208"/>
      <c r="CQ339" s="176"/>
      <c r="DP339" s="166"/>
    </row>
    <row r="340" spans="2:120">
      <c r="B340" s="166"/>
      <c r="C340" s="175"/>
      <c r="D340" s="175"/>
      <c r="E340" s="178"/>
      <c r="F340" s="17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70"/>
      <c r="S340" s="170"/>
      <c r="T340" s="170"/>
      <c r="U340" s="170"/>
      <c r="V340" s="170"/>
      <c r="W340" s="170"/>
      <c r="X340" s="207"/>
      <c r="Y340" s="207"/>
      <c r="Z340" s="207"/>
      <c r="AA340" s="208"/>
      <c r="AB340" s="208"/>
      <c r="AC340" s="208"/>
      <c r="AD340" s="208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  <c r="BI340" s="208"/>
      <c r="BJ340" s="208"/>
      <c r="BK340" s="208"/>
      <c r="BL340" s="208"/>
      <c r="BM340" s="208"/>
      <c r="BN340" s="208"/>
      <c r="BO340" s="208"/>
      <c r="BP340" s="208"/>
      <c r="BQ340" s="208"/>
      <c r="BR340" s="208"/>
      <c r="BS340" s="208"/>
      <c r="BT340" s="208"/>
      <c r="BU340" s="208"/>
      <c r="BV340" s="208"/>
      <c r="BW340" s="208"/>
      <c r="BX340" s="208"/>
      <c r="BY340" s="208"/>
      <c r="BZ340" s="208"/>
      <c r="CA340" s="208"/>
      <c r="CB340" s="208"/>
      <c r="CC340" s="208"/>
      <c r="CD340" s="208"/>
      <c r="CE340" s="208"/>
      <c r="CF340" s="208"/>
      <c r="CG340" s="208"/>
      <c r="CH340" s="208"/>
      <c r="CI340" s="208"/>
      <c r="CJ340" s="208"/>
      <c r="CK340" s="208"/>
      <c r="CL340" s="208"/>
      <c r="CM340" s="208"/>
      <c r="CN340" s="208"/>
      <c r="CO340" s="208"/>
      <c r="CP340" s="208"/>
      <c r="CQ340" s="176"/>
      <c r="DP340" s="166"/>
    </row>
    <row r="341" spans="2:120">
      <c r="B341" s="166"/>
      <c r="C341" s="175"/>
      <c r="D341" s="175"/>
      <c r="E341" s="178"/>
      <c r="F341" s="17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70"/>
      <c r="S341" s="170"/>
      <c r="T341" s="170"/>
      <c r="U341" s="170"/>
      <c r="V341" s="170"/>
      <c r="W341" s="170"/>
      <c r="X341" s="207"/>
      <c r="Y341" s="207"/>
      <c r="Z341" s="207"/>
      <c r="AA341" s="208"/>
      <c r="AB341" s="208"/>
      <c r="AC341" s="208"/>
      <c r="AD341" s="208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  <c r="BI341" s="208"/>
      <c r="BJ341" s="208"/>
      <c r="BK341" s="208"/>
      <c r="BL341" s="208"/>
      <c r="BM341" s="208"/>
      <c r="BN341" s="208"/>
      <c r="BO341" s="208"/>
      <c r="BP341" s="208"/>
      <c r="BQ341" s="208"/>
      <c r="BR341" s="208"/>
      <c r="BS341" s="208"/>
      <c r="BT341" s="208"/>
      <c r="BU341" s="208"/>
      <c r="BV341" s="208"/>
      <c r="BW341" s="208"/>
      <c r="BX341" s="208"/>
      <c r="BY341" s="208"/>
      <c r="BZ341" s="208"/>
      <c r="CA341" s="208"/>
      <c r="CB341" s="208"/>
      <c r="CC341" s="208"/>
      <c r="CD341" s="208"/>
      <c r="CE341" s="208"/>
      <c r="CF341" s="208"/>
      <c r="CG341" s="208"/>
      <c r="CH341" s="208"/>
      <c r="CI341" s="208"/>
      <c r="CJ341" s="208"/>
      <c r="CK341" s="208"/>
      <c r="CL341" s="208"/>
      <c r="CM341" s="208"/>
      <c r="CN341" s="208"/>
      <c r="CO341" s="208"/>
      <c r="CP341" s="208"/>
      <c r="CQ341" s="176"/>
      <c r="DP341" s="166"/>
    </row>
    <row r="342" spans="2:120">
      <c r="B342" s="166"/>
      <c r="C342" s="175"/>
      <c r="D342" s="175"/>
      <c r="E342" s="178"/>
      <c r="F342" s="17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70"/>
      <c r="S342" s="170"/>
      <c r="T342" s="170"/>
      <c r="U342" s="170"/>
      <c r="V342" s="170"/>
      <c r="W342" s="170"/>
      <c r="X342" s="207"/>
      <c r="Y342" s="207"/>
      <c r="Z342" s="207"/>
      <c r="AA342" s="208"/>
      <c r="AB342" s="208"/>
      <c r="AC342" s="208"/>
      <c r="AD342" s="208"/>
      <c r="AE342" s="208"/>
      <c r="AF342" s="208"/>
      <c r="AG342" s="208"/>
      <c r="AH342" s="208"/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  <c r="BI342" s="208"/>
      <c r="BJ342" s="208"/>
      <c r="BK342" s="208"/>
      <c r="BL342" s="208"/>
      <c r="BM342" s="208"/>
      <c r="BN342" s="208"/>
      <c r="BO342" s="208"/>
      <c r="BP342" s="208"/>
      <c r="BQ342" s="208"/>
      <c r="BR342" s="208"/>
      <c r="BS342" s="208"/>
      <c r="BT342" s="208"/>
      <c r="BU342" s="208"/>
      <c r="BV342" s="208"/>
      <c r="BW342" s="208"/>
      <c r="BX342" s="208"/>
      <c r="BY342" s="208"/>
      <c r="BZ342" s="208"/>
      <c r="CA342" s="208"/>
      <c r="CB342" s="208"/>
      <c r="CC342" s="208"/>
      <c r="CD342" s="208"/>
      <c r="CE342" s="208"/>
      <c r="CF342" s="208"/>
      <c r="CG342" s="208"/>
      <c r="CH342" s="208"/>
      <c r="CI342" s="208"/>
      <c r="CJ342" s="208"/>
      <c r="CK342" s="208"/>
      <c r="CL342" s="208"/>
      <c r="CM342" s="208"/>
      <c r="CN342" s="208"/>
      <c r="CO342" s="208"/>
      <c r="CP342" s="208"/>
      <c r="CQ342" s="176"/>
      <c r="DP342" s="166"/>
    </row>
    <row r="343" spans="2:120">
      <c r="B343" s="166"/>
      <c r="C343" s="175"/>
      <c r="D343" s="175"/>
      <c r="E343" s="178"/>
      <c r="F343" s="17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70"/>
      <c r="S343" s="170"/>
      <c r="T343" s="170"/>
      <c r="U343" s="170"/>
      <c r="V343" s="170"/>
      <c r="W343" s="170"/>
      <c r="X343" s="207"/>
      <c r="Y343" s="207"/>
      <c r="Z343" s="207"/>
      <c r="AA343" s="208"/>
      <c r="AB343" s="208"/>
      <c r="AC343" s="208"/>
      <c r="AD343" s="208"/>
      <c r="AE343" s="208"/>
      <c r="AF343" s="208"/>
      <c r="AG343" s="208"/>
      <c r="AH343" s="208"/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  <c r="BI343" s="208"/>
      <c r="BJ343" s="208"/>
      <c r="BK343" s="208"/>
      <c r="BL343" s="208"/>
      <c r="BM343" s="208"/>
      <c r="BN343" s="208"/>
      <c r="BO343" s="208"/>
      <c r="BP343" s="208"/>
      <c r="BQ343" s="208"/>
      <c r="BR343" s="208"/>
      <c r="BS343" s="208"/>
      <c r="BT343" s="208"/>
      <c r="BU343" s="208"/>
      <c r="BV343" s="208"/>
      <c r="BW343" s="208"/>
      <c r="BX343" s="208"/>
      <c r="BY343" s="208"/>
      <c r="BZ343" s="208"/>
      <c r="CA343" s="208"/>
      <c r="CB343" s="208"/>
      <c r="CC343" s="208"/>
      <c r="CD343" s="208"/>
      <c r="CE343" s="208"/>
      <c r="CF343" s="208"/>
      <c r="CG343" s="208"/>
      <c r="CH343" s="208"/>
      <c r="CI343" s="208"/>
      <c r="CJ343" s="208"/>
      <c r="CK343" s="208"/>
      <c r="CL343" s="208"/>
      <c r="CM343" s="208"/>
      <c r="CN343" s="208"/>
      <c r="CO343" s="208"/>
      <c r="CP343" s="208"/>
      <c r="CQ343" s="176"/>
      <c r="DP343" s="166"/>
    </row>
    <row r="344" spans="2:120">
      <c r="B344" s="166"/>
      <c r="C344" s="175"/>
      <c r="D344" s="175"/>
      <c r="E344" s="178"/>
      <c r="F344" s="17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70"/>
      <c r="S344" s="170"/>
      <c r="T344" s="170"/>
      <c r="U344" s="170"/>
      <c r="V344" s="170"/>
      <c r="W344" s="170"/>
      <c r="X344" s="207"/>
      <c r="Y344" s="207"/>
      <c r="Z344" s="207"/>
      <c r="AA344" s="208"/>
      <c r="AB344" s="208"/>
      <c r="AC344" s="208"/>
      <c r="AD344" s="208"/>
      <c r="AE344" s="208"/>
      <c r="AF344" s="208"/>
      <c r="AG344" s="208"/>
      <c r="AH344" s="208"/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  <c r="BI344" s="208"/>
      <c r="BJ344" s="208"/>
      <c r="BK344" s="208"/>
      <c r="BL344" s="208"/>
      <c r="BM344" s="208"/>
      <c r="BN344" s="208"/>
      <c r="BO344" s="208"/>
      <c r="BP344" s="208"/>
      <c r="BQ344" s="208"/>
      <c r="BR344" s="208"/>
      <c r="BS344" s="208"/>
      <c r="BT344" s="208"/>
      <c r="BU344" s="208"/>
      <c r="BV344" s="208"/>
      <c r="BW344" s="208"/>
      <c r="BX344" s="208"/>
      <c r="BY344" s="208"/>
      <c r="BZ344" s="208"/>
      <c r="CA344" s="208"/>
      <c r="CB344" s="208"/>
      <c r="CC344" s="208"/>
      <c r="CD344" s="208"/>
      <c r="CE344" s="208"/>
      <c r="CF344" s="208"/>
      <c r="CG344" s="208"/>
      <c r="CH344" s="208"/>
      <c r="CI344" s="208"/>
      <c r="CJ344" s="208"/>
      <c r="CK344" s="208"/>
      <c r="CL344" s="208"/>
      <c r="CM344" s="208"/>
      <c r="CN344" s="208"/>
      <c r="CO344" s="208"/>
      <c r="CP344" s="208"/>
      <c r="CQ344" s="176"/>
      <c r="DP344" s="166"/>
    </row>
    <row r="345" spans="2:120">
      <c r="B345" s="166"/>
      <c r="C345" s="175"/>
      <c r="D345" s="175"/>
      <c r="E345" s="178"/>
      <c r="F345" s="17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70"/>
      <c r="S345" s="170"/>
      <c r="T345" s="170"/>
      <c r="U345" s="170"/>
      <c r="V345" s="170"/>
      <c r="W345" s="170"/>
      <c r="X345" s="207"/>
      <c r="Y345" s="207"/>
      <c r="Z345" s="207"/>
      <c r="AA345" s="208"/>
      <c r="AB345" s="208"/>
      <c r="AC345" s="208"/>
      <c r="AD345" s="208"/>
      <c r="AE345" s="208"/>
      <c r="AF345" s="208"/>
      <c r="AG345" s="208"/>
      <c r="AH345" s="208"/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  <c r="BI345" s="208"/>
      <c r="BJ345" s="208"/>
      <c r="BK345" s="208"/>
      <c r="BL345" s="208"/>
      <c r="BM345" s="208"/>
      <c r="BN345" s="208"/>
      <c r="BO345" s="208"/>
      <c r="BP345" s="208"/>
      <c r="BQ345" s="208"/>
      <c r="BR345" s="208"/>
      <c r="BS345" s="208"/>
      <c r="BT345" s="208"/>
      <c r="BU345" s="208"/>
      <c r="BV345" s="208"/>
      <c r="BW345" s="208"/>
      <c r="BX345" s="208"/>
      <c r="BY345" s="208"/>
      <c r="BZ345" s="208"/>
      <c r="CA345" s="208"/>
      <c r="CB345" s="208"/>
      <c r="CC345" s="208"/>
      <c r="CD345" s="208"/>
      <c r="CE345" s="208"/>
      <c r="CF345" s="208"/>
      <c r="CG345" s="208"/>
      <c r="CH345" s="208"/>
      <c r="CI345" s="208"/>
      <c r="CJ345" s="208"/>
      <c r="CK345" s="208"/>
      <c r="CL345" s="208"/>
      <c r="CM345" s="208"/>
      <c r="CN345" s="208"/>
      <c r="CO345" s="208"/>
      <c r="CP345" s="208"/>
      <c r="CQ345" s="176"/>
      <c r="DP345" s="166"/>
    </row>
    <row r="346" spans="2:120">
      <c r="B346" s="166"/>
      <c r="C346" s="175"/>
      <c r="D346" s="175"/>
      <c r="E346" s="178"/>
      <c r="F346" s="17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70"/>
      <c r="S346" s="170"/>
      <c r="T346" s="170"/>
      <c r="U346" s="170"/>
      <c r="V346" s="170"/>
      <c r="W346" s="170"/>
      <c r="X346" s="207"/>
      <c r="Y346" s="207"/>
      <c r="Z346" s="207"/>
      <c r="AA346" s="208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  <c r="BI346" s="208"/>
      <c r="BJ346" s="208"/>
      <c r="BK346" s="208"/>
      <c r="BL346" s="208"/>
      <c r="BM346" s="208"/>
      <c r="BN346" s="208"/>
      <c r="BO346" s="208"/>
      <c r="BP346" s="208"/>
      <c r="BQ346" s="208"/>
      <c r="BR346" s="208"/>
      <c r="BS346" s="208"/>
      <c r="BT346" s="208"/>
      <c r="BU346" s="208"/>
      <c r="BV346" s="208"/>
      <c r="BW346" s="208"/>
      <c r="BX346" s="208"/>
      <c r="BY346" s="208"/>
      <c r="BZ346" s="208"/>
      <c r="CA346" s="208"/>
      <c r="CB346" s="208"/>
      <c r="CC346" s="208"/>
      <c r="CD346" s="208"/>
      <c r="CE346" s="208"/>
      <c r="CF346" s="208"/>
      <c r="CG346" s="208"/>
      <c r="CH346" s="208"/>
      <c r="CI346" s="208"/>
      <c r="CJ346" s="208"/>
      <c r="CK346" s="208"/>
      <c r="CL346" s="208"/>
      <c r="CM346" s="208"/>
      <c r="CN346" s="208"/>
      <c r="CO346" s="208"/>
      <c r="CP346" s="208"/>
      <c r="CQ346" s="176"/>
      <c r="DP346" s="166"/>
    </row>
    <row r="347" spans="2:120">
      <c r="B347" s="166"/>
      <c r="C347" s="175"/>
      <c r="D347" s="175"/>
      <c r="E347" s="178"/>
      <c r="F347" s="17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70"/>
      <c r="S347" s="170"/>
      <c r="T347" s="170"/>
      <c r="U347" s="170"/>
      <c r="V347" s="170"/>
      <c r="W347" s="170"/>
      <c r="X347" s="207"/>
      <c r="Y347" s="207"/>
      <c r="Z347" s="207"/>
      <c r="AA347" s="208"/>
      <c r="AB347" s="208"/>
      <c r="AC347" s="208"/>
      <c r="AD347" s="208"/>
      <c r="AE347" s="208"/>
      <c r="AF347" s="208"/>
      <c r="AG347" s="208"/>
      <c r="AH347" s="208"/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  <c r="BI347" s="208"/>
      <c r="BJ347" s="208"/>
      <c r="BK347" s="208"/>
      <c r="BL347" s="208"/>
      <c r="BM347" s="208"/>
      <c r="BN347" s="208"/>
      <c r="BO347" s="208"/>
      <c r="BP347" s="208"/>
      <c r="BQ347" s="208"/>
      <c r="BR347" s="208"/>
      <c r="BS347" s="208"/>
      <c r="BT347" s="208"/>
      <c r="BU347" s="208"/>
      <c r="BV347" s="208"/>
      <c r="BW347" s="208"/>
      <c r="BX347" s="208"/>
      <c r="BY347" s="208"/>
      <c r="BZ347" s="208"/>
      <c r="CA347" s="208"/>
      <c r="CB347" s="208"/>
      <c r="CC347" s="208"/>
      <c r="CD347" s="208"/>
      <c r="CE347" s="208"/>
      <c r="CF347" s="208"/>
      <c r="CG347" s="208"/>
      <c r="CH347" s="208"/>
      <c r="CI347" s="208"/>
      <c r="CJ347" s="208"/>
      <c r="CK347" s="208"/>
      <c r="CL347" s="208"/>
      <c r="CM347" s="208"/>
      <c r="CN347" s="208"/>
      <c r="CO347" s="208"/>
      <c r="CP347" s="208"/>
      <c r="CQ347" s="176"/>
      <c r="DP347" s="166"/>
    </row>
    <row r="348" spans="2:120">
      <c r="B348" s="166"/>
      <c r="C348" s="175"/>
      <c r="D348" s="175"/>
      <c r="E348" s="178"/>
      <c r="F348" s="17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70"/>
      <c r="S348" s="170"/>
      <c r="T348" s="170"/>
      <c r="U348" s="170"/>
      <c r="V348" s="170"/>
      <c r="W348" s="170"/>
      <c r="X348" s="207"/>
      <c r="Y348" s="207"/>
      <c r="Z348" s="207"/>
      <c r="AA348" s="208"/>
      <c r="AB348" s="208"/>
      <c r="AC348" s="208"/>
      <c r="AD348" s="208"/>
      <c r="AE348" s="208"/>
      <c r="AF348" s="208"/>
      <c r="AG348" s="208"/>
      <c r="AH348" s="208"/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  <c r="BI348" s="208"/>
      <c r="BJ348" s="208"/>
      <c r="BK348" s="208"/>
      <c r="BL348" s="208"/>
      <c r="BM348" s="208"/>
      <c r="BN348" s="208"/>
      <c r="BO348" s="208"/>
      <c r="BP348" s="208"/>
      <c r="BQ348" s="208"/>
      <c r="BR348" s="208"/>
      <c r="BS348" s="208"/>
      <c r="BT348" s="208"/>
      <c r="BU348" s="208"/>
      <c r="BV348" s="208"/>
      <c r="BW348" s="208"/>
      <c r="BX348" s="208"/>
      <c r="BY348" s="208"/>
      <c r="BZ348" s="208"/>
      <c r="CA348" s="208"/>
      <c r="CB348" s="208"/>
      <c r="CC348" s="208"/>
      <c r="CD348" s="208"/>
      <c r="CE348" s="208"/>
      <c r="CF348" s="208"/>
      <c r="CG348" s="208"/>
      <c r="CH348" s="208"/>
      <c r="CI348" s="208"/>
      <c r="CJ348" s="208"/>
      <c r="CK348" s="208"/>
      <c r="CL348" s="208"/>
      <c r="CM348" s="208"/>
      <c r="CN348" s="208"/>
      <c r="CO348" s="208"/>
      <c r="CP348" s="208"/>
      <c r="CQ348" s="176"/>
      <c r="DP348" s="166"/>
    </row>
    <row r="349" spans="2:120">
      <c r="B349" s="166"/>
      <c r="C349" s="175"/>
      <c r="D349" s="175"/>
      <c r="E349" s="178"/>
      <c r="F349" s="17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70"/>
      <c r="S349" s="170"/>
      <c r="T349" s="170"/>
      <c r="U349" s="170"/>
      <c r="V349" s="170"/>
      <c r="W349" s="170"/>
      <c r="X349" s="207"/>
      <c r="Y349" s="207"/>
      <c r="Z349" s="207"/>
      <c r="AA349" s="208"/>
      <c r="AB349" s="208"/>
      <c r="AC349" s="208"/>
      <c r="AD349" s="208"/>
      <c r="AE349" s="208"/>
      <c r="AF349" s="208"/>
      <c r="AG349" s="208"/>
      <c r="AH349" s="208"/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  <c r="BI349" s="208"/>
      <c r="BJ349" s="208"/>
      <c r="BK349" s="208"/>
      <c r="BL349" s="208"/>
      <c r="BM349" s="208"/>
      <c r="BN349" s="208"/>
      <c r="BO349" s="208"/>
      <c r="BP349" s="208"/>
      <c r="BQ349" s="208"/>
      <c r="BR349" s="208"/>
      <c r="BS349" s="208"/>
      <c r="BT349" s="208"/>
      <c r="BU349" s="208"/>
      <c r="BV349" s="208"/>
      <c r="BW349" s="208"/>
      <c r="BX349" s="208"/>
      <c r="BY349" s="208"/>
      <c r="BZ349" s="208"/>
      <c r="CA349" s="208"/>
      <c r="CB349" s="208"/>
      <c r="CC349" s="208"/>
      <c r="CD349" s="208"/>
      <c r="CE349" s="208"/>
      <c r="CF349" s="208"/>
      <c r="CG349" s="208"/>
      <c r="CH349" s="208"/>
      <c r="CI349" s="208"/>
      <c r="CJ349" s="208"/>
      <c r="CK349" s="208"/>
      <c r="CL349" s="208"/>
      <c r="CM349" s="208"/>
      <c r="CN349" s="208"/>
      <c r="CO349" s="208"/>
      <c r="CP349" s="208"/>
      <c r="CQ349" s="176"/>
      <c r="DP349" s="166"/>
    </row>
    <row r="350" spans="2:120">
      <c r="B350" s="166"/>
      <c r="C350" s="175"/>
      <c r="D350" s="175"/>
      <c r="E350" s="178"/>
      <c r="F350" s="17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70"/>
      <c r="S350" s="170"/>
      <c r="T350" s="170"/>
      <c r="U350" s="170"/>
      <c r="V350" s="170"/>
      <c r="W350" s="170"/>
      <c r="X350" s="207"/>
      <c r="Y350" s="207"/>
      <c r="Z350" s="207"/>
      <c r="AA350" s="208"/>
      <c r="AB350" s="208"/>
      <c r="AC350" s="208"/>
      <c r="AD350" s="208"/>
      <c r="AE350" s="208"/>
      <c r="AF350" s="208"/>
      <c r="AG350" s="208"/>
      <c r="AH350" s="208"/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  <c r="BI350" s="208"/>
      <c r="BJ350" s="208"/>
      <c r="BK350" s="208"/>
      <c r="BL350" s="208"/>
      <c r="BM350" s="208"/>
      <c r="BN350" s="208"/>
      <c r="BO350" s="208"/>
      <c r="BP350" s="208"/>
      <c r="BQ350" s="208"/>
      <c r="BR350" s="208"/>
      <c r="BS350" s="208"/>
      <c r="BT350" s="208"/>
      <c r="BU350" s="208"/>
      <c r="BV350" s="208"/>
      <c r="BW350" s="208"/>
      <c r="BX350" s="208"/>
      <c r="BY350" s="208"/>
      <c r="BZ350" s="208"/>
      <c r="CA350" s="208"/>
      <c r="CB350" s="208"/>
      <c r="CC350" s="208"/>
      <c r="CD350" s="208"/>
      <c r="CE350" s="208"/>
      <c r="CF350" s="208"/>
      <c r="CG350" s="208"/>
      <c r="CH350" s="208"/>
      <c r="CI350" s="208"/>
      <c r="CJ350" s="208"/>
      <c r="CK350" s="208"/>
      <c r="CL350" s="208"/>
      <c r="CM350" s="208"/>
      <c r="CN350" s="208"/>
      <c r="CO350" s="208"/>
      <c r="CP350" s="208"/>
      <c r="CQ350" s="176"/>
      <c r="DP350" s="166"/>
    </row>
    <row r="351" spans="2:120">
      <c r="B351" s="166"/>
      <c r="C351" s="175"/>
      <c r="D351" s="175"/>
      <c r="E351" s="178"/>
      <c r="F351" s="17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70"/>
      <c r="S351" s="170"/>
      <c r="T351" s="170"/>
      <c r="U351" s="170"/>
      <c r="V351" s="170"/>
      <c r="W351" s="170"/>
      <c r="X351" s="207"/>
      <c r="Y351" s="207"/>
      <c r="Z351" s="207"/>
      <c r="AA351" s="208"/>
      <c r="AB351" s="208"/>
      <c r="AC351" s="208"/>
      <c r="AD351" s="208"/>
      <c r="AE351" s="208"/>
      <c r="AF351" s="208"/>
      <c r="AG351" s="208"/>
      <c r="AH351" s="208"/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  <c r="BI351" s="208"/>
      <c r="BJ351" s="208"/>
      <c r="BK351" s="208"/>
      <c r="BL351" s="208"/>
      <c r="BM351" s="208"/>
      <c r="BN351" s="208"/>
      <c r="BO351" s="208"/>
      <c r="BP351" s="208"/>
      <c r="BQ351" s="208"/>
      <c r="BR351" s="208"/>
      <c r="BS351" s="208"/>
      <c r="BT351" s="208"/>
      <c r="BU351" s="208"/>
      <c r="BV351" s="208"/>
      <c r="BW351" s="208"/>
      <c r="BX351" s="208"/>
      <c r="BY351" s="208"/>
      <c r="BZ351" s="208"/>
      <c r="CA351" s="208"/>
      <c r="CB351" s="208"/>
      <c r="CC351" s="208"/>
      <c r="CD351" s="208"/>
      <c r="CE351" s="208"/>
      <c r="CF351" s="208"/>
      <c r="CG351" s="208"/>
      <c r="CH351" s="208"/>
      <c r="CI351" s="208"/>
      <c r="CJ351" s="208"/>
      <c r="CK351" s="208"/>
      <c r="CL351" s="208"/>
      <c r="CM351" s="208"/>
      <c r="CN351" s="208"/>
      <c r="CO351" s="208"/>
      <c r="CP351" s="208"/>
      <c r="CQ351" s="176"/>
      <c r="DP351" s="166"/>
    </row>
    <row r="352" spans="2:120">
      <c r="B352" s="166"/>
      <c r="C352" s="175"/>
      <c r="D352" s="175"/>
      <c r="E352" s="178"/>
      <c r="F352" s="17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70"/>
      <c r="S352" s="170"/>
      <c r="T352" s="170"/>
      <c r="U352" s="170"/>
      <c r="V352" s="170"/>
      <c r="W352" s="170"/>
      <c r="X352" s="207"/>
      <c r="Y352" s="207"/>
      <c r="Z352" s="207"/>
      <c r="AA352" s="208"/>
      <c r="AB352" s="208"/>
      <c r="AC352" s="208"/>
      <c r="AD352" s="208"/>
      <c r="AE352" s="208"/>
      <c r="AF352" s="208"/>
      <c r="AG352" s="208"/>
      <c r="AH352" s="208"/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  <c r="BI352" s="208"/>
      <c r="BJ352" s="208"/>
      <c r="BK352" s="208"/>
      <c r="BL352" s="208"/>
      <c r="BM352" s="208"/>
      <c r="BN352" s="208"/>
      <c r="BO352" s="208"/>
      <c r="BP352" s="208"/>
      <c r="BQ352" s="208"/>
      <c r="BR352" s="208"/>
      <c r="BS352" s="208"/>
      <c r="BT352" s="208"/>
      <c r="BU352" s="208"/>
      <c r="BV352" s="208"/>
      <c r="BW352" s="208"/>
      <c r="BX352" s="208"/>
      <c r="BY352" s="208"/>
      <c r="BZ352" s="208"/>
      <c r="CA352" s="208"/>
      <c r="CB352" s="208"/>
      <c r="CC352" s="208"/>
      <c r="CD352" s="208"/>
      <c r="CE352" s="208"/>
      <c r="CF352" s="208"/>
      <c r="CG352" s="208"/>
      <c r="CH352" s="208"/>
      <c r="CI352" s="208"/>
      <c r="CJ352" s="208"/>
      <c r="CK352" s="208"/>
      <c r="CL352" s="208"/>
      <c r="CM352" s="208"/>
      <c r="CN352" s="208"/>
      <c r="CO352" s="208"/>
      <c r="CP352" s="208"/>
      <c r="CQ352" s="176"/>
      <c r="DP352" s="166"/>
    </row>
    <row r="353" spans="2:120">
      <c r="B353" s="166"/>
      <c r="C353" s="175"/>
      <c r="D353" s="175"/>
      <c r="E353" s="178"/>
      <c r="F353" s="17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70"/>
      <c r="S353" s="170"/>
      <c r="T353" s="170"/>
      <c r="U353" s="170"/>
      <c r="V353" s="170"/>
      <c r="W353" s="170"/>
      <c r="X353" s="207"/>
      <c r="Y353" s="207"/>
      <c r="Z353" s="207"/>
      <c r="AA353" s="208"/>
      <c r="AB353" s="208"/>
      <c r="AC353" s="208"/>
      <c r="AD353" s="208"/>
      <c r="AE353" s="208"/>
      <c r="AF353" s="208"/>
      <c r="AG353" s="208"/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  <c r="BI353" s="208"/>
      <c r="BJ353" s="208"/>
      <c r="BK353" s="208"/>
      <c r="BL353" s="208"/>
      <c r="BM353" s="208"/>
      <c r="BN353" s="208"/>
      <c r="BO353" s="208"/>
      <c r="BP353" s="208"/>
      <c r="BQ353" s="208"/>
      <c r="BR353" s="208"/>
      <c r="BS353" s="208"/>
      <c r="BT353" s="208"/>
      <c r="BU353" s="208"/>
      <c r="BV353" s="208"/>
      <c r="BW353" s="208"/>
      <c r="BX353" s="208"/>
      <c r="BY353" s="208"/>
      <c r="BZ353" s="208"/>
      <c r="CA353" s="208"/>
      <c r="CB353" s="208"/>
      <c r="CC353" s="208"/>
      <c r="CD353" s="208"/>
      <c r="CE353" s="208"/>
      <c r="CF353" s="208"/>
      <c r="CG353" s="208"/>
      <c r="CH353" s="208"/>
      <c r="CI353" s="208"/>
      <c r="CJ353" s="208"/>
      <c r="CK353" s="208"/>
      <c r="CL353" s="208"/>
      <c r="CM353" s="208"/>
      <c r="CN353" s="208"/>
      <c r="CO353" s="208"/>
      <c r="CP353" s="208"/>
      <c r="CQ353" s="176"/>
      <c r="DP353" s="166"/>
    </row>
    <row r="354" spans="2:120">
      <c r="B354" s="166"/>
      <c r="C354" s="175"/>
      <c r="D354" s="175"/>
      <c r="E354" s="178"/>
      <c r="F354" s="17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70"/>
      <c r="S354" s="170"/>
      <c r="T354" s="170"/>
      <c r="U354" s="170"/>
      <c r="V354" s="170"/>
      <c r="W354" s="170"/>
      <c r="X354" s="207"/>
      <c r="Y354" s="207"/>
      <c r="Z354" s="207"/>
      <c r="AA354" s="208"/>
      <c r="AB354" s="208"/>
      <c r="AC354" s="208"/>
      <c r="AD354" s="208"/>
      <c r="AE354" s="208"/>
      <c r="AF354" s="208"/>
      <c r="AG354" s="208"/>
      <c r="AH354" s="208"/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  <c r="BI354" s="208"/>
      <c r="BJ354" s="208"/>
      <c r="BK354" s="208"/>
      <c r="BL354" s="208"/>
      <c r="BM354" s="208"/>
      <c r="BN354" s="208"/>
      <c r="BO354" s="208"/>
      <c r="BP354" s="208"/>
      <c r="BQ354" s="208"/>
      <c r="BR354" s="208"/>
      <c r="BS354" s="208"/>
      <c r="BT354" s="208"/>
      <c r="BU354" s="208"/>
      <c r="BV354" s="208"/>
      <c r="BW354" s="208"/>
      <c r="BX354" s="208"/>
      <c r="BY354" s="208"/>
      <c r="BZ354" s="208"/>
      <c r="CA354" s="208"/>
      <c r="CB354" s="208"/>
      <c r="CC354" s="208"/>
      <c r="CD354" s="208"/>
      <c r="CE354" s="208"/>
      <c r="CF354" s="208"/>
      <c r="CG354" s="208"/>
      <c r="CH354" s="208"/>
      <c r="CI354" s="208"/>
      <c r="CJ354" s="208"/>
      <c r="CK354" s="208"/>
      <c r="CL354" s="208"/>
      <c r="CM354" s="208"/>
      <c r="CN354" s="208"/>
      <c r="CO354" s="208"/>
      <c r="CP354" s="208"/>
      <c r="CQ354" s="176"/>
      <c r="DP354" s="166"/>
    </row>
    <row r="355" spans="2:120">
      <c r="B355" s="166"/>
      <c r="C355" s="175"/>
      <c r="D355" s="175"/>
      <c r="E355" s="178"/>
      <c r="F355" s="17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70"/>
      <c r="S355" s="170"/>
      <c r="T355" s="170"/>
      <c r="U355" s="170"/>
      <c r="V355" s="170"/>
      <c r="W355" s="170"/>
      <c r="X355" s="207"/>
      <c r="Y355" s="207"/>
      <c r="Z355" s="207"/>
      <c r="AA355" s="208"/>
      <c r="AB355" s="208"/>
      <c r="AC355" s="208"/>
      <c r="AD355" s="208"/>
      <c r="AE355" s="208"/>
      <c r="AF355" s="208"/>
      <c r="AG355" s="208"/>
      <c r="AH355" s="208"/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  <c r="BI355" s="208"/>
      <c r="BJ355" s="208"/>
      <c r="BK355" s="208"/>
      <c r="BL355" s="208"/>
      <c r="BM355" s="208"/>
      <c r="BN355" s="208"/>
      <c r="BO355" s="208"/>
      <c r="BP355" s="208"/>
      <c r="BQ355" s="208"/>
      <c r="BR355" s="208"/>
      <c r="BS355" s="208"/>
      <c r="BT355" s="208"/>
      <c r="BU355" s="208"/>
      <c r="BV355" s="208"/>
      <c r="BW355" s="208"/>
      <c r="BX355" s="208"/>
      <c r="BY355" s="208"/>
      <c r="BZ355" s="208"/>
      <c r="CA355" s="208"/>
      <c r="CB355" s="208"/>
      <c r="CC355" s="208"/>
      <c r="CD355" s="208"/>
      <c r="CE355" s="208"/>
      <c r="CF355" s="208"/>
      <c r="CG355" s="208"/>
      <c r="CH355" s="208"/>
      <c r="CI355" s="208"/>
      <c r="CJ355" s="208"/>
      <c r="CK355" s="208"/>
      <c r="CL355" s="208"/>
      <c r="CM355" s="208"/>
      <c r="CN355" s="208"/>
      <c r="CO355" s="208"/>
      <c r="CP355" s="208"/>
      <c r="CQ355" s="176"/>
      <c r="DP355" s="166"/>
    </row>
    <row r="356" spans="2:120">
      <c r="B356" s="166"/>
      <c r="C356" s="175"/>
      <c r="D356" s="175"/>
      <c r="E356" s="178"/>
      <c r="F356" s="17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70"/>
      <c r="S356" s="170"/>
      <c r="T356" s="170"/>
      <c r="U356" s="170"/>
      <c r="V356" s="170"/>
      <c r="W356" s="170"/>
      <c r="X356" s="207"/>
      <c r="Y356" s="207"/>
      <c r="Z356" s="207"/>
      <c r="AA356" s="208"/>
      <c r="AB356" s="208"/>
      <c r="AC356" s="208"/>
      <c r="AD356" s="208"/>
      <c r="AE356" s="208"/>
      <c r="AF356" s="208"/>
      <c r="AG356" s="208"/>
      <c r="AH356" s="208"/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  <c r="BI356" s="208"/>
      <c r="BJ356" s="208"/>
      <c r="BK356" s="208"/>
      <c r="BL356" s="208"/>
      <c r="BM356" s="208"/>
      <c r="BN356" s="208"/>
      <c r="BO356" s="208"/>
      <c r="BP356" s="208"/>
      <c r="BQ356" s="208"/>
      <c r="BR356" s="208"/>
      <c r="BS356" s="208"/>
      <c r="BT356" s="208"/>
      <c r="BU356" s="208"/>
      <c r="BV356" s="208"/>
      <c r="BW356" s="208"/>
      <c r="BX356" s="208"/>
      <c r="BY356" s="208"/>
      <c r="BZ356" s="208"/>
      <c r="CA356" s="208"/>
      <c r="CB356" s="208"/>
      <c r="CC356" s="208"/>
      <c r="CD356" s="208"/>
      <c r="CE356" s="208"/>
      <c r="CF356" s="208"/>
      <c r="CG356" s="208"/>
      <c r="CH356" s="208"/>
      <c r="CI356" s="208"/>
      <c r="CJ356" s="208"/>
      <c r="CK356" s="208"/>
      <c r="CL356" s="208"/>
      <c r="CM356" s="208"/>
      <c r="CN356" s="208"/>
      <c r="CO356" s="208"/>
      <c r="CP356" s="208"/>
      <c r="CQ356" s="176"/>
      <c r="DP356" s="166"/>
    </row>
    <row r="357" spans="2:120">
      <c r="B357" s="166"/>
      <c r="C357" s="175"/>
      <c r="D357" s="175"/>
      <c r="E357" s="178"/>
      <c r="F357" s="17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70"/>
      <c r="S357" s="170"/>
      <c r="T357" s="170"/>
      <c r="U357" s="170"/>
      <c r="V357" s="170"/>
      <c r="W357" s="170"/>
      <c r="X357" s="207"/>
      <c r="Y357" s="207"/>
      <c r="Z357" s="207"/>
      <c r="AA357" s="208"/>
      <c r="AB357" s="208"/>
      <c r="AC357" s="208"/>
      <c r="AD357" s="208"/>
      <c r="AE357" s="208"/>
      <c r="AF357" s="208"/>
      <c r="AG357" s="208"/>
      <c r="AH357" s="208"/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  <c r="BI357" s="208"/>
      <c r="BJ357" s="208"/>
      <c r="BK357" s="208"/>
      <c r="BL357" s="208"/>
      <c r="BM357" s="208"/>
      <c r="BN357" s="208"/>
      <c r="BO357" s="208"/>
      <c r="BP357" s="208"/>
      <c r="BQ357" s="208"/>
      <c r="BR357" s="208"/>
      <c r="BS357" s="208"/>
      <c r="BT357" s="208"/>
      <c r="BU357" s="208"/>
      <c r="BV357" s="208"/>
      <c r="BW357" s="208"/>
      <c r="BX357" s="208"/>
      <c r="BY357" s="208"/>
      <c r="BZ357" s="208"/>
      <c r="CA357" s="208"/>
      <c r="CB357" s="208"/>
      <c r="CC357" s="208"/>
      <c r="CD357" s="208"/>
      <c r="CE357" s="208"/>
      <c r="CF357" s="208"/>
      <c r="CG357" s="208"/>
      <c r="CH357" s="208"/>
      <c r="CI357" s="208"/>
      <c r="CJ357" s="208"/>
      <c r="CK357" s="208"/>
      <c r="CL357" s="208"/>
      <c r="CM357" s="208"/>
      <c r="CN357" s="208"/>
      <c r="CO357" s="208"/>
      <c r="CP357" s="208"/>
      <c r="CQ357" s="176"/>
      <c r="DP357" s="166"/>
    </row>
    <row r="358" spans="2:120">
      <c r="B358" s="166"/>
      <c r="C358" s="175"/>
      <c r="D358" s="175"/>
      <c r="E358" s="178"/>
      <c r="F358" s="17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70"/>
      <c r="S358" s="170"/>
      <c r="T358" s="170"/>
      <c r="U358" s="170"/>
      <c r="V358" s="170"/>
      <c r="W358" s="170"/>
      <c r="X358" s="207"/>
      <c r="Y358" s="207"/>
      <c r="Z358" s="207"/>
      <c r="AA358" s="208"/>
      <c r="AB358" s="208"/>
      <c r="AC358" s="208"/>
      <c r="AD358" s="208"/>
      <c r="AE358" s="208"/>
      <c r="AF358" s="208"/>
      <c r="AG358" s="208"/>
      <c r="AH358" s="208"/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  <c r="BI358" s="208"/>
      <c r="BJ358" s="208"/>
      <c r="BK358" s="208"/>
      <c r="BL358" s="208"/>
      <c r="BM358" s="208"/>
      <c r="BN358" s="208"/>
      <c r="BO358" s="208"/>
      <c r="BP358" s="208"/>
      <c r="BQ358" s="208"/>
      <c r="BR358" s="208"/>
      <c r="BS358" s="208"/>
      <c r="BT358" s="208"/>
      <c r="BU358" s="208"/>
      <c r="BV358" s="208"/>
      <c r="BW358" s="208"/>
      <c r="BX358" s="208"/>
      <c r="BY358" s="208"/>
      <c r="BZ358" s="208"/>
      <c r="CA358" s="208"/>
      <c r="CB358" s="208"/>
      <c r="CC358" s="208"/>
      <c r="CD358" s="208"/>
      <c r="CE358" s="208"/>
      <c r="CF358" s="208"/>
      <c r="CG358" s="208"/>
      <c r="CH358" s="208"/>
      <c r="CI358" s="208"/>
      <c r="CJ358" s="208"/>
      <c r="CK358" s="208"/>
      <c r="CL358" s="208"/>
      <c r="CM358" s="208"/>
      <c r="CN358" s="208"/>
      <c r="CO358" s="208"/>
      <c r="CP358" s="208"/>
      <c r="CQ358" s="176"/>
      <c r="DP358" s="166"/>
    </row>
    <row r="359" spans="2:120">
      <c r="B359" s="166"/>
      <c r="C359" s="175"/>
      <c r="D359" s="175"/>
      <c r="E359" s="178"/>
      <c r="F359" s="17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70"/>
      <c r="S359" s="170"/>
      <c r="T359" s="170"/>
      <c r="U359" s="170"/>
      <c r="V359" s="170"/>
      <c r="W359" s="170"/>
      <c r="X359" s="207"/>
      <c r="Y359" s="207"/>
      <c r="Z359" s="207"/>
      <c r="AA359" s="208"/>
      <c r="AB359" s="208"/>
      <c r="AC359" s="208"/>
      <c r="AD359" s="208"/>
      <c r="AE359" s="208"/>
      <c r="AF359" s="208"/>
      <c r="AG359" s="208"/>
      <c r="AH359" s="208"/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  <c r="BI359" s="208"/>
      <c r="BJ359" s="208"/>
      <c r="BK359" s="208"/>
      <c r="BL359" s="208"/>
      <c r="BM359" s="208"/>
      <c r="BN359" s="208"/>
      <c r="BO359" s="208"/>
      <c r="BP359" s="208"/>
      <c r="BQ359" s="208"/>
      <c r="BR359" s="208"/>
      <c r="BS359" s="208"/>
      <c r="BT359" s="208"/>
      <c r="BU359" s="208"/>
      <c r="BV359" s="208"/>
      <c r="BW359" s="208"/>
      <c r="BX359" s="208"/>
      <c r="BY359" s="208"/>
      <c r="BZ359" s="208"/>
      <c r="CA359" s="208"/>
      <c r="CB359" s="208"/>
      <c r="CC359" s="208"/>
      <c r="CD359" s="208"/>
      <c r="CE359" s="208"/>
      <c r="CF359" s="208"/>
      <c r="CG359" s="208"/>
      <c r="CH359" s="208"/>
      <c r="CI359" s="208"/>
      <c r="CJ359" s="208"/>
      <c r="CK359" s="208"/>
      <c r="CL359" s="208"/>
      <c r="CM359" s="208"/>
      <c r="CN359" s="208"/>
      <c r="CO359" s="208"/>
      <c r="CP359" s="208"/>
      <c r="CQ359" s="176"/>
      <c r="DP359" s="166"/>
    </row>
    <row r="360" spans="2:120">
      <c r="B360" s="166"/>
      <c r="C360" s="175"/>
      <c r="D360" s="175"/>
      <c r="E360" s="178"/>
      <c r="F360" s="17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70"/>
      <c r="S360" s="170"/>
      <c r="T360" s="170"/>
      <c r="U360" s="170"/>
      <c r="V360" s="170"/>
      <c r="W360" s="170"/>
      <c r="X360" s="207"/>
      <c r="Y360" s="207"/>
      <c r="Z360" s="207"/>
      <c r="AA360" s="208"/>
      <c r="AB360" s="208"/>
      <c r="AC360" s="208"/>
      <c r="AD360" s="208"/>
      <c r="AE360" s="208"/>
      <c r="AF360" s="208"/>
      <c r="AG360" s="208"/>
      <c r="AH360" s="208"/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  <c r="BI360" s="208"/>
      <c r="BJ360" s="208"/>
      <c r="BK360" s="208"/>
      <c r="BL360" s="208"/>
      <c r="BM360" s="208"/>
      <c r="BN360" s="208"/>
      <c r="BO360" s="208"/>
      <c r="BP360" s="208"/>
      <c r="BQ360" s="208"/>
      <c r="BR360" s="208"/>
      <c r="BS360" s="208"/>
      <c r="BT360" s="208"/>
      <c r="BU360" s="208"/>
      <c r="BV360" s="208"/>
      <c r="BW360" s="208"/>
      <c r="BX360" s="208"/>
      <c r="BY360" s="208"/>
      <c r="BZ360" s="208"/>
      <c r="CA360" s="208"/>
      <c r="CB360" s="208"/>
      <c r="CC360" s="208"/>
      <c r="CD360" s="208"/>
      <c r="CE360" s="208"/>
      <c r="CF360" s="208"/>
      <c r="CG360" s="208"/>
      <c r="CH360" s="208"/>
      <c r="CI360" s="208"/>
      <c r="CJ360" s="208"/>
      <c r="CK360" s="208"/>
      <c r="CL360" s="208"/>
      <c r="CM360" s="208"/>
      <c r="CN360" s="208"/>
      <c r="CO360" s="208"/>
      <c r="CP360" s="208"/>
      <c r="CQ360" s="176"/>
      <c r="DP360" s="166"/>
    </row>
    <row r="361" spans="2:120">
      <c r="B361" s="166"/>
      <c r="C361" s="175"/>
      <c r="D361" s="175"/>
      <c r="E361" s="178"/>
      <c r="F361" s="17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70"/>
      <c r="S361" s="170"/>
      <c r="T361" s="170"/>
      <c r="U361" s="170"/>
      <c r="V361" s="170"/>
      <c r="W361" s="170"/>
      <c r="X361" s="207"/>
      <c r="Y361" s="207"/>
      <c r="Z361" s="207"/>
      <c r="AA361" s="208"/>
      <c r="AB361" s="208"/>
      <c r="AC361" s="208"/>
      <c r="AD361" s="208"/>
      <c r="AE361" s="208"/>
      <c r="AF361" s="208"/>
      <c r="AG361" s="208"/>
      <c r="AH361" s="208"/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  <c r="BI361" s="208"/>
      <c r="BJ361" s="208"/>
      <c r="BK361" s="208"/>
      <c r="BL361" s="208"/>
      <c r="BM361" s="208"/>
      <c r="BN361" s="208"/>
      <c r="BO361" s="208"/>
      <c r="BP361" s="208"/>
      <c r="BQ361" s="208"/>
      <c r="BR361" s="208"/>
      <c r="BS361" s="208"/>
      <c r="BT361" s="208"/>
      <c r="BU361" s="208"/>
      <c r="BV361" s="208"/>
      <c r="BW361" s="208"/>
      <c r="BX361" s="208"/>
      <c r="BY361" s="208"/>
      <c r="BZ361" s="208"/>
      <c r="CA361" s="208"/>
      <c r="CB361" s="208"/>
      <c r="CC361" s="208"/>
      <c r="CD361" s="208"/>
      <c r="CE361" s="208"/>
      <c r="CF361" s="208"/>
      <c r="CG361" s="208"/>
      <c r="CH361" s="208"/>
      <c r="CI361" s="208"/>
      <c r="CJ361" s="208"/>
      <c r="CK361" s="208"/>
      <c r="CL361" s="208"/>
      <c r="CM361" s="208"/>
      <c r="CN361" s="208"/>
      <c r="CO361" s="208"/>
      <c r="CP361" s="208"/>
      <c r="CQ361" s="176"/>
      <c r="DP361" s="166"/>
    </row>
    <row r="362" spans="2:120">
      <c r="B362" s="166"/>
      <c r="C362" s="175"/>
      <c r="D362" s="175"/>
      <c r="E362" s="178"/>
      <c r="F362" s="17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70"/>
      <c r="S362" s="170"/>
      <c r="T362" s="170"/>
      <c r="U362" s="170"/>
      <c r="V362" s="170"/>
      <c r="W362" s="170"/>
      <c r="X362" s="207"/>
      <c r="Y362" s="207"/>
      <c r="Z362" s="207"/>
      <c r="AA362" s="208"/>
      <c r="AB362" s="208"/>
      <c r="AC362" s="208"/>
      <c r="AD362" s="208"/>
      <c r="AE362" s="208"/>
      <c r="AF362" s="208"/>
      <c r="AG362" s="208"/>
      <c r="AH362" s="208"/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  <c r="BI362" s="208"/>
      <c r="BJ362" s="208"/>
      <c r="BK362" s="208"/>
      <c r="BL362" s="208"/>
      <c r="BM362" s="208"/>
      <c r="BN362" s="208"/>
      <c r="BO362" s="208"/>
      <c r="BP362" s="208"/>
      <c r="BQ362" s="208"/>
      <c r="BR362" s="208"/>
      <c r="BS362" s="208"/>
      <c r="BT362" s="208"/>
      <c r="BU362" s="208"/>
      <c r="BV362" s="208"/>
      <c r="BW362" s="208"/>
      <c r="BX362" s="208"/>
      <c r="BY362" s="208"/>
      <c r="BZ362" s="208"/>
      <c r="CA362" s="208"/>
      <c r="CB362" s="208"/>
      <c r="CC362" s="208"/>
      <c r="CD362" s="208"/>
      <c r="CE362" s="208"/>
      <c r="CF362" s="208"/>
      <c r="CG362" s="208"/>
      <c r="CH362" s="208"/>
      <c r="CI362" s="208"/>
      <c r="CJ362" s="208"/>
      <c r="CK362" s="208"/>
      <c r="CL362" s="208"/>
      <c r="CM362" s="208"/>
      <c r="CN362" s="208"/>
      <c r="CO362" s="208"/>
      <c r="CP362" s="208"/>
      <c r="CQ362" s="176"/>
      <c r="DP362" s="166"/>
    </row>
    <row r="363" spans="2:120">
      <c r="B363" s="166"/>
      <c r="C363" s="175"/>
      <c r="D363" s="175"/>
      <c r="E363" s="178"/>
      <c r="F363" s="17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70"/>
      <c r="S363" s="170"/>
      <c r="T363" s="170"/>
      <c r="U363" s="170"/>
      <c r="V363" s="170"/>
      <c r="W363" s="170"/>
      <c r="X363" s="207"/>
      <c r="Y363" s="207"/>
      <c r="Z363" s="207"/>
      <c r="AA363" s="208"/>
      <c r="AB363" s="208"/>
      <c r="AC363" s="208"/>
      <c r="AD363" s="208"/>
      <c r="AE363" s="208"/>
      <c r="AF363" s="208"/>
      <c r="AG363" s="208"/>
      <c r="AH363" s="208"/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  <c r="BI363" s="208"/>
      <c r="BJ363" s="208"/>
      <c r="BK363" s="208"/>
      <c r="BL363" s="208"/>
      <c r="BM363" s="208"/>
      <c r="BN363" s="208"/>
      <c r="BO363" s="208"/>
      <c r="BP363" s="208"/>
      <c r="BQ363" s="208"/>
      <c r="BR363" s="208"/>
      <c r="BS363" s="208"/>
      <c r="BT363" s="208"/>
      <c r="BU363" s="208"/>
      <c r="BV363" s="208"/>
      <c r="BW363" s="208"/>
      <c r="BX363" s="208"/>
      <c r="BY363" s="208"/>
      <c r="BZ363" s="208"/>
      <c r="CA363" s="208"/>
      <c r="CB363" s="208"/>
      <c r="CC363" s="208"/>
      <c r="CD363" s="208"/>
      <c r="CE363" s="208"/>
      <c r="CF363" s="208"/>
      <c r="CG363" s="208"/>
      <c r="CH363" s="208"/>
      <c r="CI363" s="208"/>
      <c r="CJ363" s="208"/>
      <c r="CK363" s="208"/>
      <c r="CL363" s="208"/>
      <c r="CM363" s="208"/>
      <c r="CN363" s="208"/>
      <c r="CO363" s="208"/>
      <c r="CP363" s="208"/>
      <c r="CQ363" s="176"/>
      <c r="DP363" s="166"/>
    </row>
    <row r="364" spans="2:120">
      <c r="B364" s="166"/>
      <c r="C364" s="175"/>
      <c r="D364" s="175"/>
      <c r="E364" s="178"/>
      <c r="F364" s="17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70"/>
      <c r="S364" s="170"/>
      <c r="T364" s="170"/>
      <c r="U364" s="170"/>
      <c r="V364" s="170"/>
      <c r="W364" s="170"/>
      <c r="X364" s="207"/>
      <c r="Y364" s="207"/>
      <c r="Z364" s="207"/>
      <c r="AA364" s="208"/>
      <c r="AB364" s="208"/>
      <c r="AC364" s="208"/>
      <c r="AD364" s="208"/>
      <c r="AE364" s="208"/>
      <c r="AF364" s="208"/>
      <c r="AG364" s="208"/>
      <c r="AH364" s="208"/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  <c r="BI364" s="208"/>
      <c r="BJ364" s="208"/>
      <c r="BK364" s="208"/>
      <c r="BL364" s="208"/>
      <c r="BM364" s="208"/>
      <c r="BN364" s="208"/>
      <c r="BO364" s="208"/>
      <c r="BP364" s="208"/>
      <c r="BQ364" s="208"/>
      <c r="BR364" s="208"/>
      <c r="BS364" s="208"/>
      <c r="BT364" s="208"/>
      <c r="BU364" s="208"/>
      <c r="BV364" s="208"/>
      <c r="BW364" s="208"/>
      <c r="BX364" s="208"/>
      <c r="BY364" s="208"/>
      <c r="BZ364" s="208"/>
      <c r="CA364" s="208"/>
      <c r="CB364" s="208"/>
      <c r="CC364" s="208"/>
      <c r="CD364" s="208"/>
      <c r="CE364" s="208"/>
      <c r="CF364" s="208"/>
      <c r="CG364" s="208"/>
      <c r="CH364" s="208"/>
      <c r="CI364" s="208"/>
      <c r="CJ364" s="208"/>
      <c r="CK364" s="208"/>
      <c r="CL364" s="208"/>
      <c r="CM364" s="208"/>
      <c r="CN364" s="208"/>
      <c r="CO364" s="208"/>
      <c r="CP364" s="208"/>
      <c r="CQ364" s="176"/>
      <c r="DP364" s="166"/>
    </row>
    <row r="365" spans="2:120">
      <c r="B365" s="166"/>
      <c r="C365" s="175"/>
      <c r="D365" s="175"/>
      <c r="E365" s="178"/>
      <c r="F365" s="17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70"/>
      <c r="S365" s="170"/>
      <c r="T365" s="170"/>
      <c r="U365" s="170"/>
      <c r="V365" s="170"/>
      <c r="W365" s="170"/>
      <c r="X365" s="207"/>
      <c r="Y365" s="207"/>
      <c r="Z365" s="207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208"/>
      <c r="BN365" s="208"/>
      <c r="BO365" s="208"/>
      <c r="BP365" s="208"/>
      <c r="BQ365" s="208"/>
      <c r="BR365" s="208"/>
      <c r="BS365" s="208"/>
      <c r="BT365" s="208"/>
      <c r="BU365" s="208"/>
      <c r="BV365" s="208"/>
      <c r="BW365" s="208"/>
      <c r="BX365" s="208"/>
      <c r="BY365" s="208"/>
      <c r="BZ365" s="208"/>
      <c r="CA365" s="208"/>
      <c r="CB365" s="208"/>
      <c r="CC365" s="208"/>
      <c r="CD365" s="208"/>
      <c r="CE365" s="208"/>
      <c r="CF365" s="208"/>
      <c r="CG365" s="208"/>
      <c r="CH365" s="208"/>
      <c r="CI365" s="208"/>
      <c r="CJ365" s="208"/>
      <c r="CK365" s="208"/>
      <c r="CL365" s="208"/>
      <c r="CM365" s="208"/>
      <c r="CN365" s="208"/>
      <c r="CO365" s="208"/>
      <c r="CP365" s="208"/>
      <c r="CQ365" s="176"/>
      <c r="DP365" s="166"/>
    </row>
    <row r="366" spans="2:120">
      <c r="B366" s="166"/>
      <c r="C366" s="175"/>
      <c r="D366" s="175"/>
      <c r="E366" s="178"/>
      <c r="F366" s="17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70"/>
      <c r="S366" s="170"/>
      <c r="T366" s="170"/>
      <c r="U366" s="170"/>
      <c r="V366" s="170"/>
      <c r="W366" s="170"/>
      <c r="X366" s="207"/>
      <c r="Y366" s="207"/>
      <c r="Z366" s="207"/>
      <c r="AA366" s="208"/>
      <c r="AB366" s="208"/>
      <c r="AC366" s="208"/>
      <c r="AD366" s="208"/>
      <c r="AE366" s="208"/>
      <c r="AF366" s="208"/>
      <c r="AG366" s="208"/>
      <c r="AH366" s="208"/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  <c r="BI366" s="208"/>
      <c r="BJ366" s="208"/>
      <c r="BK366" s="208"/>
      <c r="BL366" s="208"/>
      <c r="BM366" s="208"/>
      <c r="BN366" s="208"/>
      <c r="BO366" s="208"/>
      <c r="BP366" s="208"/>
      <c r="BQ366" s="208"/>
      <c r="BR366" s="208"/>
      <c r="BS366" s="208"/>
      <c r="BT366" s="208"/>
      <c r="BU366" s="208"/>
      <c r="BV366" s="208"/>
      <c r="BW366" s="208"/>
      <c r="BX366" s="208"/>
      <c r="BY366" s="208"/>
      <c r="BZ366" s="208"/>
      <c r="CA366" s="208"/>
      <c r="CB366" s="208"/>
      <c r="CC366" s="208"/>
      <c r="CD366" s="208"/>
      <c r="CE366" s="208"/>
      <c r="CF366" s="208"/>
      <c r="CG366" s="208"/>
      <c r="CH366" s="208"/>
      <c r="CI366" s="208"/>
      <c r="CJ366" s="208"/>
      <c r="CK366" s="208"/>
      <c r="CL366" s="208"/>
      <c r="CM366" s="208"/>
      <c r="CN366" s="208"/>
      <c r="CO366" s="208"/>
      <c r="CP366" s="208"/>
      <c r="CQ366" s="176"/>
      <c r="DP366" s="166"/>
    </row>
    <row r="367" spans="2:120">
      <c r="B367" s="166"/>
      <c r="C367" s="175"/>
      <c r="D367" s="175"/>
      <c r="E367" s="178"/>
      <c r="F367" s="17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70"/>
      <c r="S367" s="170"/>
      <c r="T367" s="170"/>
      <c r="U367" s="170"/>
      <c r="V367" s="170"/>
      <c r="W367" s="170"/>
      <c r="X367" s="207"/>
      <c r="Y367" s="207"/>
      <c r="Z367" s="207"/>
      <c r="AA367" s="208"/>
      <c r="AB367" s="208"/>
      <c r="AC367" s="208"/>
      <c r="AD367" s="208"/>
      <c r="AE367" s="208"/>
      <c r="AF367" s="208"/>
      <c r="AG367" s="208"/>
      <c r="AH367" s="208"/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  <c r="BI367" s="208"/>
      <c r="BJ367" s="208"/>
      <c r="BK367" s="208"/>
      <c r="BL367" s="208"/>
      <c r="BM367" s="208"/>
      <c r="BN367" s="208"/>
      <c r="BO367" s="208"/>
      <c r="BP367" s="208"/>
      <c r="BQ367" s="208"/>
      <c r="BR367" s="208"/>
      <c r="BS367" s="208"/>
      <c r="BT367" s="208"/>
      <c r="BU367" s="208"/>
      <c r="BV367" s="208"/>
      <c r="BW367" s="208"/>
      <c r="BX367" s="208"/>
      <c r="BY367" s="208"/>
      <c r="BZ367" s="208"/>
      <c r="CA367" s="208"/>
      <c r="CB367" s="208"/>
      <c r="CC367" s="208"/>
      <c r="CD367" s="208"/>
      <c r="CE367" s="208"/>
      <c r="CF367" s="208"/>
      <c r="CG367" s="208"/>
      <c r="CH367" s="208"/>
      <c r="CI367" s="208"/>
      <c r="CJ367" s="208"/>
      <c r="CK367" s="208"/>
      <c r="CL367" s="208"/>
      <c r="CM367" s="208"/>
      <c r="CN367" s="208"/>
      <c r="CO367" s="208"/>
      <c r="CP367" s="208"/>
      <c r="CQ367" s="176"/>
      <c r="DP367" s="166"/>
    </row>
    <row r="368" spans="2:120">
      <c r="B368" s="166"/>
      <c r="C368" s="175"/>
      <c r="D368" s="175"/>
      <c r="E368" s="178"/>
      <c r="F368" s="17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70"/>
      <c r="S368" s="170"/>
      <c r="T368" s="170"/>
      <c r="U368" s="170"/>
      <c r="V368" s="170"/>
      <c r="W368" s="170"/>
      <c r="X368" s="207"/>
      <c r="Y368" s="207"/>
      <c r="Z368" s="207"/>
      <c r="AA368" s="208"/>
      <c r="AB368" s="208"/>
      <c r="AC368" s="208"/>
      <c r="AD368" s="208"/>
      <c r="AE368" s="208"/>
      <c r="AF368" s="208"/>
      <c r="AG368" s="208"/>
      <c r="AH368" s="208"/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  <c r="BI368" s="208"/>
      <c r="BJ368" s="208"/>
      <c r="BK368" s="208"/>
      <c r="BL368" s="208"/>
      <c r="BM368" s="208"/>
      <c r="BN368" s="208"/>
      <c r="BO368" s="208"/>
      <c r="BP368" s="208"/>
      <c r="BQ368" s="208"/>
      <c r="BR368" s="208"/>
      <c r="BS368" s="208"/>
      <c r="BT368" s="208"/>
      <c r="BU368" s="208"/>
      <c r="BV368" s="208"/>
      <c r="BW368" s="208"/>
      <c r="BX368" s="208"/>
      <c r="BY368" s="208"/>
      <c r="BZ368" s="208"/>
      <c r="CA368" s="208"/>
      <c r="CB368" s="208"/>
      <c r="CC368" s="208"/>
      <c r="CD368" s="208"/>
      <c r="CE368" s="208"/>
      <c r="CF368" s="208"/>
      <c r="CG368" s="208"/>
      <c r="CH368" s="208"/>
      <c r="CI368" s="208"/>
      <c r="CJ368" s="208"/>
      <c r="CK368" s="208"/>
      <c r="CL368" s="208"/>
      <c r="CM368" s="208"/>
      <c r="CN368" s="208"/>
      <c r="CO368" s="208"/>
      <c r="CP368" s="208"/>
      <c r="CQ368" s="176"/>
      <c r="DP368" s="166"/>
    </row>
    <row r="369" spans="2:120">
      <c r="B369" s="166"/>
      <c r="C369" s="175"/>
      <c r="D369" s="175"/>
      <c r="E369" s="178"/>
      <c r="F369" s="17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70"/>
      <c r="S369" s="170"/>
      <c r="T369" s="170"/>
      <c r="U369" s="170"/>
      <c r="V369" s="170"/>
      <c r="W369" s="170"/>
      <c r="X369" s="207"/>
      <c r="Y369" s="207"/>
      <c r="Z369" s="207"/>
      <c r="AA369" s="208"/>
      <c r="AB369" s="208"/>
      <c r="AC369" s="208"/>
      <c r="AD369" s="208"/>
      <c r="AE369" s="208"/>
      <c r="AF369" s="208"/>
      <c r="AG369" s="208"/>
      <c r="AH369" s="208"/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  <c r="BI369" s="208"/>
      <c r="BJ369" s="208"/>
      <c r="BK369" s="208"/>
      <c r="BL369" s="208"/>
      <c r="BM369" s="208"/>
      <c r="BN369" s="208"/>
      <c r="BO369" s="208"/>
      <c r="BP369" s="208"/>
      <c r="BQ369" s="208"/>
      <c r="BR369" s="208"/>
      <c r="BS369" s="208"/>
      <c r="BT369" s="208"/>
      <c r="BU369" s="208"/>
      <c r="BV369" s="208"/>
      <c r="BW369" s="208"/>
      <c r="BX369" s="208"/>
      <c r="BY369" s="208"/>
      <c r="BZ369" s="208"/>
      <c r="CA369" s="208"/>
      <c r="CB369" s="208"/>
      <c r="CC369" s="208"/>
      <c r="CD369" s="208"/>
      <c r="CE369" s="208"/>
      <c r="CF369" s="208"/>
      <c r="CG369" s="208"/>
      <c r="CH369" s="208"/>
      <c r="CI369" s="208"/>
      <c r="CJ369" s="208"/>
      <c r="CK369" s="208"/>
      <c r="CL369" s="208"/>
      <c r="CM369" s="208"/>
      <c r="CN369" s="208"/>
      <c r="CO369" s="208"/>
      <c r="CP369" s="208"/>
      <c r="CQ369" s="176"/>
      <c r="DP369" s="166"/>
    </row>
    <row r="370" spans="2:120">
      <c r="B370" s="166"/>
      <c r="C370" s="175"/>
      <c r="D370" s="175"/>
      <c r="E370" s="178"/>
      <c r="F370" s="17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70"/>
      <c r="S370" s="170"/>
      <c r="T370" s="170"/>
      <c r="U370" s="170"/>
      <c r="V370" s="170"/>
      <c r="W370" s="170"/>
      <c r="X370" s="207"/>
      <c r="Y370" s="207"/>
      <c r="Z370" s="207"/>
      <c r="AA370" s="208"/>
      <c r="AB370" s="208"/>
      <c r="AC370" s="208"/>
      <c r="AD370" s="208"/>
      <c r="AE370" s="208"/>
      <c r="AF370" s="208"/>
      <c r="AG370" s="208"/>
      <c r="AH370" s="208"/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  <c r="BI370" s="208"/>
      <c r="BJ370" s="208"/>
      <c r="BK370" s="208"/>
      <c r="BL370" s="208"/>
      <c r="BM370" s="208"/>
      <c r="BN370" s="208"/>
      <c r="BO370" s="208"/>
      <c r="BP370" s="208"/>
      <c r="BQ370" s="208"/>
      <c r="BR370" s="208"/>
      <c r="BS370" s="208"/>
      <c r="BT370" s="208"/>
      <c r="BU370" s="208"/>
      <c r="BV370" s="208"/>
      <c r="BW370" s="208"/>
      <c r="BX370" s="208"/>
      <c r="BY370" s="208"/>
      <c r="BZ370" s="208"/>
      <c r="CA370" s="208"/>
      <c r="CB370" s="208"/>
      <c r="CC370" s="208"/>
      <c r="CD370" s="208"/>
      <c r="CE370" s="208"/>
      <c r="CF370" s="208"/>
      <c r="CG370" s="208"/>
      <c r="CH370" s="208"/>
      <c r="CI370" s="208"/>
      <c r="CJ370" s="208"/>
      <c r="CK370" s="208"/>
      <c r="CL370" s="208"/>
      <c r="CM370" s="208"/>
      <c r="CN370" s="208"/>
      <c r="CO370" s="208"/>
      <c r="CP370" s="208"/>
      <c r="CQ370" s="176"/>
      <c r="DP370" s="166"/>
    </row>
    <row r="371" spans="2:120">
      <c r="B371" s="166"/>
      <c r="C371" s="175"/>
      <c r="D371" s="175"/>
      <c r="E371" s="178"/>
      <c r="F371" s="17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70"/>
      <c r="S371" s="170"/>
      <c r="T371" s="170"/>
      <c r="U371" s="170"/>
      <c r="V371" s="170"/>
      <c r="W371" s="170"/>
      <c r="X371" s="207"/>
      <c r="Y371" s="207"/>
      <c r="Z371" s="207"/>
      <c r="AA371" s="208"/>
      <c r="AB371" s="208"/>
      <c r="AC371" s="208"/>
      <c r="AD371" s="208"/>
      <c r="AE371" s="208"/>
      <c r="AF371" s="208"/>
      <c r="AG371" s="208"/>
      <c r="AH371" s="208"/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  <c r="BI371" s="208"/>
      <c r="BJ371" s="208"/>
      <c r="BK371" s="208"/>
      <c r="BL371" s="208"/>
      <c r="BM371" s="208"/>
      <c r="BN371" s="208"/>
      <c r="BO371" s="208"/>
      <c r="BP371" s="208"/>
      <c r="BQ371" s="208"/>
      <c r="BR371" s="208"/>
      <c r="BS371" s="208"/>
      <c r="BT371" s="208"/>
      <c r="BU371" s="208"/>
      <c r="BV371" s="208"/>
      <c r="BW371" s="208"/>
      <c r="BX371" s="208"/>
      <c r="BY371" s="208"/>
      <c r="BZ371" s="208"/>
      <c r="CA371" s="208"/>
      <c r="CB371" s="208"/>
      <c r="CC371" s="208"/>
      <c r="CD371" s="208"/>
      <c r="CE371" s="208"/>
      <c r="CF371" s="208"/>
      <c r="CG371" s="208"/>
      <c r="CH371" s="208"/>
      <c r="CI371" s="208"/>
      <c r="CJ371" s="208"/>
      <c r="CK371" s="208"/>
      <c r="CL371" s="208"/>
      <c r="CM371" s="208"/>
      <c r="CN371" s="208"/>
      <c r="CO371" s="208"/>
      <c r="CP371" s="208"/>
      <c r="CQ371" s="176"/>
      <c r="DP371" s="166"/>
    </row>
    <row r="372" spans="2:120">
      <c r="B372" s="166"/>
      <c r="C372" s="175"/>
      <c r="D372" s="175"/>
      <c r="E372" s="178"/>
      <c r="F372" s="17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70"/>
      <c r="S372" s="170"/>
      <c r="T372" s="170"/>
      <c r="U372" s="170"/>
      <c r="V372" s="170"/>
      <c r="W372" s="170"/>
      <c r="X372" s="207"/>
      <c r="Y372" s="207"/>
      <c r="Z372" s="207"/>
      <c r="AA372" s="208"/>
      <c r="AB372" s="208"/>
      <c r="AC372" s="208"/>
      <c r="AD372" s="208"/>
      <c r="AE372" s="208"/>
      <c r="AF372" s="208"/>
      <c r="AG372" s="208"/>
      <c r="AH372" s="208"/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  <c r="BI372" s="208"/>
      <c r="BJ372" s="208"/>
      <c r="BK372" s="208"/>
      <c r="BL372" s="208"/>
      <c r="BM372" s="208"/>
      <c r="BN372" s="208"/>
      <c r="BO372" s="208"/>
      <c r="BP372" s="208"/>
      <c r="BQ372" s="208"/>
      <c r="BR372" s="208"/>
      <c r="BS372" s="208"/>
      <c r="BT372" s="208"/>
      <c r="BU372" s="208"/>
      <c r="BV372" s="208"/>
      <c r="BW372" s="208"/>
      <c r="BX372" s="208"/>
      <c r="BY372" s="208"/>
      <c r="BZ372" s="208"/>
      <c r="CA372" s="208"/>
      <c r="CB372" s="208"/>
      <c r="CC372" s="208"/>
      <c r="CD372" s="208"/>
      <c r="CE372" s="208"/>
      <c r="CF372" s="208"/>
      <c r="CG372" s="208"/>
      <c r="CH372" s="208"/>
      <c r="CI372" s="208"/>
      <c r="CJ372" s="208"/>
      <c r="CK372" s="208"/>
      <c r="CL372" s="208"/>
      <c r="CM372" s="208"/>
      <c r="CN372" s="208"/>
      <c r="CO372" s="208"/>
      <c r="CP372" s="208"/>
      <c r="CQ372" s="176"/>
      <c r="DP372" s="166"/>
    </row>
    <row r="373" spans="2:120">
      <c r="B373" s="166"/>
      <c r="C373" s="175"/>
      <c r="D373" s="175"/>
      <c r="E373" s="178"/>
      <c r="F373" s="17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70"/>
      <c r="S373" s="170"/>
      <c r="T373" s="170"/>
      <c r="U373" s="170"/>
      <c r="V373" s="170"/>
      <c r="W373" s="170"/>
      <c r="X373" s="207"/>
      <c r="Y373" s="207"/>
      <c r="Z373" s="207"/>
      <c r="AA373" s="208"/>
      <c r="AB373" s="208"/>
      <c r="AC373" s="208"/>
      <c r="AD373" s="208"/>
      <c r="AE373" s="208"/>
      <c r="AF373" s="208"/>
      <c r="AG373" s="208"/>
      <c r="AH373" s="208"/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  <c r="BI373" s="208"/>
      <c r="BJ373" s="208"/>
      <c r="BK373" s="208"/>
      <c r="BL373" s="208"/>
      <c r="BM373" s="208"/>
      <c r="BN373" s="208"/>
      <c r="BO373" s="208"/>
      <c r="BP373" s="208"/>
      <c r="BQ373" s="208"/>
      <c r="BR373" s="208"/>
      <c r="BS373" s="208"/>
      <c r="BT373" s="208"/>
      <c r="BU373" s="208"/>
      <c r="BV373" s="208"/>
      <c r="BW373" s="208"/>
      <c r="BX373" s="208"/>
      <c r="BY373" s="208"/>
      <c r="BZ373" s="208"/>
      <c r="CA373" s="208"/>
      <c r="CB373" s="208"/>
      <c r="CC373" s="208"/>
      <c r="CD373" s="208"/>
      <c r="CE373" s="208"/>
      <c r="CF373" s="208"/>
      <c r="CG373" s="208"/>
      <c r="CH373" s="208"/>
      <c r="CI373" s="208"/>
      <c r="CJ373" s="208"/>
      <c r="CK373" s="208"/>
      <c r="CL373" s="208"/>
      <c r="CM373" s="208"/>
      <c r="CN373" s="208"/>
      <c r="CO373" s="208"/>
      <c r="CP373" s="208"/>
      <c r="CQ373" s="176"/>
      <c r="DP373" s="166"/>
    </row>
    <row r="374" spans="2:120">
      <c r="B374" s="166"/>
      <c r="C374" s="175"/>
      <c r="D374" s="175"/>
      <c r="E374" s="178"/>
      <c r="F374" s="17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70"/>
      <c r="S374" s="170"/>
      <c r="T374" s="170"/>
      <c r="U374" s="170"/>
      <c r="V374" s="170"/>
      <c r="W374" s="170"/>
      <c r="X374" s="207"/>
      <c r="Y374" s="207"/>
      <c r="Z374" s="207"/>
      <c r="AA374" s="208"/>
      <c r="AB374" s="208"/>
      <c r="AC374" s="208"/>
      <c r="AD374" s="208"/>
      <c r="AE374" s="208"/>
      <c r="AF374" s="208"/>
      <c r="AG374" s="208"/>
      <c r="AH374" s="208"/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  <c r="BI374" s="208"/>
      <c r="BJ374" s="208"/>
      <c r="BK374" s="208"/>
      <c r="BL374" s="208"/>
      <c r="BM374" s="208"/>
      <c r="BN374" s="208"/>
      <c r="BO374" s="208"/>
      <c r="BP374" s="208"/>
      <c r="BQ374" s="208"/>
      <c r="BR374" s="208"/>
      <c r="BS374" s="208"/>
      <c r="BT374" s="208"/>
      <c r="BU374" s="208"/>
      <c r="BV374" s="208"/>
      <c r="BW374" s="208"/>
      <c r="BX374" s="208"/>
      <c r="BY374" s="208"/>
      <c r="BZ374" s="208"/>
      <c r="CA374" s="208"/>
      <c r="CB374" s="208"/>
      <c r="CC374" s="208"/>
      <c r="CD374" s="208"/>
      <c r="CE374" s="208"/>
      <c r="CF374" s="208"/>
      <c r="CG374" s="208"/>
      <c r="CH374" s="208"/>
      <c r="CI374" s="208"/>
      <c r="CJ374" s="208"/>
      <c r="CK374" s="208"/>
      <c r="CL374" s="208"/>
      <c r="CM374" s="208"/>
      <c r="CN374" s="208"/>
      <c r="CO374" s="208"/>
      <c r="CP374" s="208"/>
      <c r="CQ374" s="176"/>
      <c r="DP374" s="166"/>
    </row>
    <row r="375" spans="2:120">
      <c r="B375" s="166"/>
      <c r="C375" s="175"/>
      <c r="D375" s="175"/>
      <c r="E375" s="178"/>
      <c r="F375" s="17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70"/>
      <c r="S375" s="170"/>
      <c r="T375" s="170"/>
      <c r="U375" s="170"/>
      <c r="V375" s="170"/>
      <c r="W375" s="170"/>
      <c r="X375" s="207"/>
      <c r="Y375" s="207"/>
      <c r="Z375" s="207"/>
      <c r="AA375" s="208"/>
      <c r="AB375" s="208"/>
      <c r="AC375" s="208"/>
      <c r="AD375" s="208"/>
      <c r="AE375" s="208"/>
      <c r="AF375" s="208"/>
      <c r="AG375" s="208"/>
      <c r="AH375" s="208"/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  <c r="BI375" s="208"/>
      <c r="BJ375" s="208"/>
      <c r="BK375" s="208"/>
      <c r="BL375" s="208"/>
      <c r="BM375" s="208"/>
      <c r="BN375" s="208"/>
      <c r="BO375" s="208"/>
      <c r="BP375" s="208"/>
      <c r="BQ375" s="208"/>
      <c r="BR375" s="208"/>
      <c r="BS375" s="208"/>
      <c r="BT375" s="208"/>
      <c r="BU375" s="208"/>
      <c r="BV375" s="208"/>
      <c r="BW375" s="208"/>
      <c r="BX375" s="208"/>
      <c r="BY375" s="208"/>
      <c r="BZ375" s="208"/>
      <c r="CA375" s="208"/>
      <c r="CB375" s="208"/>
      <c r="CC375" s="208"/>
      <c r="CD375" s="208"/>
      <c r="CE375" s="208"/>
      <c r="CF375" s="208"/>
      <c r="CG375" s="208"/>
      <c r="CH375" s="208"/>
      <c r="CI375" s="208"/>
      <c r="CJ375" s="208"/>
      <c r="CK375" s="208"/>
      <c r="CL375" s="208"/>
      <c r="CM375" s="208"/>
      <c r="CN375" s="208"/>
      <c r="CO375" s="208"/>
      <c r="CP375" s="208"/>
      <c r="CQ375" s="176"/>
      <c r="DP375" s="166"/>
    </row>
    <row r="376" spans="2:120">
      <c r="B376" s="166"/>
      <c r="C376" s="175"/>
      <c r="D376" s="175"/>
      <c r="E376" s="178"/>
      <c r="F376" s="17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70"/>
      <c r="S376" s="170"/>
      <c r="T376" s="170"/>
      <c r="U376" s="170"/>
      <c r="V376" s="170"/>
      <c r="W376" s="170"/>
      <c r="X376" s="207"/>
      <c r="Y376" s="207"/>
      <c r="Z376" s="207"/>
      <c r="AA376" s="208"/>
      <c r="AB376" s="208"/>
      <c r="AC376" s="208"/>
      <c r="AD376" s="208"/>
      <c r="AE376" s="208"/>
      <c r="AF376" s="208"/>
      <c r="AG376" s="208"/>
      <c r="AH376" s="208"/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  <c r="BI376" s="208"/>
      <c r="BJ376" s="208"/>
      <c r="BK376" s="208"/>
      <c r="BL376" s="208"/>
      <c r="BM376" s="208"/>
      <c r="BN376" s="208"/>
      <c r="BO376" s="208"/>
      <c r="BP376" s="208"/>
      <c r="BQ376" s="208"/>
      <c r="BR376" s="208"/>
      <c r="BS376" s="208"/>
      <c r="BT376" s="208"/>
      <c r="BU376" s="208"/>
      <c r="BV376" s="208"/>
      <c r="BW376" s="208"/>
      <c r="BX376" s="208"/>
      <c r="BY376" s="208"/>
      <c r="BZ376" s="208"/>
      <c r="CA376" s="208"/>
      <c r="CB376" s="208"/>
      <c r="CC376" s="208"/>
      <c r="CD376" s="208"/>
      <c r="CE376" s="208"/>
      <c r="CF376" s="208"/>
      <c r="CG376" s="208"/>
      <c r="CH376" s="208"/>
      <c r="CI376" s="208"/>
      <c r="CJ376" s="208"/>
      <c r="CK376" s="208"/>
      <c r="CL376" s="208"/>
      <c r="CM376" s="208"/>
      <c r="CN376" s="208"/>
      <c r="CO376" s="208"/>
      <c r="CP376" s="208"/>
      <c r="CQ376" s="176"/>
      <c r="DP376" s="166"/>
    </row>
    <row r="377" spans="2:120">
      <c r="B377" s="166"/>
      <c r="C377" s="175"/>
      <c r="D377" s="175"/>
      <c r="E377" s="178"/>
      <c r="F377" s="17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70"/>
      <c r="S377" s="170"/>
      <c r="T377" s="170"/>
      <c r="U377" s="170"/>
      <c r="V377" s="170"/>
      <c r="W377" s="170"/>
      <c r="X377" s="207"/>
      <c r="Y377" s="207"/>
      <c r="Z377" s="207"/>
      <c r="AA377" s="208"/>
      <c r="AB377" s="208"/>
      <c r="AC377" s="208"/>
      <c r="AD377" s="208"/>
      <c r="AE377" s="208"/>
      <c r="AF377" s="208"/>
      <c r="AG377" s="208"/>
      <c r="AH377" s="208"/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  <c r="BI377" s="208"/>
      <c r="BJ377" s="208"/>
      <c r="BK377" s="208"/>
      <c r="BL377" s="208"/>
      <c r="BM377" s="208"/>
      <c r="BN377" s="208"/>
      <c r="BO377" s="208"/>
      <c r="BP377" s="208"/>
      <c r="BQ377" s="208"/>
      <c r="BR377" s="208"/>
      <c r="BS377" s="208"/>
      <c r="BT377" s="208"/>
      <c r="BU377" s="208"/>
      <c r="BV377" s="208"/>
      <c r="BW377" s="208"/>
      <c r="BX377" s="208"/>
      <c r="BY377" s="208"/>
      <c r="BZ377" s="208"/>
      <c r="CA377" s="208"/>
      <c r="CB377" s="208"/>
      <c r="CC377" s="208"/>
      <c r="CD377" s="208"/>
      <c r="CE377" s="208"/>
      <c r="CF377" s="208"/>
      <c r="CG377" s="208"/>
      <c r="CH377" s="208"/>
      <c r="CI377" s="208"/>
      <c r="CJ377" s="208"/>
      <c r="CK377" s="208"/>
      <c r="CL377" s="208"/>
      <c r="CM377" s="208"/>
      <c r="CN377" s="208"/>
      <c r="CO377" s="208"/>
      <c r="CP377" s="208"/>
      <c r="CQ377" s="176"/>
      <c r="DP377" s="166"/>
    </row>
    <row r="378" spans="2:120">
      <c r="B378" s="166"/>
      <c r="C378" s="175"/>
      <c r="D378" s="175"/>
      <c r="E378" s="178"/>
      <c r="F378" s="17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70"/>
      <c r="S378" s="170"/>
      <c r="T378" s="170"/>
      <c r="U378" s="170"/>
      <c r="V378" s="170"/>
      <c r="W378" s="170"/>
      <c r="X378" s="207"/>
      <c r="Y378" s="207"/>
      <c r="Z378" s="207"/>
      <c r="AA378" s="208"/>
      <c r="AB378" s="208"/>
      <c r="AC378" s="208"/>
      <c r="AD378" s="208"/>
      <c r="AE378" s="208"/>
      <c r="AF378" s="208"/>
      <c r="AG378" s="208"/>
      <c r="AH378" s="208"/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  <c r="BI378" s="208"/>
      <c r="BJ378" s="208"/>
      <c r="BK378" s="208"/>
      <c r="BL378" s="208"/>
      <c r="BM378" s="208"/>
      <c r="BN378" s="208"/>
      <c r="BO378" s="208"/>
      <c r="BP378" s="208"/>
      <c r="BQ378" s="208"/>
      <c r="BR378" s="208"/>
      <c r="BS378" s="208"/>
      <c r="BT378" s="208"/>
      <c r="BU378" s="208"/>
      <c r="BV378" s="208"/>
      <c r="BW378" s="208"/>
      <c r="BX378" s="208"/>
      <c r="BY378" s="208"/>
      <c r="BZ378" s="208"/>
      <c r="CA378" s="208"/>
      <c r="CB378" s="208"/>
      <c r="CC378" s="208"/>
      <c r="CD378" s="208"/>
      <c r="CE378" s="208"/>
      <c r="CF378" s="208"/>
      <c r="CG378" s="208"/>
      <c r="CH378" s="208"/>
      <c r="CI378" s="208"/>
      <c r="CJ378" s="208"/>
      <c r="CK378" s="208"/>
      <c r="CL378" s="208"/>
      <c r="CM378" s="208"/>
      <c r="CN378" s="208"/>
      <c r="CO378" s="208"/>
      <c r="CP378" s="208"/>
      <c r="CQ378" s="176"/>
      <c r="DP378" s="166"/>
    </row>
    <row r="379" spans="2:120">
      <c r="B379" s="166"/>
      <c r="C379" s="175"/>
      <c r="D379" s="175"/>
      <c r="E379" s="178"/>
      <c r="F379" s="17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70"/>
      <c r="S379" s="170"/>
      <c r="T379" s="170"/>
      <c r="U379" s="170"/>
      <c r="V379" s="170"/>
      <c r="W379" s="170"/>
      <c r="X379" s="207"/>
      <c r="Y379" s="207"/>
      <c r="Z379" s="207"/>
      <c r="AA379" s="208"/>
      <c r="AB379" s="208"/>
      <c r="AC379" s="208"/>
      <c r="AD379" s="208"/>
      <c r="AE379" s="208"/>
      <c r="AF379" s="208"/>
      <c r="AG379" s="208"/>
      <c r="AH379" s="208"/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  <c r="BI379" s="208"/>
      <c r="BJ379" s="208"/>
      <c r="BK379" s="208"/>
      <c r="BL379" s="208"/>
      <c r="BM379" s="208"/>
      <c r="BN379" s="208"/>
      <c r="BO379" s="208"/>
      <c r="BP379" s="208"/>
      <c r="BQ379" s="208"/>
      <c r="BR379" s="208"/>
      <c r="BS379" s="208"/>
      <c r="BT379" s="208"/>
      <c r="BU379" s="208"/>
      <c r="BV379" s="208"/>
      <c r="BW379" s="208"/>
      <c r="BX379" s="208"/>
      <c r="BY379" s="208"/>
      <c r="BZ379" s="208"/>
      <c r="CA379" s="208"/>
      <c r="CB379" s="208"/>
      <c r="CC379" s="208"/>
      <c r="CD379" s="208"/>
      <c r="CE379" s="208"/>
      <c r="CF379" s="208"/>
      <c r="CG379" s="208"/>
      <c r="CH379" s="208"/>
      <c r="CI379" s="208"/>
      <c r="CJ379" s="208"/>
      <c r="CK379" s="208"/>
      <c r="CL379" s="208"/>
      <c r="CM379" s="208"/>
      <c r="CN379" s="208"/>
      <c r="CO379" s="208"/>
      <c r="CP379" s="208"/>
      <c r="CQ379" s="176"/>
      <c r="DP379" s="166"/>
    </row>
    <row r="380" spans="2:120">
      <c r="B380" s="166"/>
      <c r="C380" s="175"/>
      <c r="D380" s="175"/>
      <c r="E380" s="178"/>
      <c r="F380" s="17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70"/>
      <c r="S380" s="170"/>
      <c r="T380" s="170"/>
      <c r="U380" s="170"/>
      <c r="V380" s="170"/>
      <c r="W380" s="170"/>
      <c r="X380" s="207"/>
      <c r="Y380" s="207"/>
      <c r="Z380" s="207"/>
      <c r="AA380" s="208"/>
      <c r="AB380" s="208"/>
      <c r="AC380" s="208"/>
      <c r="AD380" s="208"/>
      <c r="AE380" s="208"/>
      <c r="AF380" s="208"/>
      <c r="AG380" s="208"/>
      <c r="AH380" s="208"/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  <c r="BI380" s="208"/>
      <c r="BJ380" s="208"/>
      <c r="BK380" s="208"/>
      <c r="BL380" s="208"/>
      <c r="BM380" s="208"/>
      <c r="BN380" s="208"/>
      <c r="BO380" s="208"/>
      <c r="BP380" s="208"/>
      <c r="BQ380" s="208"/>
      <c r="BR380" s="208"/>
      <c r="BS380" s="208"/>
      <c r="BT380" s="208"/>
      <c r="BU380" s="208"/>
      <c r="BV380" s="208"/>
      <c r="BW380" s="208"/>
      <c r="BX380" s="208"/>
      <c r="BY380" s="208"/>
      <c r="BZ380" s="208"/>
      <c r="CA380" s="208"/>
      <c r="CB380" s="208"/>
      <c r="CC380" s="208"/>
      <c r="CD380" s="208"/>
      <c r="CE380" s="208"/>
      <c r="CF380" s="208"/>
      <c r="CG380" s="208"/>
      <c r="CH380" s="208"/>
      <c r="CI380" s="208"/>
      <c r="CJ380" s="208"/>
      <c r="CK380" s="208"/>
      <c r="CL380" s="208"/>
      <c r="CM380" s="208"/>
      <c r="CN380" s="208"/>
      <c r="CO380" s="208"/>
      <c r="CP380" s="208"/>
      <c r="CQ380" s="176"/>
      <c r="DP380" s="166"/>
    </row>
    <row r="381" spans="2:120">
      <c r="B381" s="166"/>
      <c r="C381" s="175"/>
      <c r="D381" s="175"/>
      <c r="E381" s="178"/>
      <c r="F381" s="17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70"/>
      <c r="S381" s="170"/>
      <c r="T381" s="170"/>
      <c r="U381" s="170"/>
      <c r="V381" s="170"/>
      <c r="W381" s="170"/>
      <c r="X381" s="207"/>
      <c r="Y381" s="207"/>
      <c r="Z381" s="207"/>
      <c r="AA381" s="208"/>
      <c r="AB381" s="208"/>
      <c r="AC381" s="208"/>
      <c r="AD381" s="208"/>
      <c r="AE381" s="208"/>
      <c r="AF381" s="208"/>
      <c r="AG381" s="208"/>
      <c r="AH381" s="208"/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  <c r="BI381" s="208"/>
      <c r="BJ381" s="208"/>
      <c r="BK381" s="208"/>
      <c r="BL381" s="208"/>
      <c r="BM381" s="208"/>
      <c r="BN381" s="208"/>
      <c r="BO381" s="208"/>
      <c r="BP381" s="208"/>
      <c r="BQ381" s="208"/>
      <c r="BR381" s="208"/>
      <c r="BS381" s="208"/>
      <c r="BT381" s="208"/>
      <c r="BU381" s="208"/>
      <c r="BV381" s="208"/>
      <c r="BW381" s="208"/>
      <c r="BX381" s="208"/>
      <c r="BY381" s="208"/>
      <c r="BZ381" s="208"/>
      <c r="CA381" s="208"/>
      <c r="CB381" s="208"/>
      <c r="CC381" s="208"/>
      <c r="CD381" s="208"/>
      <c r="CE381" s="208"/>
      <c r="CF381" s="208"/>
      <c r="CG381" s="208"/>
      <c r="CH381" s="208"/>
      <c r="CI381" s="208"/>
      <c r="CJ381" s="208"/>
      <c r="CK381" s="208"/>
      <c r="CL381" s="208"/>
      <c r="CM381" s="208"/>
      <c r="CN381" s="208"/>
      <c r="CO381" s="208"/>
      <c r="CP381" s="208"/>
      <c r="CQ381" s="176"/>
      <c r="DP381" s="166"/>
    </row>
    <row r="382" spans="2:120">
      <c r="B382" s="166"/>
      <c r="C382" s="175"/>
      <c r="D382" s="175"/>
      <c r="E382" s="178"/>
      <c r="F382" s="17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70"/>
      <c r="S382" s="170"/>
      <c r="T382" s="170"/>
      <c r="U382" s="170"/>
      <c r="V382" s="170"/>
      <c r="W382" s="170"/>
      <c r="X382" s="207"/>
      <c r="Y382" s="207"/>
      <c r="Z382" s="207"/>
      <c r="AA382" s="208"/>
      <c r="AB382" s="208"/>
      <c r="AC382" s="208"/>
      <c r="AD382" s="208"/>
      <c r="AE382" s="208"/>
      <c r="AF382" s="208"/>
      <c r="AG382" s="208"/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  <c r="BI382" s="208"/>
      <c r="BJ382" s="208"/>
      <c r="BK382" s="208"/>
      <c r="BL382" s="208"/>
      <c r="BM382" s="208"/>
      <c r="BN382" s="208"/>
      <c r="BO382" s="208"/>
      <c r="BP382" s="208"/>
      <c r="BQ382" s="208"/>
      <c r="BR382" s="208"/>
      <c r="BS382" s="208"/>
      <c r="BT382" s="208"/>
      <c r="BU382" s="208"/>
      <c r="BV382" s="208"/>
      <c r="BW382" s="208"/>
      <c r="BX382" s="208"/>
      <c r="BY382" s="208"/>
      <c r="BZ382" s="208"/>
      <c r="CA382" s="208"/>
      <c r="CB382" s="208"/>
      <c r="CC382" s="208"/>
      <c r="CD382" s="208"/>
      <c r="CE382" s="208"/>
      <c r="CF382" s="208"/>
      <c r="CG382" s="208"/>
      <c r="CH382" s="208"/>
      <c r="CI382" s="208"/>
      <c r="CJ382" s="208"/>
      <c r="CK382" s="208"/>
      <c r="CL382" s="208"/>
      <c r="CM382" s="208"/>
      <c r="CN382" s="208"/>
      <c r="CO382" s="208"/>
      <c r="CP382" s="208"/>
      <c r="CQ382" s="176"/>
      <c r="DP382" s="166"/>
    </row>
    <row r="383" spans="2:120">
      <c r="B383" s="166"/>
      <c r="C383" s="175"/>
      <c r="D383" s="175"/>
      <c r="E383" s="178"/>
      <c r="F383" s="17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70"/>
      <c r="S383" s="170"/>
      <c r="T383" s="170"/>
      <c r="U383" s="170"/>
      <c r="V383" s="170"/>
      <c r="W383" s="170"/>
      <c r="X383" s="207"/>
      <c r="Y383" s="207"/>
      <c r="Z383" s="207"/>
      <c r="AA383" s="208"/>
      <c r="AB383" s="208"/>
      <c r="AC383" s="208"/>
      <c r="AD383" s="208"/>
      <c r="AE383" s="208"/>
      <c r="AF383" s="208"/>
      <c r="AG383" s="208"/>
      <c r="AH383" s="208"/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  <c r="BI383" s="208"/>
      <c r="BJ383" s="208"/>
      <c r="BK383" s="208"/>
      <c r="BL383" s="208"/>
      <c r="BM383" s="208"/>
      <c r="BN383" s="208"/>
      <c r="BO383" s="208"/>
      <c r="BP383" s="208"/>
      <c r="BQ383" s="208"/>
      <c r="BR383" s="208"/>
      <c r="BS383" s="208"/>
      <c r="BT383" s="208"/>
      <c r="BU383" s="208"/>
      <c r="BV383" s="208"/>
      <c r="BW383" s="208"/>
      <c r="BX383" s="208"/>
      <c r="BY383" s="208"/>
      <c r="BZ383" s="208"/>
      <c r="CA383" s="208"/>
      <c r="CB383" s="208"/>
      <c r="CC383" s="208"/>
      <c r="CD383" s="208"/>
      <c r="CE383" s="208"/>
      <c r="CF383" s="208"/>
      <c r="CG383" s="208"/>
      <c r="CH383" s="208"/>
      <c r="CI383" s="208"/>
      <c r="CJ383" s="208"/>
      <c r="CK383" s="208"/>
      <c r="CL383" s="208"/>
      <c r="CM383" s="208"/>
      <c r="CN383" s="208"/>
      <c r="CO383" s="208"/>
      <c r="CP383" s="208"/>
      <c r="CQ383" s="176"/>
      <c r="DP383" s="166"/>
    </row>
    <row r="384" spans="2:120">
      <c r="B384" s="166"/>
      <c r="C384" s="175"/>
      <c r="D384" s="175"/>
      <c r="E384" s="178"/>
      <c r="F384" s="17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70"/>
      <c r="S384" s="170"/>
      <c r="T384" s="170"/>
      <c r="U384" s="170"/>
      <c r="V384" s="170"/>
      <c r="W384" s="170"/>
      <c r="X384" s="207"/>
      <c r="Y384" s="207"/>
      <c r="Z384" s="207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8"/>
      <c r="BN384" s="208"/>
      <c r="BO384" s="208"/>
      <c r="BP384" s="208"/>
      <c r="BQ384" s="208"/>
      <c r="BR384" s="208"/>
      <c r="BS384" s="208"/>
      <c r="BT384" s="208"/>
      <c r="BU384" s="208"/>
      <c r="BV384" s="208"/>
      <c r="BW384" s="208"/>
      <c r="BX384" s="208"/>
      <c r="BY384" s="208"/>
      <c r="BZ384" s="208"/>
      <c r="CA384" s="208"/>
      <c r="CB384" s="208"/>
      <c r="CC384" s="208"/>
      <c r="CD384" s="208"/>
      <c r="CE384" s="208"/>
      <c r="CF384" s="208"/>
      <c r="CG384" s="208"/>
      <c r="CH384" s="208"/>
      <c r="CI384" s="208"/>
      <c r="CJ384" s="208"/>
      <c r="CK384" s="208"/>
      <c r="CL384" s="208"/>
      <c r="CM384" s="208"/>
      <c r="CN384" s="208"/>
      <c r="CO384" s="208"/>
      <c r="CP384" s="208"/>
      <c r="CQ384" s="176"/>
      <c r="DP384" s="166"/>
    </row>
    <row r="385" spans="2:120">
      <c r="B385" s="166"/>
      <c r="C385" s="175"/>
      <c r="D385" s="175"/>
      <c r="E385" s="178"/>
      <c r="F385" s="17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70"/>
      <c r="S385" s="170"/>
      <c r="T385" s="170"/>
      <c r="U385" s="170"/>
      <c r="V385" s="170"/>
      <c r="W385" s="170"/>
      <c r="X385" s="207"/>
      <c r="Y385" s="207"/>
      <c r="Z385" s="207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8"/>
      <c r="BN385" s="208"/>
      <c r="BO385" s="208"/>
      <c r="BP385" s="208"/>
      <c r="BQ385" s="208"/>
      <c r="BR385" s="208"/>
      <c r="BS385" s="208"/>
      <c r="BT385" s="208"/>
      <c r="BU385" s="208"/>
      <c r="BV385" s="208"/>
      <c r="BW385" s="208"/>
      <c r="BX385" s="208"/>
      <c r="BY385" s="208"/>
      <c r="BZ385" s="208"/>
      <c r="CA385" s="208"/>
      <c r="CB385" s="208"/>
      <c r="CC385" s="208"/>
      <c r="CD385" s="208"/>
      <c r="CE385" s="208"/>
      <c r="CF385" s="208"/>
      <c r="CG385" s="208"/>
      <c r="CH385" s="208"/>
      <c r="CI385" s="208"/>
      <c r="CJ385" s="208"/>
      <c r="CK385" s="208"/>
      <c r="CL385" s="208"/>
      <c r="CM385" s="208"/>
      <c r="CN385" s="208"/>
      <c r="CO385" s="208"/>
      <c r="CP385" s="208"/>
      <c r="CQ385" s="176"/>
      <c r="DP385" s="166"/>
    </row>
    <row r="386" spans="2:120">
      <c r="B386" s="166"/>
      <c r="C386" s="175"/>
      <c r="D386" s="175"/>
      <c r="E386" s="178"/>
      <c r="F386" s="17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70"/>
      <c r="S386" s="170"/>
      <c r="T386" s="170"/>
      <c r="U386" s="170"/>
      <c r="V386" s="170"/>
      <c r="W386" s="170"/>
      <c r="X386" s="207"/>
      <c r="Y386" s="207"/>
      <c r="Z386" s="207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8"/>
      <c r="BN386" s="208"/>
      <c r="BO386" s="208"/>
      <c r="BP386" s="208"/>
      <c r="BQ386" s="208"/>
      <c r="BR386" s="208"/>
      <c r="BS386" s="208"/>
      <c r="BT386" s="208"/>
      <c r="BU386" s="208"/>
      <c r="BV386" s="208"/>
      <c r="BW386" s="208"/>
      <c r="BX386" s="208"/>
      <c r="BY386" s="208"/>
      <c r="BZ386" s="208"/>
      <c r="CA386" s="208"/>
      <c r="CB386" s="208"/>
      <c r="CC386" s="208"/>
      <c r="CD386" s="208"/>
      <c r="CE386" s="208"/>
      <c r="CF386" s="208"/>
      <c r="CG386" s="208"/>
      <c r="CH386" s="208"/>
      <c r="CI386" s="208"/>
      <c r="CJ386" s="208"/>
      <c r="CK386" s="208"/>
      <c r="CL386" s="208"/>
      <c r="CM386" s="208"/>
      <c r="CN386" s="208"/>
      <c r="CO386" s="208"/>
      <c r="CP386" s="208"/>
      <c r="CQ386" s="176"/>
      <c r="DP386" s="166"/>
    </row>
    <row r="387" spans="2:120">
      <c r="B387" s="166"/>
      <c r="C387" s="175"/>
      <c r="D387" s="175"/>
      <c r="E387" s="178"/>
      <c r="F387" s="17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70"/>
      <c r="S387" s="170"/>
      <c r="T387" s="170"/>
      <c r="U387" s="170"/>
      <c r="V387" s="170"/>
      <c r="W387" s="170"/>
      <c r="X387" s="207"/>
      <c r="Y387" s="207"/>
      <c r="Z387" s="207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8"/>
      <c r="BN387" s="208"/>
      <c r="BO387" s="208"/>
      <c r="BP387" s="208"/>
      <c r="BQ387" s="208"/>
      <c r="BR387" s="208"/>
      <c r="BS387" s="208"/>
      <c r="BT387" s="208"/>
      <c r="BU387" s="208"/>
      <c r="BV387" s="208"/>
      <c r="BW387" s="208"/>
      <c r="BX387" s="208"/>
      <c r="BY387" s="208"/>
      <c r="BZ387" s="208"/>
      <c r="CA387" s="208"/>
      <c r="CB387" s="208"/>
      <c r="CC387" s="208"/>
      <c r="CD387" s="208"/>
      <c r="CE387" s="208"/>
      <c r="CF387" s="208"/>
      <c r="CG387" s="208"/>
      <c r="CH387" s="208"/>
      <c r="CI387" s="208"/>
      <c r="CJ387" s="208"/>
      <c r="CK387" s="208"/>
      <c r="CL387" s="208"/>
      <c r="CM387" s="208"/>
      <c r="CN387" s="208"/>
      <c r="CO387" s="208"/>
      <c r="CP387" s="208"/>
      <c r="CQ387" s="176"/>
      <c r="DP387" s="166"/>
    </row>
    <row r="388" spans="2:120">
      <c r="B388" s="166"/>
      <c r="C388" s="175"/>
      <c r="D388" s="175"/>
      <c r="E388" s="178"/>
      <c r="F388" s="17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70"/>
      <c r="S388" s="170"/>
      <c r="T388" s="170"/>
      <c r="U388" s="170"/>
      <c r="V388" s="170"/>
      <c r="W388" s="170"/>
      <c r="X388" s="207"/>
      <c r="Y388" s="207"/>
      <c r="Z388" s="207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8"/>
      <c r="BN388" s="208"/>
      <c r="BO388" s="208"/>
      <c r="BP388" s="208"/>
      <c r="BQ388" s="208"/>
      <c r="BR388" s="208"/>
      <c r="BS388" s="208"/>
      <c r="BT388" s="208"/>
      <c r="BU388" s="208"/>
      <c r="BV388" s="208"/>
      <c r="BW388" s="208"/>
      <c r="BX388" s="208"/>
      <c r="BY388" s="208"/>
      <c r="BZ388" s="208"/>
      <c r="CA388" s="208"/>
      <c r="CB388" s="208"/>
      <c r="CC388" s="208"/>
      <c r="CD388" s="208"/>
      <c r="CE388" s="208"/>
      <c r="CF388" s="208"/>
      <c r="CG388" s="208"/>
      <c r="CH388" s="208"/>
      <c r="CI388" s="208"/>
      <c r="CJ388" s="208"/>
      <c r="CK388" s="208"/>
      <c r="CL388" s="208"/>
      <c r="CM388" s="208"/>
      <c r="CN388" s="208"/>
      <c r="CO388" s="208"/>
      <c r="CP388" s="208"/>
      <c r="CQ388" s="176"/>
      <c r="DP388" s="166"/>
    </row>
    <row r="389" spans="2:120">
      <c r="B389" s="166"/>
      <c r="C389" s="175"/>
      <c r="D389" s="175"/>
      <c r="E389" s="178"/>
      <c r="F389" s="17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70"/>
      <c r="S389" s="170"/>
      <c r="T389" s="170"/>
      <c r="U389" s="170"/>
      <c r="V389" s="170"/>
      <c r="W389" s="170"/>
      <c r="X389" s="207"/>
      <c r="Y389" s="207"/>
      <c r="Z389" s="207"/>
      <c r="AA389" s="208"/>
      <c r="AB389" s="208"/>
      <c r="AC389" s="208"/>
      <c r="AD389" s="208"/>
      <c r="AE389" s="208"/>
      <c r="AF389" s="208"/>
      <c r="AG389" s="208"/>
      <c r="AH389" s="208"/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  <c r="BI389" s="208"/>
      <c r="BJ389" s="208"/>
      <c r="BK389" s="208"/>
      <c r="BL389" s="208"/>
      <c r="BM389" s="208"/>
      <c r="BN389" s="208"/>
      <c r="BO389" s="208"/>
      <c r="BP389" s="208"/>
      <c r="BQ389" s="208"/>
      <c r="BR389" s="208"/>
      <c r="BS389" s="208"/>
      <c r="BT389" s="208"/>
      <c r="BU389" s="208"/>
      <c r="BV389" s="208"/>
      <c r="BW389" s="208"/>
      <c r="BX389" s="208"/>
      <c r="BY389" s="208"/>
      <c r="BZ389" s="208"/>
      <c r="CA389" s="208"/>
      <c r="CB389" s="208"/>
      <c r="CC389" s="208"/>
      <c r="CD389" s="208"/>
      <c r="CE389" s="208"/>
      <c r="CF389" s="208"/>
      <c r="CG389" s="208"/>
      <c r="CH389" s="208"/>
      <c r="CI389" s="208"/>
      <c r="CJ389" s="208"/>
      <c r="CK389" s="208"/>
      <c r="CL389" s="208"/>
      <c r="CM389" s="208"/>
      <c r="CN389" s="208"/>
      <c r="CO389" s="208"/>
      <c r="CP389" s="208"/>
      <c r="CQ389" s="176"/>
      <c r="DP389" s="166"/>
    </row>
    <row r="390" spans="2:120">
      <c r="B390" s="166"/>
      <c r="C390" s="175"/>
      <c r="D390" s="175"/>
      <c r="E390" s="178"/>
      <c r="F390" s="17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70"/>
      <c r="S390" s="170"/>
      <c r="T390" s="170"/>
      <c r="U390" s="170"/>
      <c r="V390" s="170"/>
      <c r="W390" s="170"/>
      <c r="X390" s="207"/>
      <c r="Y390" s="207"/>
      <c r="Z390" s="207"/>
      <c r="AA390" s="208"/>
      <c r="AB390" s="208"/>
      <c r="AC390" s="208"/>
      <c r="AD390" s="208"/>
      <c r="AE390" s="208"/>
      <c r="AF390" s="208"/>
      <c r="AG390" s="208"/>
      <c r="AH390" s="208"/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  <c r="BI390" s="208"/>
      <c r="BJ390" s="208"/>
      <c r="BK390" s="208"/>
      <c r="BL390" s="208"/>
      <c r="BM390" s="208"/>
      <c r="BN390" s="208"/>
      <c r="BO390" s="208"/>
      <c r="BP390" s="208"/>
      <c r="BQ390" s="208"/>
      <c r="BR390" s="208"/>
      <c r="BS390" s="208"/>
      <c r="BT390" s="208"/>
      <c r="BU390" s="208"/>
      <c r="BV390" s="208"/>
      <c r="BW390" s="208"/>
      <c r="BX390" s="208"/>
      <c r="BY390" s="208"/>
      <c r="BZ390" s="208"/>
      <c r="CA390" s="208"/>
      <c r="CB390" s="208"/>
      <c r="CC390" s="208"/>
      <c r="CD390" s="208"/>
      <c r="CE390" s="208"/>
      <c r="CF390" s="208"/>
      <c r="CG390" s="208"/>
      <c r="CH390" s="208"/>
      <c r="CI390" s="208"/>
      <c r="CJ390" s="208"/>
      <c r="CK390" s="208"/>
      <c r="CL390" s="208"/>
      <c r="CM390" s="208"/>
      <c r="CN390" s="208"/>
      <c r="CO390" s="208"/>
      <c r="CP390" s="208"/>
      <c r="CQ390" s="176"/>
      <c r="DP390" s="166"/>
    </row>
    <row r="391" spans="2:120">
      <c r="B391" s="166"/>
      <c r="C391" s="175"/>
      <c r="D391" s="175"/>
      <c r="E391" s="178"/>
      <c r="F391" s="17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70"/>
      <c r="S391" s="170"/>
      <c r="T391" s="170"/>
      <c r="U391" s="170"/>
      <c r="V391" s="170"/>
      <c r="W391" s="170"/>
      <c r="X391" s="207"/>
      <c r="Y391" s="207"/>
      <c r="Z391" s="207"/>
      <c r="AA391" s="208"/>
      <c r="AB391" s="208"/>
      <c r="AC391" s="208"/>
      <c r="AD391" s="208"/>
      <c r="AE391" s="208"/>
      <c r="AF391" s="208"/>
      <c r="AG391" s="208"/>
      <c r="AH391" s="208"/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  <c r="BI391" s="208"/>
      <c r="BJ391" s="208"/>
      <c r="BK391" s="208"/>
      <c r="BL391" s="208"/>
      <c r="BM391" s="208"/>
      <c r="BN391" s="208"/>
      <c r="BO391" s="208"/>
      <c r="BP391" s="208"/>
      <c r="BQ391" s="208"/>
      <c r="BR391" s="208"/>
      <c r="BS391" s="208"/>
      <c r="BT391" s="208"/>
      <c r="BU391" s="208"/>
      <c r="BV391" s="208"/>
      <c r="BW391" s="208"/>
      <c r="BX391" s="208"/>
      <c r="BY391" s="208"/>
      <c r="BZ391" s="208"/>
      <c r="CA391" s="208"/>
      <c r="CB391" s="208"/>
      <c r="CC391" s="208"/>
      <c r="CD391" s="208"/>
      <c r="CE391" s="208"/>
      <c r="CF391" s="208"/>
      <c r="CG391" s="208"/>
      <c r="CH391" s="208"/>
      <c r="CI391" s="208"/>
      <c r="CJ391" s="208"/>
      <c r="CK391" s="208"/>
      <c r="CL391" s="208"/>
      <c r="CM391" s="208"/>
      <c r="CN391" s="208"/>
      <c r="CO391" s="208"/>
      <c r="CP391" s="208"/>
      <c r="CQ391" s="176"/>
      <c r="DP391" s="166"/>
    </row>
    <row r="392" spans="2:120">
      <c r="B392" s="166"/>
      <c r="C392" s="175"/>
      <c r="D392" s="175"/>
      <c r="E392" s="178"/>
      <c r="F392" s="17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70"/>
      <c r="S392" s="170"/>
      <c r="T392" s="170"/>
      <c r="U392" s="170"/>
      <c r="V392" s="170"/>
      <c r="W392" s="170"/>
      <c r="X392" s="207"/>
      <c r="Y392" s="207"/>
      <c r="Z392" s="207"/>
      <c r="AA392" s="208"/>
      <c r="AB392" s="208"/>
      <c r="AC392" s="208"/>
      <c r="AD392" s="208"/>
      <c r="AE392" s="208"/>
      <c r="AF392" s="208"/>
      <c r="AG392" s="208"/>
      <c r="AH392" s="208"/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  <c r="BI392" s="208"/>
      <c r="BJ392" s="208"/>
      <c r="BK392" s="208"/>
      <c r="BL392" s="208"/>
      <c r="BM392" s="208"/>
      <c r="BN392" s="208"/>
      <c r="BO392" s="208"/>
      <c r="BP392" s="208"/>
      <c r="BQ392" s="208"/>
      <c r="BR392" s="208"/>
      <c r="BS392" s="208"/>
      <c r="BT392" s="208"/>
      <c r="BU392" s="208"/>
      <c r="BV392" s="208"/>
      <c r="BW392" s="208"/>
      <c r="BX392" s="208"/>
      <c r="BY392" s="208"/>
      <c r="BZ392" s="208"/>
      <c r="CA392" s="208"/>
      <c r="CB392" s="208"/>
      <c r="CC392" s="208"/>
      <c r="CD392" s="208"/>
      <c r="CE392" s="208"/>
      <c r="CF392" s="208"/>
      <c r="CG392" s="208"/>
      <c r="CH392" s="208"/>
      <c r="CI392" s="208"/>
      <c r="CJ392" s="208"/>
      <c r="CK392" s="208"/>
      <c r="CL392" s="208"/>
      <c r="CM392" s="208"/>
      <c r="CN392" s="208"/>
      <c r="CO392" s="208"/>
      <c r="CP392" s="208"/>
      <c r="CQ392" s="176"/>
      <c r="DP392" s="166"/>
    </row>
    <row r="393" spans="2:120">
      <c r="B393" s="166"/>
      <c r="C393" s="175"/>
      <c r="D393" s="175"/>
      <c r="E393" s="178"/>
      <c r="F393" s="17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70"/>
      <c r="S393" s="170"/>
      <c r="T393" s="170"/>
      <c r="U393" s="170"/>
      <c r="V393" s="170"/>
      <c r="W393" s="170"/>
      <c r="X393" s="207"/>
      <c r="Y393" s="207"/>
      <c r="Z393" s="207"/>
      <c r="AA393" s="208"/>
      <c r="AB393" s="208"/>
      <c r="AC393" s="208"/>
      <c r="AD393" s="208"/>
      <c r="AE393" s="208"/>
      <c r="AF393" s="208"/>
      <c r="AG393" s="208"/>
      <c r="AH393" s="208"/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  <c r="BI393" s="208"/>
      <c r="BJ393" s="208"/>
      <c r="BK393" s="208"/>
      <c r="BL393" s="208"/>
      <c r="BM393" s="208"/>
      <c r="BN393" s="208"/>
      <c r="BO393" s="208"/>
      <c r="BP393" s="208"/>
      <c r="BQ393" s="208"/>
      <c r="BR393" s="208"/>
      <c r="BS393" s="208"/>
      <c r="BT393" s="208"/>
      <c r="BU393" s="208"/>
      <c r="BV393" s="208"/>
      <c r="BW393" s="208"/>
      <c r="BX393" s="208"/>
      <c r="BY393" s="208"/>
      <c r="BZ393" s="208"/>
      <c r="CA393" s="208"/>
      <c r="CB393" s="208"/>
      <c r="CC393" s="208"/>
      <c r="CD393" s="208"/>
      <c r="CE393" s="208"/>
      <c r="CF393" s="208"/>
      <c r="CG393" s="208"/>
      <c r="CH393" s="208"/>
      <c r="CI393" s="208"/>
      <c r="CJ393" s="208"/>
      <c r="CK393" s="208"/>
      <c r="CL393" s="208"/>
      <c r="CM393" s="208"/>
      <c r="CN393" s="208"/>
      <c r="CO393" s="208"/>
      <c r="CP393" s="208"/>
      <c r="CQ393" s="176"/>
      <c r="DP393" s="166"/>
    </row>
    <row r="394" spans="2:120">
      <c r="B394" s="166"/>
      <c r="C394" s="175"/>
      <c r="D394" s="175"/>
      <c r="E394" s="178"/>
      <c r="F394" s="17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70"/>
      <c r="S394" s="170"/>
      <c r="T394" s="170"/>
      <c r="U394" s="170"/>
      <c r="V394" s="170"/>
      <c r="W394" s="170"/>
      <c r="X394" s="207"/>
      <c r="Y394" s="207"/>
      <c r="Z394" s="207"/>
      <c r="AA394" s="208"/>
      <c r="AB394" s="208"/>
      <c r="AC394" s="208"/>
      <c r="AD394" s="208"/>
      <c r="AE394" s="208"/>
      <c r="AF394" s="208"/>
      <c r="AG394" s="208"/>
      <c r="AH394" s="208"/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  <c r="BI394" s="208"/>
      <c r="BJ394" s="208"/>
      <c r="BK394" s="208"/>
      <c r="BL394" s="208"/>
      <c r="BM394" s="208"/>
      <c r="BN394" s="208"/>
      <c r="BO394" s="208"/>
      <c r="BP394" s="208"/>
      <c r="BQ394" s="208"/>
      <c r="BR394" s="208"/>
      <c r="BS394" s="208"/>
      <c r="BT394" s="208"/>
      <c r="BU394" s="208"/>
      <c r="BV394" s="208"/>
      <c r="BW394" s="208"/>
      <c r="BX394" s="208"/>
      <c r="BY394" s="208"/>
      <c r="BZ394" s="208"/>
      <c r="CA394" s="208"/>
      <c r="CB394" s="208"/>
      <c r="CC394" s="208"/>
      <c r="CD394" s="208"/>
      <c r="CE394" s="208"/>
      <c r="CF394" s="208"/>
      <c r="CG394" s="208"/>
      <c r="CH394" s="208"/>
      <c r="CI394" s="208"/>
      <c r="CJ394" s="208"/>
      <c r="CK394" s="208"/>
      <c r="CL394" s="208"/>
      <c r="CM394" s="208"/>
      <c r="CN394" s="208"/>
      <c r="CO394" s="208"/>
      <c r="CP394" s="208"/>
      <c r="CQ394" s="176"/>
      <c r="DP394" s="166"/>
    </row>
    <row r="395" spans="2:120">
      <c r="B395" s="166"/>
      <c r="C395" s="175"/>
      <c r="D395" s="175"/>
      <c r="E395" s="178"/>
      <c r="F395" s="17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70"/>
      <c r="S395" s="170"/>
      <c r="T395" s="170"/>
      <c r="U395" s="170"/>
      <c r="V395" s="170"/>
      <c r="W395" s="170"/>
      <c r="X395" s="207"/>
      <c r="Y395" s="207"/>
      <c r="Z395" s="207"/>
      <c r="AA395" s="208"/>
      <c r="AB395" s="208"/>
      <c r="AC395" s="208"/>
      <c r="AD395" s="208"/>
      <c r="AE395" s="208"/>
      <c r="AF395" s="208"/>
      <c r="AG395" s="208"/>
      <c r="AH395" s="208"/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  <c r="BI395" s="208"/>
      <c r="BJ395" s="208"/>
      <c r="BK395" s="208"/>
      <c r="BL395" s="208"/>
      <c r="BM395" s="208"/>
      <c r="BN395" s="208"/>
      <c r="BO395" s="208"/>
      <c r="BP395" s="208"/>
      <c r="BQ395" s="208"/>
      <c r="BR395" s="208"/>
      <c r="BS395" s="208"/>
      <c r="BT395" s="208"/>
      <c r="BU395" s="208"/>
      <c r="BV395" s="208"/>
      <c r="BW395" s="208"/>
      <c r="BX395" s="208"/>
      <c r="BY395" s="208"/>
      <c r="BZ395" s="208"/>
      <c r="CA395" s="208"/>
      <c r="CB395" s="208"/>
      <c r="CC395" s="208"/>
      <c r="CD395" s="208"/>
      <c r="CE395" s="208"/>
      <c r="CF395" s="208"/>
      <c r="CG395" s="208"/>
      <c r="CH395" s="208"/>
      <c r="CI395" s="208"/>
      <c r="CJ395" s="208"/>
      <c r="CK395" s="208"/>
      <c r="CL395" s="208"/>
      <c r="CM395" s="208"/>
      <c r="CN395" s="208"/>
      <c r="CO395" s="208"/>
      <c r="CP395" s="208"/>
      <c r="CQ395" s="176"/>
      <c r="DP395" s="166"/>
    </row>
    <row r="396" spans="2:120">
      <c r="B396" s="166"/>
      <c r="C396" s="175"/>
      <c r="D396" s="175"/>
      <c r="E396" s="178"/>
      <c r="F396" s="17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70"/>
      <c r="S396" s="170"/>
      <c r="T396" s="170"/>
      <c r="U396" s="170"/>
      <c r="V396" s="170"/>
      <c r="W396" s="170"/>
      <c r="X396" s="207"/>
      <c r="Y396" s="207"/>
      <c r="Z396" s="207"/>
      <c r="AA396" s="208"/>
      <c r="AB396" s="208"/>
      <c r="AC396" s="208"/>
      <c r="AD396" s="208"/>
      <c r="AE396" s="208"/>
      <c r="AF396" s="208"/>
      <c r="AG396" s="208"/>
      <c r="AH396" s="208"/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  <c r="BI396" s="208"/>
      <c r="BJ396" s="208"/>
      <c r="BK396" s="208"/>
      <c r="BL396" s="208"/>
      <c r="BM396" s="208"/>
      <c r="BN396" s="208"/>
      <c r="BO396" s="208"/>
      <c r="BP396" s="208"/>
      <c r="BQ396" s="208"/>
      <c r="BR396" s="208"/>
      <c r="BS396" s="208"/>
      <c r="BT396" s="208"/>
      <c r="BU396" s="208"/>
      <c r="BV396" s="208"/>
      <c r="BW396" s="208"/>
      <c r="BX396" s="208"/>
      <c r="BY396" s="208"/>
      <c r="BZ396" s="208"/>
      <c r="CA396" s="208"/>
      <c r="CB396" s="208"/>
      <c r="CC396" s="208"/>
      <c r="CD396" s="208"/>
      <c r="CE396" s="208"/>
      <c r="CF396" s="208"/>
      <c r="CG396" s="208"/>
      <c r="CH396" s="208"/>
      <c r="CI396" s="208"/>
      <c r="CJ396" s="208"/>
      <c r="CK396" s="208"/>
      <c r="CL396" s="208"/>
      <c r="CM396" s="208"/>
      <c r="CN396" s="208"/>
      <c r="CO396" s="208"/>
      <c r="CP396" s="208"/>
      <c r="CQ396" s="176"/>
      <c r="DP396" s="166"/>
    </row>
    <row r="397" spans="2:120">
      <c r="B397" s="166"/>
      <c r="C397" s="175"/>
      <c r="D397" s="175"/>
      <c r="E397" s="178"/>
      <c r="F397" s="17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70"/>
      <c r="S397" s="170"/>
      <c r="T397" s="170"/>
      <c r="U397" s="170"/>
      <c r="V397" s="170"/>
      <c r="W397" s="170"/>
      <c r="X397" s="207"/>
      <c r="Y397" s="207"/>
      <c r="Z397" s="207"/>
      <c r="AA397" s="208"/>
      <c r="AB397" s="208"/>
      <c r="AC397" s="208"/>
      <c r="AD397" s="208"/>
      <c r="AE397" s="208"/>
      <c r="AF397" s="208"/>
      <c r="AG397" s="208"/>
      <c r="AH397" s="208"/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  <c r="BI397" s="208"/>
      <c r="BJ397" s="208"/>
      <c r="BK397" s="208"/>
      <c r="BL397" s="208"/>
      <c r="BM397" s="208"/>
      <c r="BN397" s="208"/>
      <c r="BO397" s="208"/>
      <c r="BP397" s="208"/>
      <c r="BQ397" s="208"/>
      <c r="BR397" s="208"/>
      <c r="BS397" s="208"/>
      <c r="BT397" s="208"/>
      <c r="BU397" s="208"/>
      <c r="BV397" s="208"/>
      <c r="BW397" s="208"/>
      <c r="BX397" s="208"/>
      <c r="BY397" s="208"/>
      <c r="BZ397" s="208"/>
      <c r="CA397" s="208"/>
      <c r="CB397" s="208"/>
      <c r="CC397" s="208"/>
      <c r="CD397" s="208"/>
      <c r="CE397" s="208"/>
      <c r="CF397" s="208"/>
      <c r="CG397" s="208"/>
      <c r="CH397" s="208"/>
      <c r="CI397" s="208"/>
      <c r="CJ397" s="208"/>
      <c r="CK397" s="208"/>
      <c r="CL397" s="208"/>
      <c r="CM397" s="208"/>
      <c r="CN397" s="208"/>
      <c r="CO397" s="208"/>
      <c r="CP397" s="208"/>
      <c r="CQ397" s="176"/>
      <c r="DP397" s="166"/>
    </row>
    <row r="398" spans="2:120">
      <c r="B398" s="166"/>
      <c r="C398" s="175"/>
      <c r="D398" s="175"/>
      <c r="E398" s="178"/>
      <c r="F398" s="17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70"/>
      <c r="S398" s="170"/>
      <c r="T398" s="170"/>
      <c r="U398" s="170"/>
      <c r="V398" s="170"/>
      <c r="W398" s="170"/>
      <c r="X398" s="207"/>
      <c r="Y398" s="207"/>
      <c r="Z398" s="207"/>
      <c r="AA398" s="208"/>
      <c r="AB398" s="208"/>
      <c r="AC398" s="208"/>
      <c r="AD398" s="208"/>
      <c r="AE398" s="208"/>
      <c r="AF398" s="208"/>
      <c r="AG398" s="208"/>
      <c r="AH398" s="208"/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  <c r="BI398" s="208"/>
      <c r="BJ398" s="208"/>
      <c r="BK398" s="208"/>
      <c r="BL398" s="208"/>
      <c r="BM398" s="208"/>
      <c r="BN398" s="208"/>
      <c r="BO398" s="208"/>
      <c r="BP398" s="208"/>
      <c r="BQ398" s="208"/>
      <c r="BR398" s="208"/>
      <c r="BS398" s="208"/>
      <c r="BT398" s="208"/>
      <c r="BU398" s="208"/>
      <c r="BV398" s="208"/>
      <c r="BW398" s="208"/>
      <c r="BX398" s="208"/>
      <c r="BY398" s="208"/>
      <c r="BZ398" s="208"/>
      <c r="CA398" s="208"/>
      <c r="CB398" s="208"/>
      <c r="CC398" s="208"/>
      <c r="CD398" s="208"/>
      <c r="CE398" s="208"/>
      <c r="CF398" s="208"/>
      <c r="CG398" s="208"/>
      <c r="CH398" s="208"/>
      <c r="CI398" s="208"/>
      <c r="CJ398" s="208"/>
      <c r="CK398" s="208"/>
      <c r="CL398" s="208"/>
      <c r="CM398" s="208"/>
      <c r="CN398" s="208"/>
      <c r="CO398" s="208"/>
      <c r="CP398" s="208"/>
      <c r="CQ398" s="176"/>
      <c r="DP398" s="166"/>
    </row>
    <row r="399" spans="2:120">
      <c r="B399" s="166"/>
      <c r="C399" s="175"/>
      <c r="D399" s="175"/>
      <c r="E399" s="178"/>
      <c r="F399" s="17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70"/>
      <c r="S399" s="170"/>
      <c r="T399" s="170"/>
      <c r="U399" s="170"/>
      <c r="V399" s="170"/>
      <c r="W399" s="170"/>
      <c r="X399" s="207"/>
      <c r="Y399" s="207"/>
      <c r="Z399" s="207"/>
      <c r="AA399" s="208"/>
      <c r="AB399" s="208"/>
      <c r="AC399" s="208"/>
      <c r="AD399" s="208"/>
      <c r="AE399" s="208"/>
      <c r="AF399" s="208"/>
      <c r="AG399" s="208"/>
      <c r="AH399" s="208"/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  <c r="BI399" s="208"/>
      <c r="BJ399" s="208"/>
      <c r="BK399" s="208"/>
      <c r="BL399" s="208"/>
      <c r="BM399" s="208"/>
      <c r="BN399" s="208"/>
      <c r="BO399" s="208"/>
      <c r="BP399" s="208"/>
      <c r="BQ399" s="208"/>
      <c r="BR399" s="208"/>
      <c r="BS399" s="208"/>
      <c r="BT399" s="208"/>
      <c r="BU399" s="208"/>
      <c r="BV399" s="208"/>
      <c r="BW399" s="208"/>
      <c r="BX399" s="208"/>
      <c r="BY399" s="208"/>
      <c r="BZ399" s="208"/>
      <c r="CA399" s="208"/>
      <c r="CB399" s="208"/>
      <c r="CC399" s="208"/>
      <c r="CD399" s="208"/>
      <c r="CE399" s="208"/>
      <c r="CF399" s="208"/>
      <c r="CG399" s="208"/>
      <c r="CH399" s="208"/>
      <c r="CI399" s="208"/>
      <c r="CJ399" s="208"/>
      <c r="CK399" s="208"/>
      <c r="CL399" s="208"/>
      <c r="CM399" s="208"/>
      <c r="CN399" s="208"/>
      <c r="CO399" s="208"/>
      <c r="CP399" s="208"/>
      <c r="CQ399" s="176"/>
      <c r="DP399" s="166"/>
    </row>
    <row r="400" spans="2:120">
      <c r="B400" s="166"/>
      <c r="C400" s="175"/>
      <c r="D400" s="175"/>
      <c r="E400" s="178"/>
      <c r="F400" s="17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70"/>
      <c r="S400" s="170"/>
      <c r="T400" s="170"/>
      <c r="U400" s="170"/>
      <c r="V400" s="170"/>
      <c r="W400" s="170"/>
      <c r="X400" s="207"/>
      <c r="Y400" s="207"/>
      <c r="Z400" s="207"/>
      <c r="AA400" s="208"/>
      <c r="AB400" s="208"/>
      <c r="AC400" s="208"/>
      <c r="AD400" s="208"/>
      <c r="AE400" s="208"/>
      <c r="AF400" s="208"/>
      <c r="AG400" s="208"/>
      <c r="AH400" s="208"/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  <c r="BI400" s="208"/>
      <c r="BJ400" s="208"/>
      <c r="BK400" s="208"/>
      <c r="BL400" s="208"/>
      <c r="BM400" s="208"/>
      <c r="BN400" s="208"/>
      <c r="BO400" s="208"/>
      <c r="BP400" s="208"/>
      <c r="BQ400" s="208"/>
      <c r="BR400" s="208"/>
      <c r="BS400" s="208"/>
      <c r="BT400" s="208"/>
      <c r="BU400" s="208"/>
      <c r="BV400" s="208"/>
      <c r="BW400" s="208"/>
      <c r="BX400" s="208"/>
      <c r="BY400" s="208"/>
      <c r="BZ400" s="208"/>
      <c r="CA400" s="208"/>
      <c r="CB400" s="208"/>
      <c r="CC400" s="208"/>
      <c r="CD400" s="208"/>
      <c r="CE400" s="208"/>
      <c r="CF400" s="208"/>
      <c r="CG400" s="208"/>
      <c r="CH400" s="208"/>
      <c r="CI400" s="208"/>
      <c r="CJ400" s="208"/>
      <c r="CK400" s="208"/>
      <c r="CL400" s="208"/>
      <c r="CM400" s="208"/>
      <c r="CN400" s="208"/>
      <c r="CO400" s="208"/>
      <c r="CP400" s="208"/>
      <c r="CQ400" s="176"/>
      <c r="DP400" s="166"/>
    </row>
    <row r="401" spans="2:120">
      <c r="B401" s="166"/>
      <c r="C401" s="175"/>
      <c r="D401" s="175"/>
      <c r="E401" s="178"/>
      <c r="F401" s="17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70"/>
      <c r="S401" s="170"/>
      <c r="T401" s="170"/>
      <c r="U401" s="170"/>
      <c r="V401" s="170"/>
      <c r="W401" s="170"/>
      <c r="X401" s="207"/>
      <c r="Y401" s="207"/>
      <c r="Z401" s="207"/>
      <c r="AA401" s="208"/>
      <c r="AB401" s="208"/>
      <c r="AC401" s="208"/>
      <c r="AD401" s="208"/>
      <c r="AE401" s="208"/>
      <c r="AF401" s="208"/>
      <c r="AG401" s="208"/>
      <c r="AH401" s="208"/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  <c r="BI401" s="208"/>
      <c r="BJ401" s="208"/>
      <c r="BK401" s="208"/>
      <c r="BL401" s="208"/>
      <c r="BM401" s="208"/>
      <c r="BN401" s="208"/>
      <c r="BO401" s="208"/>
      <c r="BP401" s="208"/>
      <c r="BQ401" s="208"/>
      <c r="BR401" s="208"/>
      <c r="BS401" s="208"/>
      <c r="BT401" s="208"/>
      <c r="BU401" s="208"/>
      <c r="BV401" s="208"/>
      <c r="BW401" s="208"/>
      <c r="BX401" s="208"/>
      <c r="BY401" s="208"/>
      <c r="BZ401" s="208"/>
      <c r="CA401" s="208"/>
      <c r="CB401" s="208"/>
      <c r="CC401" s="208"/>
      <c r="CD401" s="208"/>
      <c r="CE401" s="208"/>
      <c r="CF401" s="208"/>
      <c r="CG401" s="208"/>
      <c r="CH401" s="208"/>
      <c r="CI401" s="208"/>
      <c r="CJ401" s="208"/>
      <c r="CK401" s="208"/>
      <c r="CL401" s="208"/>
      <c r="CM401" s="208"/>
      <c r="CN401" s="208"/>
      <c r="CO401" s="208"/>
      <c r="CP401" s="208"/>
      <c r="CQ401" s="176"/>
      <c r="DP401" s="166"/>
    </row>
    <row r="402" spans="2:120">
      <c r="B402" s="166"/>
      <c r="C402" s="175"/>
      <c r="D402" s="175"/>
      <c r="E402" s="178"/>
      <c r="F402" s="17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70"/>
      <c r="S402" s="170"/>
      <c r="T402" s="170"/>
      <c r="U402" s="170"/>
      <c r="V402" s="170"/>
      <c r="W402" s="170"/>
      <c r="X402" s="207"/>
      <c r="Y402" s="207"/>
      <c r="Z402" s="207"/>
      <c r="AA402" s="208"/>
      <c r="AB402" s="208"/>
      <c r="AC402" s="208"/>
      <c r="AD402" s="208"/>
      <c r="AE402" s="208"/>
      <c r="AF402" s="208"/>
      <c r="AG402" s="208"/>
      <c r="AH402" s="208"/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  <c r="BI402" s="208"/>
      <c r="BJ402" s="208"/>
      <c r="BK402" s="208"/>
      <c r="BL402" s="208"/>
      <c r="BM402" s="208"/>
      <c r="BN402" s="208"/>
      <c r="BO402" s="208"/>
      <c r="BP402" s="208"/>
      <c r="BQ402" s="208"/>
      <c r="BR402" s="208"/>
      <c r="BS402" s="208"/>
      <c r="BT402" s="208"/>
      <c r="BU402" s="208"/>
      <c r="BV402" s="208"/>
      <c r="BW402" s="208"/>
      <c r="BX402" s="208"/>
      <c r="BY402" s="208"/>
      <c r="BZ402" s="208"/>
      <c r="CA402" s="208"/>
      <c r="CB402" s="208"/>
      <c r="CC402" s="208"/>
      <c r="CD402" s="208"/>
      <c r="CE402" s="208"/>
      <c r="CF402" s="208"/>
      <c r="CG402" s="208"/>
      <c r="CH402" s="208"/>
      <c r="CI402" s="208"/>
      <c r="CJ402" s="208"/>
      <c r="CK402" s="208"/>
      <c r="CL402" s="208"/>
      <c r="CM402" s="208"/>
      <c r="CN402" s="208"/>
      <c r="CO402" s="208"/>
      <c r="CP402" s="208"/>
      <c r="CQ402" s="176"/>
      <c r="DP402" s="166"/>
    </row>
    <row r="403" spans="2:120">
      <c r="B403" s="166"/>
      <c r="C403" s="175"/>
      <c r="D403" s="175"/>
      <c r="E403" s="178"/>
      <c r="F403" s="17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70"/>
      <c r="S403" s="170"/>
      <c r="T403" s="170"/>
      <c r="U403" s="170"/>
      <c r="V403" s="170"/>
      <c r="W403" s="170"/>
      <c r="X403" s="207"/>
      <c r="Y403" s="207"/>
      <c r="Z403" s="207"/>
      <c r="AA403" s="208"/>
      <c r="AB403" s="208"/>
      <c r="AC403" s="208"/>
      <c r="AD403" s="208"/>
      <c r="AE403" s="208"/>
      <c r="AF403" s="208"/>
      <c r="AG403" s="208"/>
      <c r="AH403" s="208"/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  <c r="BI403" s="208"/>
      <c r="BJ403" s="208"/>
      <c r="BK403" s="208"/>
      <c r="BL403" s="208"/>
      <c r="BM403" s="208"/>
      <c r="BN403" s="208"/>
      <c r="BO403" s="208"/>
      <c r="BP403" s="208"/>
      <c r="BQ403" s="208"/>
      <c r="BR403" s="208"/>
      <c r="BS403" s="208"/>
      <c r="BT403" s="208"/>
      <c r="BU403" s="208"/>
      <c r="BV403" s="208"/>
      <c r="BW403" s="208"/>
      <c r="BX403" s="208"/>
      <c r="BY403" s="208"/>
      <c r="BZ403" s="208"/>
      <c r="CA403" s="208"/>
      <c r="CB403" s="208"/>
      <c r="CC403" s="208"/>
      <c r="CD403" s="208"/>
      <c r="CE403" s="208"/>
      <c r="CF403" s="208"/>
      <c r="CG403" s="208"/>
      <c r="CH403" s="208"/>
      <c r="CI403" s="208"/>
      <c r="CJ403" s="208"/>
      <c r="CK403" s="208"/>
      <c r="CL403" s="208"/>
      <c r="CM403" s="208"/>
      <c r="CN403" s="208"/>
      <c r="CO403" s="208"/>
      <c r="CP403" s="208"/>
      <c r="CQ403" s="176"/>
      <c r="DP403" s="166"/>
    </row>
    <row r="404" spans="2:120">
      <c r="B404" s="166"/>
      <c r="C404" s="175"/>
      <c r="D404" s="175"/>
      <c r="E404" s="178"/>
      <c r="F404" s="17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70"/>
      <c r="S404" s="170"/>
      <c r="T404" s="170"/>
      <c r="U404" s="170"/>
      <c r="V404" s="170"/>
      <c r="W404" s="170"/>
      <c r="X404" s="207"/>
      <c r="Y404" s="207"/>
      <c r="Z404" s="207"/>
      <c r="AA404" s="208"/>
      <c r="AB404" s="208"/>
      <c r="AC404" s="208"/>
      <c r="AD404" s="208"/>
      <c r="AE404" s="208"/>
      <c r="AF404" s="208"/>
      <c r="AG404" s="208"/>
      <c r="AH404" s="208"/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  <c r="BI404" s="208"/>
      <c r="BJ404" s="208"/>
      <c r="BK404" s="208"/>
      <c r="BL404" s="208"/>
      <c r="BM404" s="208"/>
      <c r="BN404" s="208"/>
      <c r="BO404" s="208"/>
      <c r="BP404" s="208"/>
      <c r="BQ404" s="208"/>
      <c r="BR404" s="208"/>
      <c r="BS404" s="208"/>
      <c r="BT404" s="208"/>
      <c r="BU404" s="208"/>
      <c r="BV404" s="208"/>
      <c r="BW404" s="208"/>
      <c r="BX404" s="208"/>
      <c r="BY404" s="208"/>
      <c r="BZ404" s="208"/>
      <c r="CA404" s="208"/>
      <c r="CB404" s="208"/>
      <c r="CC404" s="208"/>
      <c r="CD404" s="208"/>
      <c r="CE404" s="208"/>
      <c r="CF404" s="208"/>
      <c r="CG404" s="208"/>
      <c r="CH404" s="208"/>
      <c r="CI404" s="208"/>
      <c r="CJ404" s="208"/>
      <c r="CK404" s="208"/>
      <c r="CL404" s="208"/>
      <c r="CM404" s="208"/>
      <c r="CN404" s="208"/>
      <c r="CO404" s="208"/>
      <c r="CP404" s="208"/>
      <c r="CQ404" s="176"/>
      <c r="DP404" s="166"/>
    </row>
    <row r="405" spans="2:120">
      <c r="B405" s="166"/>
      <c r="C405" s="175"/>
      <c r="D405" s="175"/>
      <c r="E405" s="178"/>
      <c r="F405" s="17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70"/>
      <c r="S405" s="170"/>
      <c r="T405" s="170"/>
      <c r="U405" s="170"/>
      <c r="V405" s="170"/>
      <c r="W405" s="170"/>
      <c r="X405" s="207"/>
      <c r="Y405" s="207"/>
      <c r="Z405" s="207"/>
      <c r="AA405" s="208"/>
      <c r="AB405" s="208"/>
      <c r="AC405" s="208"/>
      <c r="AD405" s="208"/>
      <c r="AE405" s="208"/>
      <c r="AF405" s="208"/>
      <c r="AG405" s="208"/>
      <c r="AH405" s="208"/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  <c r="BI405" s="208"/>
      <c r="BJ405" s="208"/>
      <c r="BK405" s="208"/>
      <c r="BL405" s="208"/>
      <c r="BM405" s="208"/>
      <c r="BN405" s="208"/>
      <c r="BO405" s="208"/>
      <c r="BP405" s="208"/>
      <c r="BQ405" s="208"/>
      <c r="BR405" s="208"/>
      <c r="BS405" s="208"/>
      <c r="BT405" s="208"/>
      <c r="BU405" s="208"/>
      <c r="BV405" s="208"/>
      <c r="BW405" s="208"/>
      <c r="BX405" s="208"/>
      <c r="BY405" s="208"/>
      <c r="BZ405" s="208"/>
      <c r="CA405" s="208"/>
      <c r="CB405" s="208"/>
      <c r="CC405" s="208"/>
      <c r="CD405" s="208"/>
      <c r="CE405" s="208"/>
      <c r="CF405" s="208"/>
      <c r="CG405" s="208"/>
      <c r="CH405" s="208"/>
      <c r="CI405" s="208"/>
      <c r="CJ405" s="208"/>
      <c r="CK405" s="208"/>
      <c r="CL405" s="208"/>
      <c r="CM405" s="208"/>
      <c r="CN405" s="208"/>
      <c r="CO405" s="208"/>
      <c r="CP405" s="208"/>
      <c r="CQ405" s="176"/>
      <c r="DP405" s="166"/>
    </row>
    <row r="406" spans="2:120">
      <c r="B406" s="166"/>
      <c r="C406" s="175"/>
      <c r="D406" s="175"/>
      <c r="E406" s="178"/>
      <c r="F406" s="17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70"/>
      <c r="S406" s="170"/>
      <c r="T406" s="170"/>
      <c r="U406" s="170"/>
      <c r="V406" s="170"/>
      <c r="W406" s="170"/>
      <c r="X406" s="207"/>
      <c r="Y406" s="207"/>
      <c r="Z406" s="207"/>
      <c r="AA406" s="208"/>
      <c r="AB406" s="208"/>
      <c r="AC406" s="208"/>
      <c r="AD406" s="208"/>
      <c r="AE406" s="208"/>
      <c r="AF406" s="208"/>
      <c r="AG406" s="208"/>
      <c r="AH406" s="208"/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  <c r="BI406" s="208"/>
      <c r="BJ406" s="208"/>
      <c r="BK406" s="208"/>
      <c r="BL406" s="208"/>
      <c r="BM406" s="208"/>
      <c r="BN406" s="208"/>
      <c r="BO406" s="208"/>
      <c r="BP406" s="208"/>
      <c r="BQ406" s="208"/>
      <c r="BR406" s="208"/>
      <c r="BS406" s="208"/>
      <c r="BT406" s="208"/>
      <c r="BU406" s="208"/>
      <c r="BV406" s="208"/>
      <c r="BW406" s="208"/>
      <c r="BX406" s="208"/>
      <c r="BY406" s="208"/>
      <c r="BZ406" s="208"/>
      <c r="CA406" s="208"/>
      <c r="CB406" s="208"/>
      <c r="CC406" s="208"/>
      <c r="CD406" s="208"/>
      <c r="CE406" s="208"/>
      <c r="CF406" s="208"/>
      <c r="CG406" s="208"/>
      <c r="CH406" s="208"/>
      <c r="CI406" s="208"/>
      <c r="CJ406" s="208"/>
      <c r="CK406" s="208"/>
      <c r="CL406" s="208"/>
      <c r="CM406" s="208"/>
      <c r="CN406" s="208"/>
      <c r="CO406" s="208"/>
      <c r="CP406" s="208"/>
      <c r="CQ406" s="176"/>
      <c r="DP406" s="166"/>
    </row>
    <row r="407" spans="2:120">
      <c r="B407" s="166"/>
      <c r="C407" s="175"/>
      <c r="D407" s="175"/>
      <c r="E407" s="178"/>
      <c r="F407" s="17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70"/>
      <c r="S407" s="170"/>
      <c r="T407" s="170"/>
      <c r="U407" s="170"/>
      <c r="V407" s="170"/>
      <c r="W407" s="170"/>
      <c r="X407" s="207"/>
      <c r="Y407" s="207"/>
      <c r="Z407" s="207"/>
      <c r="AA407" s="208"/>
      <c r="AB407" s="208"/>
      <c r="AC407" s="208"/>
      <c r="AD407" s="208"/>
      <c r="AE407" s="208"/>
      <c r="AF407" s="208"/>
      <c r="AG407" s="208"/>
      <c r="AH407" s="208"/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8"/>
      <c r="BW407" s="208"/>
      <c r="BX407" s="208"/>
      <c r="BY407" s="208"/>
      <c r="BZ407" s="208"/>
      <c r="CA407" s="208"/>
      <c r="CB407" s="208"/>
      <c r="CC407" s="208"/>
      <c r="CD407" s="208"/>
      <c r="CE407" s="208"/>
      <c r="CF407" s="208"/>
      <c r="CG407" s="208"/>
      <c r="CH407" s="208"/>
      <c r="CI407" s="208"/>
      <c r="CJ407" s="208"/>
      <c r="CK407" s="208"/>
      <c r="CL407" s="208"/>
      <c r="CM407" s="208"/>
      <c r="CN407" s="208"/>
      <c r="CO407" s="208"/>
      <c r="CP407" s="208"/>
      <c r="CQ407" s="176"/>
      <c r="DP407" s="166"/>
    </row>
    <row r="408" spans="2:120">
      <c r="B408" s="166"/>
      <c r="C408" s="175"/>
      <c r="D408" s="175"/>
      <c r="E408" s="178"/>
      <c r="F408" s="17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70"/>
      <c r="S408" s="170"/>
      <c r="T408" s="170"/>
      <c r="U408" s="170"/>
      <c r="V408" s="170"/>
      <c r="W408" s="170"/>
      <c r="X408" s="207"/>
      <c r="Y408" s="207"/>
      <c r="Z408" s="207"/>
      <c r="AA408" s="208"/>
      <c r="AB408" s="208"/>
      <c r="AC408" s="208"/>
      <c r="AD408" s="208"/>
      <c r="AE408" s="208"/>
      <c r="AF408" s="208"/>
      <c r="AG408" s="208"/>
      <c r="AH408" s="208"/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  <c r="BI408" s="208"/>
      <c r="BJ408" s="208"/>
      <c r="BK408" s="208"/>
      <c r="BL408" s="208"/>
      <c r="BM408" s="208"/>
      <c r="BN408" s="208"/>
      <c r="BO408" s="208"/>
      <c r="BP408" s="208"/>
      <c r="BQ408" s="208"/>
      <c r="BR408" s="208"/>
      <c r="BS408" s="208"/>
      <c r="BT408" s="208"/>
      <c r="BU408" s="208"/>
      <c r="BV408" s="208"/>
      <c r="BW408" s="208"/>
      <c r="BX408" s="208"/>
      <c r="BY408" s="208"/>
      <c r="BZ408" s="208"/>
      <c r="CA408" s="208"/>
      <c r="CB408" s="208"/>
      <c r="CC408" s="208"/>
      <c r="CD408" s="208"/>
      <c r="CE408" s="208"/>
      <c r="CF408" s="208"/>
      <c r="CG408" s="208"/>
      <c r="CH408" s="208"/>
      <c r="CI408" s="208"/>
      <c r="CJ408" s="208"/>
      <c r="CK408" s="208"/>
      <c r="CL408" s="208"/>
      <c r="CM408" s="208"/>
      <c r="CN408" s="208"/>
      <c r="CO408" s="208"/>
      <c r="CP408" s="208"/>
      <c r="CQ408" s="176"/>
      <c r="DP408" s="166"/>
    </row>
    <row r="409" spans="2:120">
      <c r="B409" s="166"/>
      <c r="C409" s="175"/>
      <c r="D409" s="175"/>
      <c r="E409" s="178"/>
      <c r="F409" s="17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70"/>
      <c r="S409" s="170"/>
      <c r="T409" s="170"/>
      <c r="U409" s="170"/>
      <c r="V409" s="170"/>
      <c r="W409" s="170"/>
      <c r="X409" s="207"/>
      <c r="Y409" s="207"/>
      <c r="Z409" s="207"/>
      <c r="AA409" s="208"/>
      <c r="AB409" s="208"/>
      <c r="AC409" s="208"/>
      <c r="AD409" s="208"/>
      <c r="AE409" s="208"/>
      <c r="AF409" s="208"/>
      <c r="AG409" s="208"/>
      <c r="AH409" s="208"/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  <c r="BI409" s="208"/>
      <c r="BJ409" s="208"/>
      <c r="BK409" s="208"/>
      <c r="BL409" s="208"/>
      <c r="BM409" s="208"/>
      <c r="BN409" s="208"/>
      <c r="BO409" s="208"/>
      <c r="BP409" s="208"/>
      <c r="BQ409" s="208"/>
      <c r="BR409" s="208"/>
      <c r="BS409" s="208"/>
      <c r="BT409" s="208"/>
      <c r="BU409" s="208"/>
      <c r="BV409" s="208"/>
      <c r="BW409" s="208"/>
      <c r="BX409" s="208"/>
      <c r="BY409" s="208"/>
      <c r="BZ409" s="208"/>
      <c r="CA409" s="208"/>
      <c r="CB409" s="208"/>
      <c r="CC409" s="208"/>
      <c r="CD409" s="208"/>
      <c r="CE409" s="208"/>
      <c r="CF409" s="208"/>
      <c r="CG409" s="208"/>
      <c r="CH409" s="208"/>
      <c r="CI409" s="208"/>
      <c r="CJ409" s="208"/>
      <c r="CK409" s="208"/>
      <c r="CL409" s="208"/>
      <c r="CM409" s="208"/>
      <c r="CN409" s="208"/>
      <c r="CO409" s="208"/>
      <c r="CP409" s="208"/>
      <c r="CQ409" s="176"/>
      <c r="DP409" s="166"/>
    </row>
    <row r="410" spans="2:120">
      <c r="B410" s="166"/>
      <c r="C410" s="175"/>
      <c r="D410" s="175"/>
      <c r="E410" s="178"/>
      <c r="F410" s="17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70"/>
      <c r="S410" s="170"/>
      <c r="T410" s="170"/>
      <c r="U410" s="170"/>
      <c r="V410" s="170"/>
      <c r="W410" s="170"/>
      <c r="X410" s="207"/>
      <c r="Y410" s="207"/>
      <c r="Z410" s="207"/>
      <c r="AA410" s="208"/>
      <c r="AB410" s="208"/>
      <c r="AC410" s="208"/>
      <c r="AD410" s="208"/>
      <c r="AE410" s="208"/>
      <c r="AF410" s="208"/>
      <c r="AG410" s="208"/>
      <c r="AH410" s="208"/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  <c r="BI410" s="208"/>
      <c r="BJ410" s="208"/>
      <c r="BK410" s="208"/>
      <c r="BL410" s="208"/>
      <c r="BM410" s="208"/>
      <c r="BN410" s="208"/>
      <c r="BO410" s="208"/>
      <c r="BP410" s="208"/>
      <c r="BQ410" s="208"/>
      <c r="BR410" s="208"/>
      <c r="BS410" s="208"/>
      <c r="BT410" s="208"/>
      <c r="BU410" s="208"/>
      <c r="BV410" s="208"/>
      <c r="BW410" s="208"/>
      <c r="BX410" s="208"/>
      <c r="BY410" s="208"/>
      <c r="BZ410" s="208"/>
      <c r="CA410" s="208"/>
      <c r="CB410" s="208"/>
      <c r="CC410" s="208"/>
      <c r="CD410" s="208"/>
      <c r="CE410" s="208"/>
      <c r="CF410" s="208"/>
      <c r="CG410" s="208"/>
      <c r="CH410" s="208"/>
      <c r="CI410" s="208"/>
      <c r="CJ410" s="208"/>
      <c r="CK410" s="208"/>
      <c r="CL410" s="208"/>
      <c r="CM410" s="208"/>
      <c r="CN410" s="208"/>
      <c r="CO410" s="208"/>
      <c r="CP410" s="208"/>
      <c r="CQ410" s="176"/>
      <c r="DP410" s="166"/>
    </row>
    <row r="411" spans="2:120">
      <c r="B411" s="166"/>
      <c r="C411" s="175"/>
      <c r="D411" s="175"/>
      <c r="E411" s="178"/>
      <c r="F411" s="17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70"/>
      <c r="S411" s="170"/>
      <c r="T411" s="170"/>
      <c r="U411" s="170"/>
      <c r="V411" s="170"/>
      <c r="W411" s="170"/>
      <c r="X411" s="207"/>
      <c r="Y411" s="207"/>
      <c r="Z411" s="207"/>
      <c r="AA411" s="208"/>
      <c r="AB411" s="208"/>
      <c r="AC411" s="208"/>
      <c r="AD411" s="208"/>
      <c r="AE411" s="208"/>
      <c r="AF411" s="208"/>
      <c r="AG411" s="208"/>
      <c r="AH411" s="208"/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  <c r="BI411" s="208"/>
      <c r="BJ411" s="208"/>
      <c r="BK411" s="208"/>
      <c r="BL411" s="208"/>
      <c r="BM411" s="208"/>
      <c r="BN411" s="208"/>
      <c r="BO411" s="208"/>
      <c r="BP411" s="208"/>
      <c r="BQ411" s="208"/>
      <c r="BR411" s="208"/>
      <c r="BS411" s="208"/>
      <c r="BT411" s="208"/>
      <c r="BU411" s="208"/>
      <c r="BV411" s="208"/>
      <c r="BW411" s="208"/>
      <c r="BX411" s="208"/>
      <c r="BY411" s="208"/>
      <c r="BZ411" s="208"/>
      <c r="CA411" s="208"/>
      <c r="CB411" s="208"/>
      <c r="CC411" s="208"/>
      <c r="CD411" s="208"/>
      <c r="CE411" s="208"/>
      <c r="CF411" s="208"/>
      <c r="CG411" s="208"/>
      <c r="CH411" s="208"/>
      <c r="CI411" s="208"/>
      <c r="CJ411" s="208"/>
      <c r="CK411" s="208"/>
      <c r="CL411" s="208"/>
      <c r="CM411" s="208"/>
      <c r="CN411" s="208"/>
      <c r="CO411" s="208"/>
      <c r="CP411" s="208"/>
      <c r="CQ411" s="176"/>
      <c r="DP411" s="166"/>
    </row>
    <row r="412" spans="2:120">
      <c r="B412" s="166"/>
      <c r="C412" s="175"/>
      <c r="D412" s="175"/>
      <c r="E412" s="178"/>
      <c r="F412" s="17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70"/>
      <c r="S412" s="170"/>
      <c r="T412" s="170"/>
      <c r="U412" s="170"/>
      <c r="V412" s="170"/>
      <c r="W412" s="170"/>
      <c r="X412" s="207"/>
      <c r="Y412" s="207"/>
      <c r="Z412" s="207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8"/>
      <c r="BN412" s="208"/>
      <c r="BO412" s="208"/>
      <c r="BP412" s="208"/>
      <c r="BQ412" s="208"/>
      <c r="BR412" s="208"/>
      <c r="BS412" s="208"/>
      <c r="BT412" s="208"/>
      <c r="BU412" s="208"/>
      <c r="BV412" s="208"/>
      <c r="BW412" s="208"/>
      <c r="BX412" s="208"/>
      <c r="BY412" s="208"/>
      <c r="BZ412" s="208"/>
      <c r="CA412" s="208"/>
      <c r="CB412" s="208"/>
      <c r="CC412" s="208"/>
      <c r="CD412" s="208"/>
      <c r="CE412" s="208"/>
      <c r="CF412" s="208"/>
      <c r="CG412" s="208"/>
      <c r="CH412" s="208"/>
      <c r="CI412" s="208"/>
      <c r="CJ412" s="208"/>
      <c r="CK412" s="208"/>
      <c r="CL412" s="208"/>
      <c r="CM412" s="208"/>
      <c r="CN412" s="208"/>
      <c r="CO412" s="208"/>
      <c r="CP412" s="208"/>
      <c r="CQ412" s="176"/>
      <c r="DP412" s="166"/>
    </row>
    <row r="413" spans="2:120">
      <c r="B413" s="166"/>
      <c r="C413" s="175"/>
      <c r="D413" s="175"/>
      <c r="E413" s="178"/>
      <c r="F413" s="17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70"/>
      <c r="S413" s="170"/>
      <c r="T413" s="170"/>
      <c r="U413" s="170"/>
      <c r="V413" s="170"/>
      <c r="W413" s="170"/>
      <c r="X413" s="207"/>
      <c r="Y413" s="207"/>
      <c r="Z413" s="207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8"/>
      <c r="BN413" s="208"/>
      <c r="BO413" s="208"/>
      <c r="BP413" s="208"/>
      <c r="BQ413" s="208"/>
      <c r="BR413" s="208"/>
      <c r="BS413" s="208"/>
      <c r="BT413" s="208"/>
      <c r="BU413" s="208"/>
      <c r="BV413" s="208"/>
      <c r="BW413" s="208"/>
      <c r="BX413" s="208"/>
      <c r="BY413" s="208"/>
      <c r="BZ413" s="208"/>
      <c r="CA413" s="208"/>
      <c r="CB413" s="208"/>
      <c r="CC413" s="208"/>
      <c r="CD413" s="208"/>
      <c r="CE413" s="208"/>
      <c r="CF413" s="208"/>
      <c r="CG413" s="208"/>
      <c r="CH413" s="208"/>
      <c r="CI413" s="208"/>
      <c r="CJ413" s="208"/>
      <c r="CK413" s="208"/>
      <c r="CL413" s="208"/>
      <c r="CM413" s="208"/>
      <c r="CN413" s="208"/>
      <c r="CO413" s="208"/>
      <c r="CP413" s="208"/>
      <c r="CQ413" s="176"/>
      <c r="DP413" s="166"/>
    </row>
    <row r="414" spans="2:120">
      <c r="B414" s="166"/>
      <c r="C414" s="175"/>
      <c r="D414" s="175"/>
      <c r="E414" s="178"/>
      <c r="F414" s="17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70"/>
      <c r="S414" s="170"/>
      <c r="T414" s="170"/>
      <c r="U414" s="170"/>
      <c r="V414" s="170"/>
      <c r="W414" s="170"/>
      <c r="X414" s="207"/>
      <c r="Y414" s="207"/>
      <c r="Z414" s="207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8"/>
      <c r="BN414" s="208"/>
      <c r="BO414" s="208"/>
      <c r="BP414" s="208"/>
      <c r="BQ414" s="208"/>
      <c r="BR414" s="208"/>
      <c r="BS414" s="208"/>
      <c r="BT414" s="208"/>
      <c r="BU414" s="208"/>
      <c r="BV414" s="208"/>
      <c r="BW414" s="208"/>
      <c r="BX414" s="208"/>
      <c r="BY414" s="208"/>
      <c r="BZ414" s="208"/>
      <c r="CA414" s="208"/>
      <c r="CB414" s="208"/>
      <c r="CC414" s="208"/>
      <c r="CD414" s="208"/>
      <c r="CE414" s="208"/>
      <c r="CF414" s="208"/>
      <c r="CG414" s="208"/>
      <c r="CH414" s="208"/>
      <c r="CI414" s="208"/>
      <c r="CJ414" s="208"/>
      <c r="CK414" s="208"/>
      <c r="CL414" s="208"/>
      <c r="CM414" s="208"/>
      <c r="CN414" s="208"/>
      <c r="CO414" s="208"/>
      <c r="CP414" s="208"/>
      <c r="CQ414" s="176"/>
      <c r="DP414" s="166"/>
    </row>
    <row r="415" spans="2:120">
      <c r="B415" s="166"/>
      <c r="C415" s="175"/>
      <c r="D415" s="175"/>
      <c r="E415" s="178"/>
      <c r="F415" s="17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70"/>
      <c r="S415" s="170"/>
      <c r="T415" s="170"/>
      <c r="U415" s="170"/>
      <c r="V415" s="170"/>
      <c r="W415" s="170"/>
      <c r="X415" s="207"/>
      <c r="Y415" s="207"/>
      <c r="Z415" s="207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8"/>
      <c r="BN415" s="208"/>
      <c r="BO415" s="208"/>
      <c r="BP415" s="208"/>
      <c r="BQ415" s="208"/>
      <c r="BR415" s="208"/>
      <c r="BS415" s="208"/>
      <c r="BT415" s="208"/>
      <c r="BU415" s="208"/>
      <c r="BV415" s="208"/>
      <c r="BW415" s="208"/>
      <c r="BX415" s="208"/>
      <c r="BY415" s="208"/>
      <c r="BZ415" s="208"/>
      <c r="CA415" s="208"/>
      <c r="CB415" s="208"/>
      <c r="CC415" s="208"/>
      <c r="CD415" s="208"/>
      <c r="CE415" s="208"/>
      <c r="CF415" s="208"/>
      <c r="CG415" s="208"/>
      <c r="CH415" s="208"/>
      <c r="CI415" s="208"/>
      <c r="CJ415" s="208"/>
      <c r="CK415" s="208"/>
      <c r="CL415" s="208"/>
      <c r="CM415" s="208"/>
      <c r="CN415" s="208"/>
      <c r="CO415" s="208"/>
      <c r="CP415" s="208"/>
      <c r="CQ415" s="176"/>
      <c r="DP415" s="166"/>
    </row>
    <row r="416" spans="2:120">
      <c r="B416" s="166"/>
      <c r="C416" s="175"/>
      <c r="D416" s="175"/>
      <c r="E416" s="178"/>
      <c r="F416" s="17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70"/>
      <c r="S416" s="170"/>
      <c r="T416" s="170"/>
      <c r="U416" s="170"/>
      <c r="V416" s="170"/>
      <c r="W416" s="170"/>
      <c r="X416" s="207"/>
      <c r="Y416" s="207"/>
      <c r="Z416" s="207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8"/>
      <c r="BN416" s="208"/>
      <c r="BO416" s="208"/>
      <c r="BP416" s="208"/>
      <c r="BQ416" s="208"/>
      <c r="BR416" s="208"/>
      <c r="BS416" s="208"/>
      <c r="BT416" s="208"/>
      <c r="BU416" s="208"/>
      <c r="BV416" s="208"/>
      <c r="BW416" s="208"/>
      <c r="BX416" s="208"/>
      <c r="BY416" s="208"/>
      <c r="BZ416" s="208"/>
      <c r="CA416" s="208"/>
      <c r="CB416" s="208"/>
      <c r="CC416" s="208"/>
      <c r="CD416" s="208"/>
      <c r="CE416" s="208"/>
      <c r="CF416" s="208"/>
      <c r="CG416" s="208"/>
      <c r="CH416" s="208"/>
      <c r="CI416" s="208"/>
      <c r="CJ416" s="208"/>
      <c r="CK416" s="208"/>
      <c r="CL416" s="208"/>
      <c r="CM416" s="208"/>
      <c r="CN416" s="208"/>
      <c r="CO416" s="208"/>
      <c r="CP416" s="208"/>
      <c r="CQ416" s="176"/>
      <c r="DP416" s="166"/>
    </row>
    <row r="417" spans="2:120">
      <c r="B417" s="166"/>
      <c r="C417" s="175"/>
      <c r="D417" s="175"/>
      <c r="E417" s="178"/>
      <c r="F417" s="17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70"/>
      <c r="S417" s="170"/>
      <c r="T417" s="170"/>
      <c r="U417" s="170"/>
      <c r="V417" s="170"/>
      <c r="W417" s="170"/>
      <c r="X417" s="207"/>
      <c r="Y417" s="207"/>
      <c r="Z417" s="207"/>
      <c r="AA417" s="208"/>
      <c r="AB417" s="208"/>
      <c r="AC417" s="208"/>
      <c r="AD417" s="208"/>
      <c r="AE417" s="208"/>
      <c r="AF417" s="208"/>
      <c r="AG417" s="208"/>
      <c r="AH417" s="208"/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  <c r="BI417" s="208"/>
      <c r="BJ417" s="208"/>
      <c r="BK417" s="208"/>
      <c r="BL417" s="208"/>
      <c r="BM417" s="208"/>
      <c r="BN417" s="208"/>
      <c r="BO417" s="208"/>
      <c r="BP417" s="208"/>
      <c r="BQ417" s="208"/>
      <c r="BR417" s="208"/>
      <c r="BS417" s="208"/>
      <c r="BT417" s="208"/>
      <c r="BU417" s="208"/>
      <c r="BV417" s="208"/>
      <c r="BW417" s="208"/>
      <c r="BX417" s="208"/>
      <c r="BY417" s="208"/>
      <c r="BZ417" s="208"/>
      <c r="CA417" s="208"/>
      <c r="CB417" s="208"/>
      <c r="CC417" s="208"/>
      <c r="CD417" s="208"/>
      <c r="CE417" s="208"/>
      <c r="CF417" s="208"/>
      <c r="CG417" s="208"/>
      <c r="CH417" s="208"/>
      <c r="CI417" s="208"/>
      <c r="CJ417" s="208"/>
      <c r="CK417" s="208"/>
      <c r="CL417" s="208"/>
      <c r="CM417" s="208"/>
      <c r="CN417" s="208"/>
      <c r="CO417" s="208"/>
      <c r="CP417" s="208"/>
      <c r="CQ417" s="176"/>
      <c r="DP417" s="166"/>
    </row>
    <row r="418" spans="2:120">
      <c r="B418" s="166"/>
      <c r="C418" s="175"/>
      <c r="D418" s="175"/>
      <c r="E418" s="178"/>
      <c r="F418" s="17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70"/>
      <c r="S418" s="170"/>
      <c r="T418" s="170"/>
      <c r="U418" s="170"/>
      <c r="V418" s="170"/>
      <c r="W418" s="170"/>
      <c r="X418" s="207"/>
      <c r="Y418" s="207"/>
      <c r="Z418" s="207"/>
      <c r="AA418" s="208"/>
      <c r="AB418" s="208"/>
      <c r="AC418" s="208"/>
      <c r="AD418" s="208"/>
      <c r="AE418" s="208"/>
      <c r="AF418" s="208"/>
      <c r="AG418" s="208"/>
      <c r="AH418" s="208"/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  <c r="BI418" s="208"/>
      <c r="BJ418" s="208"/>
      <c r="BK418" s="208"/>
      <c r="BL418" s="208"/>
      <c r="BM418" s="208"/>
      <c r="BN418" s="208"/>
      <c r="BO418" s="208"/>
      <c r="BP418" s="208"/>
      <c r="BQ418" s="208"/>
      <c r="BR418" s="208"/>
      <c r="BS418" s="208"/>
      <c r="BT418" s="208"/>
      <c r="BU418" s="208"/>
      <c r="BV418" s="208"/>
      <c r="BW418" s="208"/>
      <c r="BX418" s="208"/>
      <c r="BY418" s="208"/>
      <c r="BZ418" s="208"/>
      <c r="CA418" s="208"/>
      <c r="CB418" s="208"/>
      <c r="CC418" s="208"/>
      <c r="CD418" s="208"/>
      <c r="CE418" s="208"/>
      <c r="CF418" s="208"/>
      <c r="CG418" s="208"/>
      <c r="CH418" s="208"/>
      <c r="CI418" s="208"/>
      <c r="CJ418" s="208"/>
      <c r="CK418" s="208"/>
      <c r="CL418" s="208"/>
      <c r="CM418" s="208"/>
      <c r="CN418" s="208"/>
      <c r="CO418" s="208"/>
      <c r="CP418" s="208"/>
      <c r="CQ418" s="176"/>
      <c r="DP418" s="166"/>
    </row>
    <row r="419" spans="2:120">
      <c r="B419" s="166"/>
      <c r="C419" s="175"/>
      <c r="D419" s="175"/>
      <c r="E419" s="178"/>
      <c r="F419" s="17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70"/>
      <c r="S419" s="170"/>
      <c r="T419" s="170"/>
      <c r="U419" s="170"/>
      <c r="V419" s="170"/>
      <c r="W419" s="170"/>
      <c r="X419" s="207"/>
      <c r="Y419" s="207"/>
      <c r="Z419" s="207"/>
      <c r="AA419" s="208"/>
      <c r="AB419" s="208"/>
      <c r="AC419" s="208"/>
      <c r="AD419" s="208"/>
      <c r="AE419" s="208"/>
      <c r="AF419" s="208"/>
      <c r="AG419" s="208"/>
      <c r="AH419" s="208"/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  <c r="BI419" s="208"/>
      <c r="BJ419" s="208"/>
      <c r="BK419" s="208"/>
      <c r="BL419" s="208"/>
      <c r="BM419" s="208"/>
      <c r="BN419" s="208"/>
      <c r="BO419" s="208"/>
      <c r="BP419" s="208"/>
      <c r="BQ419" s="208"/>
      <c r="BR419" s="208"/>
      <c r="BS419" s="208"/>
      <c r="BT419" s="208"/>
      <c r="BU419" s="208"/>
      <c r="BV419" s="208"/>
      <c r="BW419" s="208"/>
      <c r="BX419" s="208"/>
      <c r="BY419" s="208"/>
      <c r="BZ419" s="208"/>
      <c r="CA419" s="208"/>
      <c r="CB419" s="208"/>
      <c r="CC419" s="208"/>
      <c r="CD419" s="208"/>
      <c r="CE419" s="208"/>
      <c r="CF419" s="208"/>
      <c r="CG419" s="208"/>
      <c r="CH419" s="208"/>
      <c r="CI419" s="208"/>
      <c r="CJ419" s="208"/>
      <c r="CK419" s="208"/>
      <c r="CL419" s="208"/>
      <c r="CM419" s="208"/>
      <c r="CN419" s="208"/>
      <c r="CO419" s="208"/>
      <c r="CP419" s="208"/>
      <c r="CQ419" s="176"/>
      <c r="DP419" s="166"/>
    </row>
    <row r="420" spans="2:120">
      <c r="B420" s="166"/>
      <c r="C420" s="175"/>
      <c r="D420" s="175"/>
      <c r="E420" s="178"/>
      <c r="F420" s="17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70"/>
      <c r="S420" s="170"/>
      <c r="T420" s="170"/>
      <c r="U420" s="170"/>
      <c r="V420" s="170"/>
      <c r="W420" s="170"/>
      <c r="X420" s="207"/>
      <c r="Y420" s="207"/>
      <c r="Z420" s="207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208"/>
      <c r="BN420" s="208"/>
      <c r="BO420" s="208"/>
      <c r="BP420" s="208"/>
      <c r="BQ420" s="208"/>
      <c r="BR420" s="208"/>
      <c r="BS420" s="208"/>
      <c r="BT420" s="208"/>
      <c r="BU420" s="208"/>
      <c r="BV420" s="208"/>
      <c r="BW420" s="208"/>
      <c r="BX420" s="208"/>
      <c r="BY420" s="208"/>
      <c r="BZ420" s="208"/>
      <c r="CA420" s="208"/>
      <c r="CB420" s="208"/>
      <c r="CC420" s="208"/>
      <c r="CD420" s="208"/>
      <c r="CE420" s="208"/>
      <c r="CF420" s="208"/>
      <c r="CG420" s="208"/>
      <c r="CH420" s="208"/>
      <c r="CI420" s="208"/>
      <c r="CJ420" s="208"/>
      <c r="CK420" s="208"/>
      <c r="CL420" s="208"/>
      <c r="CM420" s="208"/>
      <c r="CN420" s="208"/>
      <c r="CO420" s="208"/>
      <c r="CP420" s="208"/>
      <c r="CQ420" s="176"/>
      <c r="DP420" s="166"/>
    </row>
    <row r="421" spans="2:120">
      <c r="B421" s="166"/>
      <c r="C421" s="175"/>
      <c r="D421" s="175"/>
      <c r="E421" s="178"/>
      <c r="F421" s="17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70"/>
      <c r="S421" s="170"/>
      <c r="T421" s="170"/>
      <c r="U421" s="170"/>
      <c r="V421" s="170"/>
      <c r="W421" s="170"/>
      <c r="X421" s="207"/>
      <c r="Y421" s="207"/>
      <c r="Z421" s="207"/>
      <c r="AA421" s="208"/>
      <c r="AB421" s="208"/>
      <c r="AC421" s="208"/>
      <c r="AD421" s="208"/>
      <c r="AE421" s="208"/>
      <c r="AF421" s="208"/>
      <c r="AG421" s="208"/>
      <c r="AH421" s="208"/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  <c r="BI421" s="208"/>
      <c r="BJ421" s="208"/>
      <c r="BK421" s="208"/>
      <c r="BL421" s="208"/>
      <c r="BM421" s="208"/>
      <c r="BN421" s="208"/>
      <c r="BO421" s="208"/>
      <c r="BP421" s="208"/>
      <c r="BQ421" s="208"/>
      <c r="BR421" s="208"/>
      <c r="BS421" s="208"/>
      <c r="BT421" s="208"/>
      <c r="BU421" s="208"/>
      <c r="BV421" s="208"/>
      <c r="BW421" s="208"/>
      <c r="BX421" s="208"/>
      <c r="BY421" s="208"/>
      <c r="BZ421" s="208"/>
      <c r="CA421" s="208"/>
      <c r="CB421" s="208"/>
      <c r="CC421" s="208"/>
      <c r="CD421" s="208"/>
      <c r="CE421" s="208"/>
      <c r="CF421" s="208"/>
      <c r="CG421" s="208"/>
      <c r="CH421" s="208"/>
      <c r="CI421" s="208"/>
      <c r="CJ421" s="208"/>
      <c r="CK421" s="208"/>
      <c r="CL421" s="208"/>
      <c r="CM421" s="208"/>
      <c r="CN421" s="208"/>
      <c r="CO421" s="208"/>
      <c r="CP421" s="208"/>
      <c r="CQ421" s="176"/>
      <c r="DP421" s="166"/>
    </row>
    <row r="422" spans="2:120">
      <c r="B422" s="166"/>
      <c r="C422" s="175"/>
      <c r="D422" s="175"/>
      <c r="E422" s="178"/>
      <c r="F422" s="17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70"/>
      <c r="S422" s="170"/>
      <c r="T422" s="170"/>
      <c r="U422" s="170"/>
      <c r="V422" s="170"/>
      <c r="W422" s="170"/>
      <c r="X422" s="207"/>
      <c r="Y422" s="207"/>
      <c r="Z422" s="207"/>
      <c r="AA422" s="208"/>
      <c r="AB422" s="208"/>
      <c r="AC422" s="208"/>
      <c r="AD422" s="208"/>
      <c r="AE422" s="208"/>
      <c r="AF422" s="208"/>
      <c r="AG422" s="208"/>
      <c r="AH422" s="208"/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  <c r="BI422" s="208"/>
      <c r="BJ422" s="208"/>
      <c r="BK422" s="208"/>
      <c r="BL422" s="208"/>
      <c r="BM422" s="208"/>
      <c r="BN422" s="208"/>
      <c r="BO422" s="208"/>
      <c r="BP422" s="208"/>
      <c r="BQ422" s="208"/>
      <c r="BR422" s="208"/>
      <c r="BS422" s="208"/>
      <c r="BT422" s="208"/>
      <c r="BU422" s="208"/>
      <c r="BV422" s="208"/>
      <c r="BW422" s="208"/>
      <c r="BX422" s="208"/>
      <c r="BY422" s="208"/>
      <c r="BZ422" s="208"/>
      <c r="CA422" s="208"/>
      <c r="CB422" s="208"/>
      <c r="CC422" s="208"/>
      <c r="CD422" s="208"/>
      <c r="CE422" s="208"/>
      <c r="CF422" s="208"/>
      <c r="CG422" s="208"/>
      <c r="CH422" s="208"/>
      <c r="CI422" s="208"/>
      <c r="CJ422" s="208"/>
      <c r="CK422" s="208"/>
      <c r="CL422" s="208"/>
      <c r="CM422" s="208"/>
      <c r="CN422" s="208"/>
      <c r="CO422" s="208"/>
      <c r="CP422" s="208"/>
      <c r="CQ422" s="176"/>
      <c r="DP422" s="166"/>
    </row>
    <row r="423" spans="2:120">
      <c r="B423" s="166"/>
      <c r="C423" s="175"/>
      <c r="D423" s="175"/>
      <c r="E423" s="178"/>
      <c r="F423" s="17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70"/>
      <c r="S423" s="170"/>
      <c r="T423" s="170"/>
      <c r="U423" s="170"/>
      <c r="V423" s="170"/>
      <c r="W423" s="170"/>
      <c r="X423" s="207"/>
      <c r="Y423" s="207"/>
      <c r="Z423" s="207"/>
      <c r="AA423" s="208"/>
      <c r="AB423" s="208"/>
      <c r="AC423" s="208"/>
      <c r="AD423" s="208"/>
      <c r="AE423" s="208"/>
      <c r="AF423" s="208"/>
      <c r="AG423" s="208"/>
      <c r="AH423" s="208"/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  <c r="BI423" s="208"/>
      <c r="BJ423" s="208"/>
      <c r="BK423" s="208"/>
      <c r="BL423" s="208"/>
      <c r="BM423" s="208"/>
      <c r="BN423" s="208"/>
      <c r="BO423" s="208"/>
      <c r="BP423" s="208"/>
      <c r="BQ423" s="208"/>
      <c r="BR423" s="208"/>
      <c r="BS423" s="208"/>
      <c r="BT423" s="208"/>
      <c r="BU423" s="208"/>
      <c r="BV423" s="208"/>
      <c r="BW423" s="208"/>
      <c r="BX423" s="208"/>
      <c r="BY423" s="208"/>
      <c r="BZ423" s="208"/>
      <c r="CA423" s="208"/>
      <c r="CB423" s="208"/>
      <c r="CC423" s="208"/>
      <c r="CD423" s="208"/>
      <c r="CE423" s="208"/>
      <c r="CF423" s="208"/>
      <c r="CG423" s="208"/>
      <c r="CH423" s="208"/>
      <c r="CI423" s="208"/>
      <c r="CJ423" s="208"/>
      <c r="CK423" s="208"/>
      <c r="CL423" s="208"/>
      <c r="CM423" s="208"/>
      <c r="CN423" s="208"/>
      <c r="CO423" s="208"/>
      <c r="CP423" s="208"/>
      <c r="CQ423" s="176"/>
      <c r="DP423" s="166"/>
    </row>
    <row r="424" spans="2:120">
      <c r="B424" s="166"/>
      <c r="C424" s="175"/>
      <c r="D424" s="175"/>
      <c r="E424" s="178"/>
      <c r="F424" s="17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70"/>
      <c r="S424" s="170"/>
      <c r="T424" s="170"/>
      <c r="U424" s="170"/>
      <c r="V424" s="170"/>
      <c r="W424" s="170"/>
      <c r="X424" s="207"/>
      <c r="Y424" s="207"/>
      <c r="Z424" s="207"/>
      <c r="AA424" s="208"/>
      <c r="AB424" s="208"/>
      <c r="AC424" s="208"/>
      <c r="AD424" s="208"/>
      <c r="AE424" s="208"/>
      <c r="AF424" s="208"/>
      <c r="AG424" s="208"/>
      <c r="AH424" s="208"/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  <c r="BI424" s="208"/>
      <c r="BJ424" s="208"/>
      <c r="BK424" s="208"/>
      <c r="BL424" s="208"/>
      <c r="BM424" s="208"/>
      <c r="BN424" s="208"/>
      <c r="BO424" s="208"/>
      <c r="BP424" s="208"/>
      <c r="BQ424" s="208"/>
      <c r="BR424" s="208"/>
      <c r="BS424" s="208"/>
      <c r="BT424" s="208"/>
      <c r="BU424" s="208"/>
      <c r="BV424" s="208"/>
      <c r="BW424" s="208"/>
      <c r="BX424" s="208"/>
      <c r="BY424" s="208"/>
      <c r="BZ424" s="208"/>
      <c r="CA424" s="208"/>
      <c r="CB424" s="208"/>
      <c r="CC424" s="208"/>
      <c r="CD424" s="208"/>
      <c r="CE424" s="208"/>
      <c r="CF424" s="208"/>
      <c r="CG424" s="208"/>
      <c r="CH424" s="208"/>
      <c r="CI424" s="208"/>
      <c r="CJ424" s="208"/>
      <c r="CK424" s="208"/>
      <c r="CL424" s="208"/>
      <c r="CM424" s="208"/>
      <c r="CN424" s="208"/>
      <c r="CO424" s="208"/>
      <c r="CP424" s="208"/>
      <c r="CQ424" s="176"/>
      <c r="DP424" s="166"/>
    </row>
    <row r="425" spans="2:120">
      <c r="B425" s="166"/>
      <c r="C425" s="175"/>
      <c r="D425" s="175"/>
      <c r="E425" s="178"/>
      <c r="F425" s="17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70"/>
      <c r="S425" s="170"/>
      <c r="T425" s="170"/>
      <c r="U425" s="170"/>
      <c r="V425" s="170"/>
      <c r="W425" s="170"/>
      <c r="X425" s="207"/>
      <c r="Y425" s="207"/>
      <c r="Z425" s="207"/>
      <c r="AA425" s="208"/>
      <c r="AB425" s="208"/>
      <c r="AC425" s="208"/>
      <c r="AD425" s="208"/>
      <c r="AE425" s="208"/>
      <c r="AF425" s="208"/>
      <c r="AG425" s="208"/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  <c r="BI425" s="208"/>
      <c r="BJ425" s="208"/>
      <c r="BK425" s="208"/>
      <c r="BL425" s="208"/>
      <c r="BM425" s="208"/>
      <c r="BN425" s="208"/>
      <c r="BO425" s="208"/>
      <c r="BP425" s="208"/>
      <c r="BQ425" s="208"/>
      <c r="BR425" s="208"/>
      <c r="BS425" s="208"/>
      <c r="BT425" s="208"/>
      <c r="BU425" s="208"/>
      <c r="BV425" s="208"/>
      <c r="BW425" s="208"/>
      <c r="BX425" s="208"/>
      <c r="BY425" s="208"/>
      <c r="BZ425" s="208"/>
      <c r="CA425" s="208"/>
      <c r="CB425" s="208"/>
      <c r="CC425" s="208"/>
      <c r="CD425" s="208"/>
      <c r="CE425" s="208"/>
      <c r="CF425" s="208"/>
      <c r="CG425" s="208"/>
      <c r="CH425" s="208"/>
      <c r="CI425" s="208"/>
      <c r="CJ425" s="208"/>
      <c r="CK425" s="208"/>
      <c r="CL425" s="208"/>
      <c r="CM425" s="208"/>
      <c r="CN425" s="208"/>
      <c r="CO425" s="208"/>
      <c r="CP425" s="208"/>
      <c r="CQ425" s="176"/>
      <c r="DP425" s="166"/>
    </row>
    <row r="426" spans="2:120">
      <c r="B426" s="166"/>
      <c r="C426" s="175"/>
      <c r="D426" s="175"/>
      <c r="E426" s="178"/>
      <c r="F426" s="17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70"/>
      <c r="S426" s="170"/>
      <c r="T426" s="170"/>
      <c r="U426" s="170"/>
      <c r="V426" s="170"/>
      <c r="W426" s="170"/>
      <c r="X426" s="207"/>
      <c r="Y426" s="207"/>
      <c r="Z426" s="207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8"/>
      <c r="BN426" s="208"/>
      <c r="BO426" s="208"/>
      <c r="BP426" s="208"/>
      <c r="BQ426" s="208"/>
      <c r="BR426" s="208"/>
      <c r="BS426" s="208"/>
      <c r="BT426" s="208"/>
      <c r="BU426" s="208"/>
      <c r="BV426" s="208"/>
      <c r="BW426" s="208"/>
      <c r="BX426" s="208"/>
      <c r="BY426" s="208"/>
      <c r="BZ426" s="208"/>
      <c r="CA426" s="208"/>
      <c r="CB426" s="208"/>
      <c r="CC426" s="208"/>
      <c r="CD426" s="208"/>
      <c r="CE426" s="208"/>
      <c r="CF426" s="208"/>
      <c r="CG426" s="208"/>
      <c r="CH426" s="208"/>
      <c r="CI426" s="208"/>
      <c r="CJ426" s="208"/>
      <c r="CK426" s="208"/>
      <c r="CL426" s="208"/>
      <c r="CM426" s="208"/>
      <c r="CN426" s="208"/>
      <c r="CO426" s="208"/>
      <c r="CP426" s="208"/>
      <c r="CQ426" s="176"/>
      <c r="DP426" s="166"/>
    </row>
    <row r="427" spans="2:120">
      <c r="B427" s="166"/>
      <c r="C427" s="175"/>
      <c r="D427" s="175"/>
      <c r="E427" s="178"/>
      <c r="F427" s="17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70"/>
      <c r="S427" s="170"/>
      <c r="T427" s="170"/>
      <c r="U427" s="170"/>
      <c r="V427" s="170"/>
      <c r="W427" s="170"/>
      <c r="X427" s="207"/>
      <c r="Y427" s="207"/>
      <c r="Z427" s="207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8"/>
      <c r="BN427" s="208"/>
      <c r="BO427" s="208"/>
      <c r="BP427" s="208"/>
      <c r="BQ427" s="208"/>
      <c r="BR427" s="208"/>
      <c r="BS427" s="208"/>
      <c r="BT427" s="208"/>
      <c r="BU427" s="208"/>
      <c r="BV427" s="208"/>
      <c r="BW427" s="208"/>
      <c r="BX427" s="208"/>
      <c r="BY427" s="208"/>
      <c r="BZ427" s="208"/>
      <c r="CA427" s="208"/>
      <c r="CB427" s="208"/>
      <c r="CC427" s="208"/>
      <c r="CD427" s="208"/>
      <c r="CE427" s="208"/>
      <c r="CF427" s="208"/>
      <c r="CG427" s="208"/>
      <c r="CH427" s="208"/>
      <c r="CI427" s="208"/>
      <c r="CJ427" s="208"/>
      <c r="CK427" s="208"/>
      <c r="CL427" s="208"/>
      <c r="CM427" s="208"/>
      <c r="CN427" s="208"/>
      <c r="CO427" s="208"/>
      <c r="CP427" s="208"/>
      <c r="CQ427" s="176"/>
      <c r="DP427" s="166"/>
    </row>
    <row r="428" spans="2:120">
      <c r="B428" s="166"/>
      <c r="C428" s="175"/>
      <c r="D428" s="175"/>
      <c r="E428" s="178"/>
      <c r="F428" s="17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70"/>
      <c r="S428" s="170"/>
      <c r="T428" s="170"/>
      <c r="U428" s="170"/>
      <c r="V428" s="170"/>
      <c r="W428" s="170"/>
      <c r="X428" s="207"/>
      <c r="Y428" s="207"/>
      <c r="Z428" s="207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8"/>
      <c r="BN428" s="208"/>
      <c r="BO428" s="208"/>
      <c r="BP428" s="208"/>
      <c r="BQ428" s="208"/>
      <c r="BR428" s="208"/>
      <c r="BS428" s="208"/>
      <c r="BT428" s="208"/>
      <c r="BU428" s="208"/>
      <c r="BV428" s="208"/>
      <c r="BW428" s="208"/>
      <c r="BX428" s="208"/>
      <c r="BY428" s="208"/>
      <c r="BZ428" s="208"/>
      <c r="CA428" s="208"/>
      <c r="CB428" s="208"/>
      <c r="CC428" s="208"/>
      <c r="CD428" s="208"/>
      <c r="CE428" s="208"/>
      <c r="CF428" s="208"/>
      <c r="CG428" s="208"/>
      <c r="CH428" s="208"/>
      <c r="CI428" s="208"/>
      <c r="CJ428" s="208"/>
      <c r="CK428" s="208"/>
      <c r="CL428" s="208"/>
      <c r="CM428" s="208"/>
      <c r="CN428" s="208"/>
      <c r="CO428" s="208"/>
      <c r="CP428" s="208"/>
      <c r="CQ428" s="176"/>
      <c r="DP428" s="166"/>
    </row>
    <row r="429" spans="2:120">
      <c r="B429" s="166"/>
      <c r="C429" s="175"/>
      <c r="D429" s="175"/>
      <c r="E429" s="178"/>
      <c r="F429" s="17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70"/>
      <c r="S429" s="170"/>
      <c r="T429" s="170"/>
      <c r="U429" s="170"/>
      <c r="V429" s="170"/>
      <c r="W429" s="170"/>
      <c r="X429" s="207"/>
      <c r="Y429" s="207"/>
      <c r="Z429" s="207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8"/>
      <c r="BN429" s="208"/>
      <c r="BO429" s="208"/>
      <c r="BP429" s="208"/>
      <c r="BQ429" s="208"/>
      <c r="BR429" s="208"/>
      <c r="BS429" s="208"/>
      <c r="BT429" s="208"/>
      <c r="BU429" s="208"/>
      <c r="BV429" s="208"/>
      <c r="BW429" s="208"/>
      <c r="BX429" s="208"/>
      <c r="BY429" s="208"/>
      <c r="BZ429" s="208"/>
      <c r="CA429" s="208"/>
      <c r="CB429" s="208"/>
      <c r="CC429" s="208"/>
      <c r="CD429" s="208"/>
      <c r="CE429" s="208"/>
      <c r="CF429" s="208"/>
      <c r="CG429" s="208"/>
      <c r="CH429" s="208"/>
      <c r="CI429" s="208"/>
      <c r="CJ429" s="208"/>
      <c r="CK429" s="208"/>
      <c r="CL429" s="208"/>
      <c r="CM429" s="208"/>
      <c r="CN429" s="208"/>
      <c r="CO429" s="208"/>
      <c r="CP429" s="208"/>
      <c r="CQ429" s="176"/>
      <c r="DP429" s="166"/>
    </row>
    <row r="430" spans="2:120">
      <c r="B430" s="166"/>
      <c r="C430" s="175"/>
      <c r="D430" s="175"/>
      <c r="E430" s="178"/>
      <c r="F430" s="17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70"/>
      <c r="S430" s="170"/>
      <c r="T430" s="170"/>
      <c r="U430" s="170"/>
      <c r="V430" s="170"/>
      <c r="W430" s="170"/>
      <c r="X430" s="207"/>
      <c r="Y430" s="207"/>
      <c r="Z430" s="207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8"/>
      <c r="BN430" s="208"/>
      <c r="BO430" s="208"/>
      <c r="BP430" s="208"/>
      <c r="BQ430" s="208"/>
      <c r="BR430" s="208"/>
      <c r="BS430" s="208"/>
      <c r="BT430" s="208"/>
      <c r="BU430" s="208"/>
      <c r="BV430" s="208"/>
      <c r="BW430" s="208"/>
      <c r="BX430" s="208"/>
      <c r="BY430" s="208"/>
      <c r="BZ430" s="208"/>
      <c r="CA430" s="208"/>
      <c r="CB430" s="208"/>
      <c r="CC430" s="208"/>
      <c r="CD430" s="208"/>
      <c r="CE430" s="208"/>
      <c r="CF430" s="208"/>
      <c r="CG430" s="208"/>
      <c r="CH430" s="208"/>
      <c r="CI430" s="208"/>
      <c r="CJ430" s="208"/>
      <c r="CK430" s="208"/>
      <c r="CL430" s="208"/>
      <c r="CM430" s="208"/>
      <c r="CN430" s="208"/>
      <c r="CO430" s="208"/>
      <c r="CP430" s="208"/>
      <c r="CQ430" s="176"/>
      <c r="DP430" s="166"/>
    </row>
    <row r="431" spans="2:120">
      <c r="B431" s="166"/>
      <c r="C431" s="175"/>
      <c r="D431" s="175"/>
      <c r="E431" s="178"/>
      <c r="F431" s="17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70"/>
      <c r="S431" s="170"/>
      <c r="T431" s="170"/>
      <c r="U431" s="170"/>
      <c r="V431" s="170"/>
      <c r="W431" s="170"/>
      <c r="X431" s="207"/>
      <c r="Y431" s="207"/>
      <c r="Z431" s="207"/>
      <c r="AA431" s="208"/>
      <c r="AB431" s="208"/>
      <c r="AC431" s="208"/>
      <c r="AD431" s="208"/>
      <c r="AE431" s="208"/>
      <c r="AF431" s="208"/>
      <c r="AG431" s="208"/>
      <c r="AH431" s="208"/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  <c r="BI431" s="208"/>
      <c r="BJ431" s="208"/>
      <c r="BK431" s="208"/>
      <c r="BL431" s="208"/>
      <c r="BM431" s="208"/>
      <c r="BN431" s="208"/>
      <c r="BO431" s="208"/>
      <c r="BP431" s="208"/>
      <c r="BQ431" s="208"/>
      <c r="BR431" s="208"/>
      <c r="BS431" s="208"/>
      <c r="BT431" s="208"/>
      <c r="BU431" s="208"/>
      <c r="BV431" s="208"/>
      <c r="BW431" s="208"/>
      <c r="BX431" s="208"/>
      <c r="BY431" s="208"/>
      <c r="BZ431" s="208"/>
      <c r="CA431" s="208"/>
      <c r="CB431" s="208"/>
      <c r="CC431" s="208"/>
      <c r="CD431" s="208"/>
      <c r="CE431" s="208"/>
      <c r="CF431" s="208"/>
      <c r="CG431" s="208"/>
      <c r="CH431" s="208"/>
      <c r="CI431" s="208"/>
      <c r="CJ431" s="208"/>
      <c r="CK431" s="208"/>
      <c r="CL431" s="208"/>
      <c r="CM431" s="208"/>
      <c r="CN431" s="208"/>
      <c r="CO431" s="208"/>
      <c r="CP431" s="208"/>
      <c r="CQ431" s="176"/>
      <c r="DP431" s="166"/>
    </row>
    <row r="432" spans="2:120">
      <c r="B432" s="166"/>
      <c r="C432" s="175"/>
      <c r="D432" s="175"/>
      <c r="E432" s="178"/>
      <c r="F432" s="17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70"/>
      <c r="S432" s="170"/>
      <c r="T432" s="170"/>
      <c r="U432" s="170"/>
      <c r="V432" s="170"/>
      <c r="W432" s="170"/>
      <c r="X432" s="207"/>
      <c r="Y432" s="207"/>
      <c r="Z432" s="207"/>
      <c r="AA432" s="208"/>
      <c r="AB432" s="208"/>
      <c r="AC432" s="208"/>
      <c r="AD432" s="208"/>
      <c r="AE432" s="208"/>
      <c r="AF432" s="208"/>
      <c r="AG432" s="208"/>
      <c r="AH432" s="208"/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  <c r="BI432" s="208"/>
      <c r="BJ432" s="208"/>
      <c r="BK432" s="208"/>
      <c r="BL432" s="208"/>
      <c r="BM432" s="208"/>
      <c r="BN432" s="208"/>
      <c r="BO432" s="208"/>
      <c r="BP432" s="208"/>
      <c r="BQ432" s="208"/>
      <c r="BR432" s="208"/>
      <c r="BS432" s="208"/>
      <c r="BT432" s="208"/>
      <c r="BU432" s="208"/>
      <c r="BV432" s="208"/>
      <c r="BW432" s="208"/>
      <c r="BX432" s="208"/>
      <c r="BY432" s="208"/>
      <c r="BZ432" s="208"/>
      <c r="CA432" s="208"/>
      <c r="CB432" s="208"/>
      <c r="CC432" s="208"/>
      <c r="CD432" s="208"/>
      <c r="CE432" s="208"/>
      <c r="CF432" s="208"/>
      <c r="CG432" s="208"/>
      <c r="CH432" s="208"/>
      <c r="CI432" s="208"/>
      <c r="CJ432" s="208"/>
      <c r="CK432" s="208"/>
      <c r="CL432" s="208"/>
      <c r="CM432" s="208"/>
      <c r="CN432" s="208"/>
      <c r="CO432" s="208"/>
      <c r="CP432" s="208"/>
      <c r="CQ432" s="176"/>
      <c r="DP432" s="166"/>
    </row>
    <row r="433" spans="2:120">
      <c r="B433" s="166"/>
      <c r="C433" s="175"/>
      <c r="D433" s="175"/>
      <c r="E433" s="178"/>
      <c r="F433" s="17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70"/>
      <c r="S433" s="170"/>
      <c r="T433" s="170"/>
      <c r="U433" s="170"/>
      <c r="V433" s="170"/>
      <c r="W433" s="170"/>
      <c r="X433" s="207"/>
      <c r="Y433" s="207"/>
      <c r="Z433" s="207"/>
      <c r="AA433" s="208"/>
      <c r="AB433" s="208"/>
      <c r="AC433" s="208"/>
      <c r="AD433" s="208"/>
      <c r="AE433" s="208"/>
      <c r="AF433" s="208"/>
      <c r="AG433" s="208"/>
      <c r="AH433" s="208"/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  <c r="BI433" s="208"/>
      <c r="BJ433" s="208"/>
      <c r="BK433" s="208"/>
      <c r="BL433" s="208"/>
      <c r="BM433" s="208"/>
      <c r="BN433" s="208"/>
      <c r="BO433" s="208"/>
      <c r="BP433" s="208"/>
      <c r="BQ433" s="208"/>
      <c r="BR433" s="208"/>
      <c r="BS433" s="208"/>
      <c r="BT433" s="208"/>
      <c r="BU433" s="208"/>
      <c r="BV433" s="208"/>
      <c r="BW433" s="208"/>
      <c r="BX433" s="208"/>
      <c r="BY433" s="208"/>
      <c r="BZ433" s="208"/>
      <c r="CA433" s="208"/>
      <c r="CB433" s="208"/>
      <c r="CC433" s="208"/>
      <c r="CD433" s="208"/>
      <c r="CE433" s="208"/>
      <c r="CF433" s="208"/>
      <c r="CG433" s="208"/>
      <c r="CH433" s="208"/>
      <c r="CI433" s="208"/>
      <c r="CJ433" s="208"/>
      <c r="CK433" s="208"/>
      <c r="CL433" s="208"/>
      <c r="CM433" s="208"/>
      <c r="CN433" s="208"/>
      <c r="CO433" s="208"/>
      <c r="CP433" s="208"/>
      <c r="CQ433" s="176"/>
      <c r="DP433" s="166"/>
    </row>
    <row r="434" spans="2:120">
      <c r="B434" s="166"/>
      <c r="C434" s="175"/>
      <c r="D434" s="175"/>
      <c r="E434" s="178"/>
      <c r="F434" s="17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70"/>
      <c r="S434" s="170"/>
      <c r="T434" s="170"/>
      <c r="U434" s="170"/>
      <c r="V434" s="170"/>
      <c r="W434" s="170"/>
      <c r="X434" s="207"/>
      <c r="Y434" s="207"/>
      <c r="Z434" s="207"/>
      <c r="AA434" s="208"/>
      <c r="AB434" s="208"/>
      <c r="AC434" s="208"/>
      <c r="AD434" s="208"/>
      <c r="AE434" s="208"/>
      <c r="AF434" s="208"/>
      <c r="AG434" s="208"/>
      <c r="AH434" s="208"/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  <c r="BI434" s="208"/>
      <c r="BJ434" s="208"/>
      <c r="BK434" s="208"/>
      <c r="BL434" s="208"/>
      <c r="BM434" s="208"/>
      <c r="BN434" s="208"/>
      <c r="BO434" s="208"/>
      <c r="BP434" s="208"/>
      <c r="BQ434" s="208"/>
      <c r="BR434" s="208"/>
      <c r="BS434" s="208"/>
      <c r="BT434" s="208"/>
      <c r="BU434" s="208"/>
      <c r="BV434" s="208"/>
      <c r="BW434" s="208"/>
      <c r="BX434" s="208"/>
      <c r="BY434" s="208"/>
      <c r="BZ434" s="208"/>
      <c r="CA434" s="208"/>
      <c r="CB434" s="208"/>
      <c r="CC434" s="208"/>
      <c r="CD434" s="208"/>
      <c r="CE434" s="208"/>
      <c r="CF434" s="208"/>
      <c r="CG434" s="208"/>
      <c r="CH434" s="208"/>
      <c r="CI434" s="208"/>
      <c r="CJ434" s="208"/>
      <c r="CK434" s="208"/>
      <c r="CL434" s="208"/>
      <c r="CM434" s="208"/>
      <c r="CN434" s="208"/>
      <c r="CO434" s="208"/>
      <c r="CP434" s="208"/>
      <c r="CQ434" s="176"/>
      <c r="DP434" s="166"/>
    </row>
    <row r="435" spans="2:120">
      <c r="B435" s="166"/>
      <c r="C435" s="175"/>
      <c r="D435" s="175"/>
      <c r="E435" s="178"/>
      <c r="F435" s="17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70"/>
      <c r="S435" s="170"/>
      <c r="T435" s="170"/>
      <c r="U435" s="170"/>
      <c r="V435" s="170"/>
      <c r="W435" s="170"/>
      <c r="X435" s="207"/>
      <c r="Y435" s="207"/>
      <c r="Z435" s="207"/>
      <c r="AA435" s="208"/>
      <c r="AB435" s="208"/>
      <c r="AC435" s="208"/>
      <c r="AD435" s="208"/>
      <c r="AE435" s="208"/>
      <c r="AF435" s="208"/>
      <c r="AG435" s="208"/>
      <c r="AH435" s="208"/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  <c r="BI435" s="208"/>
      <c r="BJ435" s="208"/>
      <c r="BK435" s="208"/>
      <c r="BL435" s="208"/>
      <c r="BM435" s="208"/>
      <c r="BN435" s="208"/>
      <c r="BO435" s="208"/>
      <c r="BP435" s="208"/>
      <c r="BQ435" s="208"/>
      <c r="BR435" s="208"/>
      <c r="BS435" s="208"/>
      <c r="BT435" s="208"/>
      <c r="BU435" s="208"/>
      <c r="BV435" s="208"/>
      <c r="BW435" s="208"/>
      <c r="BX435" s="208"/>
      <c r="BY435" s="208"/>
      <c r="BZ435" s="208"/>
      <c r="CA435" s="208"/>
      <c r="CB435" s="208"/>
      <c r="CC435" s="208"/>
      <c r="CD435" s="208"/>
      <c r="CE435" s="208"/>
      <c r="CF435" s="208"/>
      <c r="CG435" s="208"/>
      <c r="CH435" s="208"/>
      <c r="CI435" s="208"/>
      <c r="CJ435" s="208"/>
      <c r="CK435" s="208"/>
      <c r="CL435" s="208"/>
      <c r="CM435" s="208"/>
      <c r="CN435" s="208"/>
      <c r="CO435" s="208"/>
      <c r="CP435" s="208"/>
      <c r="CQ435" s="176"/>
      <c r="DP435" s="166"/>
    </row>
    <row r="436" spans="2:120">
      <c r="B436" s="166"/>
      <c r="C436" s="175"/>
      <c r="D436" s="175"/>
      <c r="E436" s="178"/>
      <c r="F436" s="17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70"/>
      <c r="S436" s="170"/>
      <c r="T436" s="170"/>
      <c r="U436" s="170"/>
      <c r="V436" s="170"/>
      <c r="W436" s="170"/>
      <c r="X436" s="207"/>
      <c r="Y436" s="207"/>
      <c r="Z436" s="207"/>
      <c r="AA436" s="208"/>
      <c r="AB436" s="208"/>
      <c r="AC436" s="208"/>
      <c r="AD436" s="208"/>
      <c r="AE436" s="208"/>
      <c r="AF436" s="208"/>
      <c r="AG436" s="208"/>
      <c r="AH436" s="208"/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  <c r="BI436" s="208"/>
      <c r="BJ436" s="208"/>
      <c r="BK436" s="208"/>
      <c r="BL436" s="208"/>
      <c r="BM436" s="208"/>
      <c r="BN436" s="208"/>
      <c r="BO436" s="208"/>
      <c r="BP436" s="208"/>
      <c r="BQ436" s="208"/>
      <c r="BR436" s="208"/>
      <c r="BS436" s="208"/>
      <c r="BT436" s="208"/>
      <c r="BU436" s="208"/>
      <c r="BV436" s="208"/>
      <c r="BW436" s="208"/>
      <c r="BX436" s="208"/>
      <c r="BY436" s="208"/>
      <c r="BZ436" s="208"/>
      <c r="CA436" s="208"/>
      <c r="CB436" s="208"/>
      <c r="CC436" s="208"/>
      <c r="CD436" s="208"/>
      <c r="CE436" s="208"/>
      <c r="CF436" s="208"/>
      <c r="CG436" s="208"/>
      <c r="CH436" s="208"/>
      <c r="CI436" s="208"/>
      <c r="CJ436" s="208"/>
      <c r="CK436" s="208"/>
      <c r="CL436" s="208"/>
      <c r="CM436" s="208"/>
      <c r="CN436" s="208"/>
      <c r="CO436" s="208"/>
      <c r="CP436" s="208"/>
      <c r="CQ436" s="176"/>
      <c r="DP436" s="166"/>
    </row>
    <row r="437" spans="2:120">
      <c r="B437" s="166"/>
      <c r="C437" s="175"/>
      <c r="D437" s="175"/>
      <c r="E437" s="178"/>
      <c r="F437" s="17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70"/>
      <c r="S437" s="170"/>
      <c r="T437" s="170"/>
      <c r="U437" s="170"/>
      <c r="V437" s="170"/>
      <c r="W437" s="170"/>
      <c r="X437" s="207"/>
      <c r="Y437" s="207"/>
      <c r="Z437" s="207"/>
      <c r="AA437" s="208"/>
      <c r="AB437" s="208"/>
      <c r="AC437" s="208"/>
      <c r="AD437" s="208"/>
      <c r="AE437" s="208"/>
      <c r="AF437" s="208"/>
      <c r="AG437" s="208"/>
      <c r="AH437" s="208"/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  <c r="BI437" s="208"/>
      <c r="BJ437" s="208"/>
      <c r="BK437" s="208"/>
      <c r="BL437" s="208"/>
      <c r="BM437" s="208"/>
      <c r="BN437" s="208"/>
      <c r="BO437" s="208"/>
      <c r="BP437" s="208"/>
      <c r="BQ437" s="208"/>
      <c r="BR437" s="208"/>
      <c r="BS437" s="208"/>
      <c r="BT437" s="208"/>
      <c r="BU437" s="208"/>
      <c r="BV437" s="208"/>
      <c r="BW437" s="208"/>
      <c r="BX437" s="208"/>
      <c r="BY437" s="208"/>
      <c r="BZ437" s="208"/>
      <c r="CA437" s="208"/>
      <c r="CB437" s="208"/>
      <c r="CC437" s="208"/>
      <c r="CD437" s="208"/>
      <c r="CE437" s="208"/>
      <c r="CF437" s="208"/>
      <c r="CG437" s="208"/>
      <c r="CH437" s="208"/>
      <c r="CI437" s="208"/>
      <c r="CJ437" s="208"/>
      <c r="CK437" s="208"/>
      <c r="CL437" s="208"/>
      <c r="CM437" s="208"/>
      <c r="CN437" s="208"/>
      <c r="CO437" s="208"/>
      <c r="CP437" s="208"/>
      <c r="CQ437" s="176"/>
      <c r="DP437" s="166"/>
    </row>
    <row r="438" spans="2:120">
      <c r="B438" s="166"/>
      <c r="C438" s="175"/>
      <c r="D438" s="175"/>
      <c r="E438" s="178"/>
      <c r="F438" s="17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70"/>
      <c r="S438" s="170"/>
      <c r="T438" s="170"/>
      <c r="U438" s="170"/>
      <c r="V438" s="170"/>
      <c r="W438" s="170"/>
      <c r="X438" s="207"/>
      <c r="Y438" s="207"/>
      <c r="Z438" s="207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  <c r="BI438" s="208"/>
      <c r="BJ438" s="208"/>
      <c r="BK438" s="208"/>
      <c r="BL438" s="208"/>
      <c r="BM438" s="208"/>
      <c r="BN438" s="208"/>
      <c r="BO438" s="208"/>
      <c r="BP438" s="208"/>
      <c r="BQ438" s="208"/>
      <c r="BR438" s="208"/>
      <c r="BS438" s="208"/>
      <c r="BT438" s="208"/>
      <c r="BU438" s="208"/>
      <c r="BV438" s="208"/>
      <c r="BW438" s="208"/>
      <c r="BX438" s="208"/>
      <c r="BY438" s="208"/>
      <c r="BZ438" s="208"/>
      <c r="CA438" s="208"/>
      <c r="CB438" s="208"/>
      <c r="CC438" s="208"/>
      <c r="CD438" s="208"/>
      <c r="CE438" s="208"/>
      <c r="CF438" s="208"/>
      <c r="CG438" s="208"/>
      <c r="CH438" s="208"/>
      <c r="CI438" s="208"/>
      <c r="CJ438" s="208"/>
      <c r="CK438" s="208"/>
      <c r="CL438" s="208"/>
      <c r="CM438" s="208"/>
      <c r="CN438" s="208"/>
      <c r="CO438" s="208"/>
      <c r="CP438" s="208"/>
      <c r="CQ438" s="176"/>
      <c r="DP438" s="166"/>
    </row>
    <row r="439" spans="2:120">
      <c r="B439" s="166"/>
      <c r="C439" s="175"/>
      <c r="D439" s="175"/>
      <c r="E439" s="178"/>
      <c r="F439" s="17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70"/>
      <c r="S439" s="170"/>
      <c r="T439" s="170"/>
      <c r="U439" s="170"/>
      <c r="V439" s="170"/>
      <c r="W439" s="170"/>
      <c r="X439" s="207"/>
      <c r="Y439" s="207"/>
      <c r="Z439" s="207"/>
      <c r="AA439" s="208"/>
      <c r="AB439" s="208"/>
      <c r="AC439" s="208"/>
      <c r="AD439" s="208"/>
      <c r="AE439" s="208"/>
      <c r="AF439" s="208"/>
      <c r="AG439" s="208"/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  <c r="BI439" s="208"/>
      <c r="BJ439" s="208"/>
      <c r="BK439" s="208"/>
      <c r="BL439" s="208"/>
      <c r="BM439" s="208"/>
      <c r="BN439" s="208"/>
      <c r="BO439" s="208"/>
      <c r="BP439" s="208"/>
      <c r="BQ439" s="208"/>
      <c r="BR439" s="208"/>
      <c r="BS439" s="208"/>
      <c r="BT439" s="208"/>
      <c r="BU439" s="208"/>
      <c r="BV439" s="208"/>
      <c r="BW439" s="208"/>
      <c r="BX439" s="208"/>
      <c r="BY439" s="208"/>
      <c r="BZ439" s="208"/>
      <c r="CA439" s="208"/>
      <c r="CB439" s="208"/>
      <c r="CC439" s="208"/>
      <c r="CD439" s="208"/>
      <c r="CE439" s="208"/>
      <c r="CF439" s="208"/>
      <c r="CG439" s="208"/>
      <c r="CH439" s="208"/>
      <c r="CI439" s="208"/>
      <c r="CJ439" s="208"/>
      <c r="CK439" s="208"/>
      <c r="CL439" s="208"/>
      <c r="CM439" s="208"/>
      <c r="CN439" s="208"/>
      <c r="CO439" s="208"/>
      <c r="CP439" s="208"/>
      <c r="CQ439" s="176"/>
      <c r="DP439" s="166"/>
    </row>
    <row r="440" spans="2:120">
      <c r="B440" s="166"/>
      <c r="C440" s="175"/>
      <c r="D440" s="175"/>
      <c r="E440" s="178"/>
      <c r="F440" s="17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70"/>
      <c r="S440" s="170"/>
      <c r="T440" s="170"/>
      <c r="U440" s="170"/>
      <c r="V440" s="170"/>
      <c r="W440" s="170"/>
      <c r="X440" s="207"/>
      <c r="Y440" s="207"/>
      <c r="Z440" s="207"/>
      <c r="AA440" s="208"/>
      <c r="AB440" s="208"/>
      <c r="AC440" s="208"/>
      <c r="AD440" s="208"/>
      <c r="AE440" s="208"/>
      <c r="AF440" s="208"/>
      <c r="AG440" s="208"/>
      <c r="AH440" s="208"/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  <c r="BI440" s="208"/>
      <c r="BJ440" s="208"/>
      <c r="BK440" s="208"/>
      <c r="BL440" s="208"/>
      <c r="BM440" s="208"/>
      <c r="BN440" s="208"/>
      <c r="BO440" s="208"/>
      <c r="BP440" s="208"/>
      <c r="BQ440" s="208"/>
      <c r="BR440" s="208"/>
      <c r="BS440" s="208"/>
      <c r="BT440" s="208"/>
      <c r="BU440" s="208"/>
      <c r="BV440" s="208"/>
      <c r="BW440" s="208"/>
      <c r="BX440" s="208"/>
      <c r="BY440" s="208"/>
      <c r="BZ440" s="208"/>
      <c r="CA440" s="208"/>
      <c r="CB440" s="208"/>
      <c r="CC440" s="208"/>
      <c r="CD440" s="208"/>
      <c r="CE440" s="208"/>
      <c r="CF440" s="208"/>
      <c r="CG440" s="208"/>
      <c r="CH440" s="208"/>
      <c r="CI440" s="208"/>
      <c r="CJ440" s="208"/>
      <c r="CK440" s="208"/>
      <c r="CL440" s="208"/>
      <c r="CM440" s="208"/>
      <c r="CN440" s="208"/>
      <c r="CO440" s="208"/>
      <c r="CP440" s="208"/>
      <c r="CQ440" s="176"/>
      <c r="DP440" s="166"/>
    </row>
    <row r="441" spans="2:120">
      <c r="B441" s="166"/>
      <c r="C441" s="175"/>
      <c r="D441" s="175"/>
      <c r="E441" s="178"/>
      <c r="F441" s="17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70"/>
      <c r="S441" s="170"/>
      <c r="T441" s="170"/>
      <c r="U441" s="170"/>
      <c r="V441" s="170"/>
      <c r="W441" s="170"/>
      <c r="X441" s="207"/>
      <c r="Y441" s="207"/>
      <c r="Z441" s="207"/>
      <c r="AA441" s="208"/>
      <c r="AB441" s="208"/>
      <c r="AC441" s="208"/>
      <c r="AD441" s="208"/>
      <c r="AE441" s="208"/>
      <c r="AF441" s="208"/>
      <c r="AG441" s="208"/>
      <c r="AH441" s="208"/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  <c r="BI441" s="208"/>
      <c r="BJ441" s="208"/>
      <c r="BK441" s="208"/>
      <c r="BL441" s="208"/>
      <c r="BM441" s="208"/>
      <c r="BN441" s="208"/>
      <c r="BO441" s="208"/>
      <c r="BP441" s="208"/>
      <c r="BQ441" s="208"/>
      <c r="BR441" s="208"/>
      <c r="BS441" s="208"/>
      <c r="BT441" s="208"/>
      <c r="BU441" s="208"/>
      <c r="BV441" s="208"/>
      <c r="BW441" s="208"/>
      <c r="BX441" s="208"/>
      <c r="BY441" s="208"/>
      <c r="BZ441" s="208"/>
      <c r="CA441" s="208"/>
      <c r="CB441" s="208"/>
      <c r="CC441" s="208"/>
      <c r="CD441" s="208"/>
      <c r="CE441" s="208"/>
      <c r="CF441" s="208"/>
      <c r="CG441" s="208"/>
      <c r="CH441" s="208"/>
      <c r="CI441" s="208"/>
      <c r="CJ441" s="208"/>
      <c r="CK441" s="208"/>
      <c r="CL441" s="208"/>
      <c r="CM441" s="208"/>
      <c r="CN441" s="208"/>
      <c r="CO441" s="208"/>
      <c r="CP441" s="208"/>
      <c r="CQ441" s="176"/>
      <c r="DP441" s="166"/>
    </row>
    <row r="442" spans="2:120">
      <c r="B442" s="166"/>
      <c r="C442" s="175"/>
      <c r="D442" s="175"/>
      <c r="E442" s="178"/>
      <c r="F442" s="17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70"/>
      <c r="S442" s="170"/>
      <c r="T442" s="170"/>
      <c r="U442" s="170"/>
      <c r="V442" s="170"/>
      <c r="W442" s="170"/>
      <c r="X442" s="207"/>
      <c r="Y442" s="207"/>
      <c r="Z442" s="207"/>
      <c r="AA442" s="208"/>
      <c r="AB442" s="208"/>
      <c r="AC442" s="208"/>
      <c r="AD442" s="208"/>
      <c r="AE442" s="208"/>
      <c r="AF442" s="208"/>
      <c r="AG442" s="208"/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  <c r="BI442" s="208"/>
      <c r="BJ442" s="208"/>
      <c r="BK442" s="208"/>
      <c r="BL442" s="208"/>
      <c r="BM442" s="208"/>
      <c r="BN442" s="208"/>
      <c r="BO442" s="208"/>
      <c r="BP442" s="208"/>
      <c r="BQ442" s="208"/>
      <c r="BR442" s="208"/>
      <c r="BS442" s="208"/>
      <c r="BT442" s="208"/>
      <c r="BU442" s="208"/>
      <c r="BV442" s="208"/>
      <c r="BW442" s="208"/>
      <c r="BX442" s="208"/>
      <c r="BY442" s="208"/>
      <c r="BZ442" s="208"/>
      <c r="CA442" s="208"/>
      <c r="CB442" s="208"/>
      <c r="CC442" s="208"/>
      <c r="CD442" s="208"/>
      <c r="CE442" s="208"/>
      <c r="CF442" s="208"/>
      <c r="CG442" s="208"/>
      <c r="CH442" s="208"/>
      <c r="CI442" s="208"/>
      <c r="CJ442" s="208"/>
      <c r="CK442" s="208"/>
      <c r="CL442" s="208"/>
      <c r="CM442" s="208"/>
      <c r="CN442" s="208"/>
      <c r="CO442" s="208"/>
      <c r="CP442" s="208"/>
      <c r="CQ442" s="176"/>
      <c r="DP442" s="166"/>
    </row>
    <row r="443" spans="2:120">
      <c r="B443" s="166"/>
      <c r="C443" s="175"/>
      <c r="D443" s="175"/>
      <c r="E443" s="178"/>
      <c r="F443" s="17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70"/>
      <c r="S443" s="170"/>
      <c r="T443" s="170"/>
      <c r="U443" s="170"/>
      <c r="V443" s="170"/>
      <c r="W443" s="170"/>
      <c r="X443" s="207"/>
      <c r="Y443" s="207"/>
      <c r="Z443" s="207"/>
      <c r="AA443" s="208"/>
      <c r="AB443" s="208"/>
      <c r="AC443" s="208"/>
      <c r="AD443" s="208"/>
      <c r="AE443" s="208"/>
      <c r="AF443" s="208"/>
      <c r="AG443" s="208"/>
      <c r="AH443" s="208"/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  <c r="BI443" s="208"/>
      <c r="BJ443" s="208"/>
      <c r="BK443" s="208"/>
      <c r="BL443" s="208"/>
      <c r="BM443" s="208"/>
      <c r="BN443" s="208"/>
      <c r="BO443" s="208"/>
      <c r="BP443" s="208"/>
      <c r="BQ443" s="208"/>
      <c r="BR443" s="208"/>
      <c r="BS443" s="208"/>
      <c r="BT443" s="208"/>
      <c r="BU443" s="208"/>
      <c r="BV443" s="208"/>
      <c r="BW443" s="208"/>
      <c r="BX443" s="208"/>
      <c r="BY443" s="208"/>
      <c r="BZ443" s="208"/>
      <c r="CA443" s="208"/>
      <c r="CB443" s="208"/>
      <c r="CC443" s="208"/>
      <c r="CD443" s="208"/>
      <c r="CE443" s="208"/>
      <c r="CF443" s="208"/>
      <c r="CG443" s="208"/>
      <c r="CH443" s="208"/>
      <c r="CI443" s="208"/>
      <c r="CJ443" s="208"/>
      <c r="CK443" s="208"/>
      <c r="CL443" s="208"/>
      <c r="CM443" s="208"/>
      <c r="CN443" s="208"/>
      <c r="CO443" s="208"/>
      <c r="CP443" s="208"/>
      <c r="CQ443" s="176"/>
      <c r="DP443" s="166"/>
    </row>
    <row r="444" spans="2:120">
      <c r="B444" s="166"/>
      <c r="C444" s="175"/>
      <c r="D444" s="175"/>
      <c r="E444" s="178"/>
      <c r="F444" s="17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70"/>
      <c r="S444" s="170"/>
      <c r="T444" s="170"/>
      <c r="U444" s="170"/>
      <c r="V444" s="170"/>
      <c r="W444" s="170"/>
      <c r="X444" s="207"/>
      <c r="Y444" s="207"/>
      <c r="Z444" s="207"/>
      <c r="AA444" s="208"/>
      <c r="AB444" s="208"/>
      <c r="AC444" s="208"/>
      <c r="AD444" s="208"/>
      <c r="AE444" s="208"/>
      <c r="AF444" s="208"/>
      <c r="AG444" s="208"/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  <c r="BI444" s="208"/>
      <c r="BJ444" s="208"/>
      <c r="BK444" s="208"/>
      <c r="BL444" s="208"/>
      <c r="BM444" s="208"/>
      <c r="BN444" s="208"/>
      <c r="BO444" s="208"/>
      <c r="BP444" s="208"/>
      <c r="BQ444" s="208"/>
      <c r="BR444" s="208"/>
      <c r="BS444" s="208"/>
      <c r="BT444" s="208"/>
      <c r="BU444" s="208"/>
      <c r="BV444" s="208"/>
      <c r="BW444" s="208"/>
      <c r="BX444" s="208"/>
      <c r="BY444" s="208"/>
      <c r="BZ444" s="208"/>
      <c r="CA444" s="208"/>
      <c r="CB444" s="208"/>
      <c r="CC444" s="208"/>
      <c r="CD444" s="208"/>
      <c r="CE444" s="208"/>
      <c r="CF444" s="208"/>
      <c r="CG444" s="208"/>
      <c r="CH444" s="208"/>
      <c r="CI444" s="208"/>
      <c r="CJ444" s="208"/>
      <c r="CK444" s="208"/>
      <c r="CL444" s="208"/>
      <c r="CM444" s="208"/>
      <c r="CN444" s="208"/>
      <c r="CO444" s="208"/>
      <c r="CP444" s="208"/>
      <c r="CQ444" s="176"/>
      <c r="DP444" s="166"/>
    </row>
    <row r="445" spans="2:120">
      <c r="B445" s="166"/>
      <c r="C445" s="175"/>
      <c r="D445" s="175"/>
      <c r="E445" s="178"/>
      <c r="F445" s="17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70"/>
      <c r="S445" s="170"/>
      <c r="T445" s="170"/>
      <c r="U445" s="170"/>
      <c r="V445" s="170"/>
      <c r="W445" s="170"/>
      <c r="X445" s="207"/>
      <c r="Y445" s="207"/>
      <c r="Z445" s="207"/>
      <c r="AA445" s="208"/>
      <c r="AB445" s="208"/>
      <c r="AC445" s="208"/>
      <c r="AD445" s="208"/>
      <c r="AE445" s="208"/>
      <c r="AF445" s="208"/>
      <c r="AG445" s="208"/>
      <c r="AH445" s="208"/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  <c r="BI445" s="208"/>
      <c r="BJ445" s="208"/>
      <c r="BK445" s="208"/>
      <c r="BL445" s="208"/>
      <c r="BM445" s="208"/>
      <c r="BN445" s="208"/>
      <c r="BO445" s="208"/>
      <c r="BP445" s="208"/>
      <c r="BQ445" s="208"/>
      <c r="BR445" s="208"/>
      <c r="BS445" s="208"/>
      <c r="BT445" s="208"/>
      <c r="BU445" s="208"/>
      <c r="BV445" s="208"/>
      <c r="BW445" s="208"/>
      <c r="BX445" s="208"/>
      <c r="BY445" s="208"/>
      <c r="BZ445" s="208"/>
      <c r="CA445" s="208"/>
      <c r="CB445" s="208"/>
      <c r="CC445" s="208"/>
      <c r="CD445" s="208"/>
      <c r="CE445" s="208"/>
      <c r="CF445" s="208"/>
      <c r="CG445" s="208"/>
      <c r="CH445" s="208"/>
      <c r="CI445" s="208"/>
      <c r="CJ445" s="208"/>
      <c r="CK445" s="208"/>
      <c r="CL445" s="208"/>
      <c r="CM445" s="208"/>
      <c r="CN445" s="208"/>
      <c r="CO445" s="208"/>
      <c r="CP445" s="208"/>
      <c r="CQ445" s="176"/>
      <c r="DP445" s="166"/>
    </row>
    <row r="446" spans="2:120">
      <c r="B446" s="166"/>
      <c r="C446" s="175"/>
      <c r="D446" s="175"/>
      <c r="E446" s="178"/>
      <c r="F446" s="17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70"/>
      <c r="S446" s="170"/>
      <c r="T446" s="170"/>
      <c r="U446" s="170"/>
      <c r="V446" s="170"/>
      <c r="W446" s="170"/>
      <c r="X446" s="207"/>
      <c r="Y446" s="207"/>
      <c r="Z446" s="207"/>
      <c r="AA446" s="208"/>
      <c r="AB446" s="208"/>
      <c r="AC446" s="208"/>
      <c r="AD446" s="208"/>
      <c r="AE446" s="208"/>
      <c r="AF446" s="208"/>
      <c r="AG446" s="208"/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  <c r="BI446" s="208"/>
      <c r="BJ446" s="208"/>
      <c r="BK446" s="208"/>
      <c r="BL446" s="208"/>
      <c r="BM446" s="208"/>
      <c r="BN446" s="208"/>
      <c r="BO446" s="208"/>
      <c r="BP446" s="208"/>
      <c r="BQ446" s="208"/>
      <c r="BR446" s="208"/>
      <c r="BS446" s="208"/>
      <c r="BT446" s="208"/>
      <c r="BU446" s="208"/>
      <c r="BV446" s="208"/>
      <c r="BW446" s="208"/>
      <c r="BX446" s="208"/>
      <c r="BY446" s="208"/>
      <c r="BZ446" s="208"/>
      <c r="CA446" s="208"/>
      <c r="CB446" s="208"/>
      <c r="CC446" s="208"/>
      <c r="CD446" s="208"/>
      <c r="CE446" s="208"/>
      <c r="CF446" s="208"/>
      <c r="CG446" s="208"/>
      <c r="CH446" s="208"/>
      <c r="CI446" s="208"/>
      <c r="CJ446" s="208"/>
      <c r="CK446" s="208"/>
      <c r="CL446" s="208"/>
      <c r="CM446" s="208"/>
      <c r="CN446" s="208"/>
      <c r="CO446" s="208"/>
      <c r="CP446" s="208"/>
      <c r="CQ446" s="176"/>
      <c r="DP446" s="166"/>
    </row>
    <row r="447" spans="2:120">
      <c r="B447" s="166"/>
      <c r="C447" s="175"/>
      <c r="D447" s="175"/>
      <c r="E447" s="178"/>
      <c r="F447" s="17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70"/>
      <c r="S447" s="170"/>
      <c r="T447" s="170"/>
      <c r="U447" s="170"/>
      <c r="V447" s="170"/>
      <c r="W447" s="170"/>
      <c r="X447" s="207"/>
      <c r="Y447" s="207"/>
      <c r="Z447" s="207"/>
      <c r="AA447" s="208"/>
      <c r="AB447" s="208"/>
      <c r="AC447" s="208"/>
      <c r="AD447" s="208"/>
      <c r="AE447" s="208"/>
      <c r="AF447" s="208"/>
      <c r="AG447" s="208"/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  <c r="BI447" s="208"/>
      <c r="BJ447" s="208"/>
      <c r="BK447" s="208"/>
      <c r="BL447" s="208"/>
      <c r="BM447" s="208"/>
      <c r="BN447" s="208"/>
      <c r="BO447" s="208"/>
      <c r="BP447" s="208"/>
      <c r="BQ447" s="208"/>
      <c r="BR447" s="208"/>
      <c r="BS447" s="208"/>
      <c r="BT447" s="208"/>
      <c r="BU447" s="208"/>
      <c r="BV447" s="208"/>
      <c r="BW447" s="208"/>
      <c r="BX447" s="208"/>
      <c r="BY447" s="208"/>
      <c r="BZ447" s="208"/>
      <c r="CA447" s="208"/>
      <c r="CB447" s="208"/>
      <c r="CC447" s="208"/>
      <c r="CD447" s="208"/>
      <c r="CE447" s="208"/>
      <c r="CF447" s="208"/>
      <c r="CG447" s="208"/>
      <c r="CH447" s="208"/>
      <c r="CI447" s="208"/>
      <c r="CJ447" s="208"/>
      <c r="CK447" s="208"/>
      <c r="CL447" s="208"/>
      <c r="CM447" s="208"/>
      <c r="CN447" s="208"/>
      <c r="CO447" s="208"/>
      <c r="CP447" s="208"/>
      <c r="CQ447" s="176"/>
      <c r="DP447" s="166"/>
    </row>
    <row r="448" spans="2:120">
      <c r="B448" s="166"/>
      <c r="C448" s="175"/>
      <c r="D448" s="175"/>
      <c r="E448" s="178"/>
      <c r="F448" s="17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70"/>
      <c r="S448" s="170"/>
      <c r="T448" s="170"/>
      <c r="U448" s="170"/>
      <c r="V448" s="170"/>
      <c r="W448" s="170"/>
      <c r="X448" s="207"/>
      <c r="Y448" s="207"/>
      <c r="Z448" s="207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  <c r="BI448" s="208"/>
      <c r="BJ448" s="208"/>
      <c r="BK448" s="208"/>
      <c r="BL448" s="208"/>
      <c r="BM448" s="208"/>
      <c r="BN448" s="208"/>
      <c r="BO448" s="208"/>
      <c r="BP448" s="208"/>
      <c r="BQ448" s="208"/>
      <c r="BR448" s="208"/>
      <c r="BS448" s="208"/>
      <c r="BT448" s="208"/>
      <c r="BU448" s="208"/>
      <c r="BV448" s="208"/>
      <c r="BW448" s="208"/>
      <c r="BX448" s="208"/>
      <c r="BY448" s="208"/>
      <c r="BZ448" s="208"/>
      <c r="CA448" s="208"/>
      <c r="CB448" s="208"/>
      <c r="CC448" s="208"/>
      <c r="CD448" s="208"/>
      <c r="CE448" s="208"/>
      <c r="CF448" s="208"/>
      <c r="CG448" s="208"/>
      <c r="CH448" s="208"/>
      <c r="CI448" s="208"/>
      <c r="CJ448" s="208"/>
      <c r="CK448" s="208"/>
      <c r="CL448" s="208"/>
      <c r="CM448" s="208"/>
      <c r="CN448" s="208"/>
      <c r="CO448" s="208"/>
      <c r="CP448" s="208"/>
      <c r="CQ448" s="176"/>
      <c r="DP448" s="166"/>
    </row>
    <row r="449" spans="2:120">
      <c r="B449" s="166"/>
      <c r="C449" s="175"/>
      <c r="D449" s="175"/>
      <c r="E449" s="178"/>
      <c r="F449" s="17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70"/>
      <c r="S449" s="170"/>
      <c r="T449" s="170"/>
      <c r="U449" s="170"/>
      <c r="V449" s="170"/>
      <c r="W449" s="170"/>
      <c r="X449" s="207"/>
      <c r="Y449" s="207"/>
      <c r="Z449" s="207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  <c r="BI449" s="208"/>
      <c r="BJ449" s="208"/>
      <c r="BK449" s="208"/>
      <c r="BL449" s="208"/>
      <c r="BM449" s="208"/>
      <c r="BN449" s="208"/>
      <c r="BO449" s="208"/>
      <c r="BP449" s="208"/>
      <c r="BQ449" s="208"/>
      <c r="BR449" s="208"/>
      <c r="BS449" s="208"/>
      <c r="BT449" s="208"/>
      <c r="BU449" s="208"/>
      <c r="BV449" s="208"/>
      <c r="BW449" s="208"/>
      <c r="BX449" s="208"/>
      <c r="BY449" s="208"/>
      <c r="BZ449" s="208"/>
      <c r="CA449" s="208"/>
      <c r="CB449" s="208"/>
      <c r="CC449" s="208"/>
      <c r="CD449" s="208"/>
      <c r="CE449" s="208"/>
      <c r="CF449" s="208"/>
      <c r="CG449" s="208"/>
      <c r="CH449" s="208"/>
      <c r="CI449" s="208"/>
      <c r="CJ449" s="208"/>
      <c r="CK449" s="208"/>
      <c r="CL449" s="208"/>
      <c r="CM449" s="208"/>
      <c r="CN449" s="208"/>
      <c r="CO449" s="208"/>
      <c r="CP449" s="208"/>
      <c r="CQ449" s="176"/>
      <c r="DP449" s="166"/>
    </row>
    <row r="450" spans="2:120">
      <c r="B450" s="166"/>
      <c r="C450" s="175"/>
      <c r="D450" s="175"/>
      <c r="E450" s="178"/>
      <c r="F450" s="17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70"/>
      <c r="S450" s="170"/>
      <c r="T450" s="170"/>
      <c r="U450" s="170"/>
      <c r="V450" s="170"/>
      <c r="W450" s="170"/>
      <c r="X450" s="207"/>
      <c r="Y450" s="207"/>
      <c r="Z450" s="207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  <c r="BI450" s="208"/>
      <c r="BJ450" s="208"/>
      <c r="BK450" s="208"/>
      <c r="BL450" s="208"/>
      <c r="BM450" s="208"/>
      <c r="BN450" s="208"/>
      <c r="BO450" s="208"/>
      <c r="BP450" s="208"/>
      <c r="BQ450" s="208"/>
      <c r="BR450" s="208"/>
      <c r="BS450" s="208"/>
      <c r="BT450" s="208"/>
      <c r="BU450" s="208"/>
      <c r="BV450" s="208"/>
      <c r="BW450" s="208"/>
      <c r="BX450" s="208"/>
      <c r="BY450" s="208"/>
      <c r="BZ450" s="208"/>
      <c r="CA450" s="208"/>
      <c r="CB450" s="208"/>
      <c r="CC450" s="208"/>
      <c r="CD450" s="208"/>
      <c r="CE450" s="208"/>
      <c r="CF450" s="208"/>
      <c r="CG450" s="208"/>
      <c r="CH450" s="208"/>
      <c r="CI450" s="208"/>
      <c r="CJ450" s="208"/>
      <c r="CK450" s="208"/>
      <c r="CL450" s="208"/>
      <c r="CM450" s="208"/>
      <c r="CN450" s="208"/>
      <c r="CO450" s="208"/>
      <c r="CP450" s="208"/>
      <c r="CQ450" s="176"/>
      <c r="DP450" s="166"/>
    </row>
    <row r="451" spans="2:120">
      <c r="B451" s="166"/>
      <c r="C451" s="175"/>
      <c r="D451" s="175"/>
      <c r="E451" s="178"/>
      <c r="F451" s="17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70"/>
      <c r="S451" s="170"/>
      <c r="T451" s="170"/>
      <c r="U451" s="170"/>
      <c r="V451" s="170"/>
      <c r="W451" s="170"/>
      <c r="X451" s="207"/>
      <c r="Y451" s="207"/>
      <c r="Z451" s="207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  <c r="BI451" s="208"/>
      <c r="BJ451" s="208"/>
      <c r="BK451" s="208"/>
      <c r="BL451" s="208"/>
      <c r="BM451" s="208"/>
      <c r="BN451" s="208"/>
      <c r="BO451" s="208"/>
      <c r="BP451" s="208"/>
      <c r="BQ451" s="208"/>
      <c r="BR451" s="208"/>
      <c r="BS451" s="208"/>
      <c r="BT451" s="208"/>
      <c r="BU451" s="208"/>
      <c r="BV451" s="208"/>
      <c r="BW451" s="208"/>
      <c r="BX451" s="208"/>
      <c r="BY451" s="208"/>
      <c r="BZ451" s="208"/>
      <c r="CA451" s="208"/>
      <c r="CB451" s="208"/>
      <c r="CC451" s="208"/>
      <c r="CD451" s="208"/>
      <c r="CE451" s="208"/>
      <c r="CF451" s="208"/>
      <c r="CG451" s="208"/>
      <c r="CH451" s="208"/>
      <c r="CI451" s="208"/>
      <c r="CJ451" s="208"/>
      <c r="CK451" s="208"/>
      <c r="CL451" s="208"/>
      <c r="CM451" s="208"/>
      <c r="CN451" s="208"/>
      <c r="CO451" s="208"/>
      <c r="CP451" s="208"/>
      <c r="CQ451" s="176"/>
      <c r="DP451" s="166"/>
    </row>
    <row r="452" spans="2:120">
      <c r="B452" s="166"/>
      <c r="C452" s="175"/>
      <c r="D452" s="175"/>
      <c r="E452" s="178"/>
      <c r="F452" s="17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70"/>
      <c r="S452" s="170"/>
      <c r="T452" s="170"/>
      <c r="U452" s="170"/>
      <c r="V452" s="170"/>
      <c r="W452" s="170"/>
      <c r="X452" s="207"/>
      <c r="Y452" s="207"/>
      <c r="Z452" s="207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8"/>
      <c r="BN452" s="208"/>
      <c r="BO452" s="208"/>
      <c r="BP452" s="208"/>
      <c r="BQ452" s="208"/>
      <c r="BR452" s="208"/>
      <c r="BS452" s="208"/>
      <c r="BT452" s="208"/>
      <c r="BU452" s="208"/>
      <c r="BV452" s="208"/>
      <c r="BW452" s="208"/>
      <c r="BX452" s="208"/>
      <c r="BY452" s="208"/>
      <c r="BZ452" s="208"/>
      <c r="CA452" s="208"/>
      <c r="CB452" s="208"/>
      <c r="CC452" s="208"/>
      <c r="CD452" s="208"/>
      <c r="CE452" s="208"/>
      <c r="CF452" s="208"/>
      <c r="CG452" s="208"/>
      <c r="CH452" s="208"/>
      <c r="CI452" s="208"/>
      <c r="CJ452" s="208"/>
      <c r="CK452" s="208"/>
      <c r="CL452" s="208"/>
      <c r="CM452" s="208"/>
      <c r="CN452" s="208"/>
      <c r="CO452" s="208"/>
      <c r="CP452" s="208"/>
      <c r="CQ452" s="176"/>
      <c r="DP452" s="166"/>
    </row>
    <row r="453" spans="2:120">
      <c r="B453" s="166"/>
      <c r="C453" s="175"/>
      <c r="D453" s="175"/>
      <c r="E453" s="178"/>
      <c r="F453" s="17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70"/>
      <c r="S453" s="170"/>
      <c r="T453" s="170"/>
      <c r="U453" s="170"/>
      <c r="V453" s="170"/>
      <c r="W453" s="170"/>
      <c r="X453" s="207"/>
      <c r="Y453" s="207"/>
      <c r="Z453" s="207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  <c r="BI453" s="208"/>
      <c r="BJ453" s="208"/>
      <c r="BK453" s="208"/>
      <c r="BL453" s="208"/>
      <c r="BM453" s="208"/>
      <c r="BN453" s="208"/>
      <c r="BO453" s="208"/>
      <c r="BP453" s="208"/>
      <c r="BQ453" s="208"/>
      <c r="BR453" s="208"/>
      <c r="BS453" s="208"/>
      <c r="BT453" s="208"/>
      <c r="BU453" s="208"/>
      <c r="BV453" s="208"/>
      <c r="BW453" s="208"/>
      <c r="BX453" s="208"/>
      <c r="BY453" s="208"/>
      <c r="BZ453" s="208"/>
      <c r="CA453" s="208"/>
      <c r="CB453" s="208"/>
      <c r="CC453" s="208"/>
      <c r="CD453" s="208"/>
      <c r="CE453" s="208"/>
      <c r="CF453" s="208"/>
      <c r="CG453" s="208"/>
      <c r="CH453" s="208"/>
      <c r="CI453" s="208"/>
      <c r="CJ453" s="208"/>
      <c r="CK453" s="208"/>
      <c r="CL453" s="208"/>
      <c r="CM453" s="208"/>
      <c r="CN453" s="208"/>
      <c r="CO453" s="208"/>
      <c r="CP453" s="208"/>
      <c r="CQ453" s="176"/>
      <c r="DP453" s="166"/>
    </row>
    <row r="454" spans="2:120">
      <c r="B454" s="166"/>
      <c r="C454" s="175"/>
      <c r="D454" s="175"/>
      <c r="E454" s="178"/>
      <c r="F454" s="17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70"/>
      <c r="S454" s="170"/>
      <c r="T454" s="170"/>
      <c r="U454" s="170"/>
      <c r="V454" s="170"/>
      <c r="W454" s="170"/>
      <c r="X454" s="207"/>
      <c r="Y454" s="207"/>
      <c r="Z454" s="207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208"/>
      <c r="BN454" s="208"/>
      <c r="BO454" s="208"/>
      <c r="BP454" s="208"/>
      <c r="BQ454" s="208"/>
      <c r="BR454" s="208"/>
      <c r="BS454" s="208"/>
      <c r="BT454" s="208"/>
      <c r="BU454" s="208"/>
      <c r="BV454" s="208"/>
      <c r="BW454" s="208"/>
      <c r="BX454" s="208"/>
      <c r="BY454" s="208"/>
      <c r="BZ454" s="208"/>
      <c r="CA454" s="208"/>
      <c r="CB454" s="208"/>
      <c r="CC454" s="208"/>
      <c r="CD454" s="208"/>
      <c r="CE454" s="208"/>
      <c r="CF454" s="208"/>
      <c r="CG454" s="208"/>
      <c r="CH454" s="208"/>
      <c r="CI454" s="208"/>
      <c r="CJ454" s="208"/>
      <c r="CK454" s="208"/>
      <c r="CL454" s="208"/>
      <c r="CM454" s="208"/>
      <c r="CN454" s="208"/>
      <c r="CO454" s="208"/>
      <c r="CP454" s="208"/>
      <c r="CQ454" s="176"/>
      <c r="DP454" s="166"/>
    </row>
    <row r="455" spans="2:120">
      <c r="B455" s="166"/>
      <c r="C455" s="175"/>
      <c r="D455" s="175"/>
      <c r="E455" s="178"/>
      <c r="F455" s="17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70"/>
      <c r="S455" s="170"/>
      <c r="T455" s="170"/>
      <c r="U455" s="170"/>
      <c r="V455" s="170"/>
      <c r="W455" s="170"/>
      <c r="X455" s="207"/>
      <c r="Y455" s="207"/>
      <c r="Z455" s="207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208"/>
      <c r="BN455" s="208"/>
      <c r="BO455" s="208"/>
      <c r="BP455" s="208"/>
      <c r="BQ455" s="208"/>
      <c r="BR455" s="208"/>
      <c r="BS455" s="208"/>
      <c r="BT455" s="208"/>
      <c r="BU455" s="208"/>
      <c r="BV455" s="208"/>
      <c r="BW455" s="208"/>
      <c r="BX455" s="208"/>
      <c r="BY455" s="208"/>
      <c r="BZ455" s="208"/>
      <c r="CA455" s="208"/>
      <c r="CB455" s="208"/>
      <c r="CC455" s="208"/>
      <c r="CD455" s="208"/>
      <c r="CE455" s="208"/>
      <c r="CF455" s="208"/>
      <c r="CG455" s="208"/>
      <c r="CH455" s="208"/>
      <c r="CI455" s="208"/>
      <c r="CJ455" s="208"/>
      <c r="CK455" s="208"/>
      <c r="CL455" s="208"/>
      <c r="CM455" s="208"/>
      <c r="CN455" s="208"/>
      <c r="CO455" s="208"/>
      <c r="CP455" s="208"/>
      <c r="CQ455" s="176"/>
      <c r="DP455" s="166"/>
    </row>
    <row r="456" spans="2:120">
      <c r="B456" s="166"/>
      <c r="C456" s="175"/>
      <c r="D456" s="175"/>
      <c r="E456" s="178"/>
      <c r="F456" s="17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70"/>
      <c r="S456" s="170"/>
      <c r="T456" s="170"/>
      <c r="U456" s="170"/>
      <c r="V456" s="170"/>
      <c r="W456" s="170"/>
      <c r="X456" s="207"/>
      <c r="Y456" s="207"/>
      <c r="Z456" s="207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208"/>
      <c r="BN456" s="208"/>
      <c r="BO456" s="208"/>
      <c r="BP456" s="208"/>
      <c r="BQ456" s="208"/>
      <c r="BR456" s="208"/>
      <c r="BS456" s="208"/>
      <c r="BT456" s="208"/>
      <c r="BU456" s="208"/>
      <c r="BV456" s="208"/>
      <c r="BW456" s="208"/>
      <c r="BX456" s="208"/>
      <c r="BY456" s="208"/>
      <c r="BZ456" s="208"/>
      <c r="CA456" s="208"/>
      <c r="CB456" s="208"/>
      <c r="CC456" s="208"/>
      <c r="CD456" s="208"/>
      <c r="CE456" s="208"/>
      <c r="CF456" s="208"/>
      <c r="CG456" s="208"/>
      <c r="CH456" s="208"/>
      <c r="CI456" s="208"/>
      <c r="CJ456" s="208"/>
      <c r="CK456" s="208"/>
      <c r="CL456" s="208"/>
      <c r="CM456" s="208"/>
      <c r="CN456" s="208"/>
      <c r="CO456" s="208"/>
      <c r="CP456" s="208"/>
      <c r="CQ456" s="176"/>
      <c r="DP456" s="166"/>
    </row>
    <row r="457" spans="2:120">
      <c r="B457" s="166"/>
      <c r="C457" s="175"/>
      <c r="D457" s="175"/>
      <c r="E457" s="178"/>
      <c r="F457" s="17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70"/>
      <c r="S457" s="170"/>
      <c r="T457" s="170"/>
      <c r="U457" s="170"/>
      <c r="V457" s="170"/>
      <c r="W457" s="170"/>
      <c r="X457" s="207"/>
      <c r="Y457" s="207"/>
      <c r="Z457" s="207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  <c r="BI457" s="208"/>
      <c r="BJ457" s="208"/>
      <c r="BK457" s="208"/>
      <c r="BL457" s="208"/>
      <c r="BM457" s="208"/>
      <c r="BN457" s="208"/>
      <c r="BO457" s="208"/>
      <c r="BP457" s="208"/>
      <c r="BQ457" s="208"/>
      <c r="BR457" s="208"/>
      <c r="BS457" s="208"/>
      <c r="BT457" s="208"/>
      <c r="BU457" s="208"/>
      <c r="BV457" s="208"/>
      <c r="BW457" s="208"/>
      <c r="BX457" s="208"/>
      <c r="BY457" s="208"/>
      <c r="BZ457" s="208"/>
      <c r="CA457" s="208"/>
      <c r="CB457" s="208"/>
      <c r="CC457" s="208"/>
      <c r="CD457" s="208"/>
      <c r="CE457" s="208"/>
      <c r="CF457" s="208"/>
      <c r="CG457" s="208"/>
      <c r="CH457" s="208"/>
      <c r="CI457" s="208"/>
      <c r="CJ457" s="208"/>
      <c r="CK457" s="208"/>
      <c r="CL457" s="208"/>
      <c r="CM457" s="208"/>
      <c r="CN457" s="208"/>
      <c r="CO457" s="208"/>
      <c r="CP457" s="208"/>
      <c r="CQ457" s="176"/>
      <c r="DP457" s="166"/>
    </row>
    <row r="458" spans="2:120">
      <c r="B458" s="166"/>
      <c r="C458" s="175"/>
      <c r="D458" s="175"/>
      <c r="E458" s="178"/>
      <c r="F458" s="17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70"/>
      <c r="S458" s="170"/>
      <c r="T458" s="170"/>
      <c r="U458" s="170"/>
      <c r="V458" s="170"/>
      <c r="W458" s="170"/>
      <c r="X458" s="207"/>
      <c r="Y458" s="207"/>
      <c r="Z458" s="207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  <c r="BI458" s="208"/>
      <c r="BJ458" s="208"/>
      <c r="BK458" s="208"/>
      <c r="BL458" s="208"/>
      <c r="BM458" s="208"/>
      <c r="BN458" s="208"/>
      <c r="BO458" s="208"/>
      <c r="BP458" s="208"/>
      <c r="BQ458" s="208"/>
      <c r="BR458" s="208"/>
      <c r="BS458" s="208"/>
      <c r="BT458" s="208"/>
      <c r="BU458" s="208"/>
      <c r="BV458" s="208"/>
      <c r="BW458" s="208"/>
      <c r="BX458" s="208"/>
      <c r="BY458" s="208"/>
      <c r="BZ458" s="208"/>
      <c r="CA458" s="208"/>
      <c r="CB458" s="208"/>
      <c r="CC458" s="208"/>
      <c r="CD458" s="208"/>
      <c r="CE458" s="208"/>
      <c r="CF458" s="208"/>
      <c r="CG458" s="208"/>
      <c r="CH458" s="208"/>
      <c r="CI458" s="208"/>
      <c r="CJ458" s="208"/>
      <c r="CK458" s="208"/>
      <c r="CL458" s="208"/>
      <c r="CM458" s="208"/>
      <c r="CN458" s="208"/>
      <c r="CO458" s="208"/>
      <c r="CP458" s="208"/>
      <c r="CQ458" s="176"/>
      <c r="DP458" s="166"/>
    </row>
    <row r="459" spans="2:120">
      <c r="B459" s="166"/>
      <c r="C459" s="175"/>
      <c r="D459" s="175"/>
      <c r="E459" s="178"/>
      <c r="F459" s="17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70"/>
      <c r="S459" s="170"/>
      <c r="T459" s="170"/>
      <c r="U459" s="170"/>
      <c r="V459" s="170"/>
      <c r="W459" s="170"/>
      <c r="X459" s="207"/>
      <c r="Y459" s="207"/>
      <c r="Z459" s="207"/>
      <c r="AA459" s="208"/>
      <c r="AB459" s="208"/>
      <c r="AC459" s="208"/>
      <c r="AD459" s="208"/>
      <c r="AE459" s="208"/>
      <c r="AF459" s="208"/>
      <c r="AG459" s="208"/>
      <c r="AH459" s="208"/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  <c r="BI459" s="208"/>
      <c r="BJ459" s="208"/>
      <c r="BK459" s="208"/>
      <c r="BL459" s="208"/>
      <c r="BM459" s="208"/>
      <c r="BN459" s="208"/>
      <c r="BO459" s="208"/>
      <c r="BP459" s="208"/>
      <c r="BQ459" s="208"/>
      <c r="BR459" s="208"/>
      <c r="BS459" s="208"/>
      <c r="BT459" s="208"/>
      <c r="BU459" s="208"/>
      <c r="BV459" s="208"/>
      <c r="BW459" s="208"/>
      <c r="BX459" s="208"/>
      <c r="BY459" s="208"/>
      <c r="BZ459" s="208"/>
      <c r="CA459" s="208"/>
      <c r="CB459" s="208"/>
      <c r="CC459" s="208"/>
      <c r="CD459" s="208"/>
      <c r="CE459" s="208"/>
      <c r="CF459" s="208"/>
      <c r="CG459" s="208"/>
      <c r="CH459" s="208"/>
      <c r="CI459" s="208"/>
      <c r="CJ459" s="208"/>
      <c r="CK459" s="208"/>
      <c r="CL459" s="208"/>
      <c r="CM459" s="208"/>
      <c r="CN459" s="208"/>
      <c r="CO459" s="208"/>
      <c r="CP459" s="208"/>
      <c r="CQ459" s="176"/>
      <c r="DP459" s="166"/>
    </row>
    <row r="460" spans="2:120">
      <c r="B460" s="166"/>
      <c r="C460" s="175"/>
      <c r="D460" s="175"/>
      <c r="E460" s="178"/>
      <c r="F460" s="17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70"/>
      <c r="S460" s="170"/>
      <c r="T460" s="170"/>
      <c r="U460" s="170"/>
      <c r="V460" s="170"/>
      <c r="W460" s="170"/>
      <c r="X460" s="207"/>
      <c r="Y460" s="207"/>
      <c r="Z460" s="207"/>
      <c r="AA460" s="208"/>
      <c r="AB460" s="208"/>
      <c r="AC460" s="208"/>
      <c r="AD460" s="208"/>
      <c r="AE460" s="208"/>
      <c r="AF460" s="208"/>
      <c r="AG460" s="208"/>
      <c r="AH460" s="208"/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  <c r="BI460" s="208"/>
      <c r="BJ460" s="208"/>
      <c r="BK460" s="208"/>
      <c r="BL460" s="208"/>
      <c r="BM460" s="208"/>
      <c r="BN460" s="208"/>
      <c r="BO460" s="208"/>
      <c r="BP460" s="208"/>
      <c r="BQ460" s="208"/>
      <c r="BR460" s="208"/>
      <c r="BS460" s="208"/>
      <c r="BT460" s="208"/>
      <c r="BU460" s="208"/>
      <c r="BV460" s="208"/>
      <c r="BW460" s="208"/>
      <c r="BX460" s="208"/>
      <c r="BY460" s="208"/>
      <c r="BZ460" s="208"/>
      <c r="CA460" s="208"/>
      <c r="CB460" s="208"/>
      <c r="CC460" s="208"/>
      <c r="CD460" s="208"/>
      <c r="CE460" s="208"/>
      <c r="CF460" s="208"/>
      <c r="CG460" s="208"/>
      <c r="CH460" s="208"/>
      <c r="CI460" s="208"/>
      <c r="CJ460" s="208"/>
      <c r="CK460" s="208"/>
      <c r="CL460" s="208"/>
      <c r="CM460" s="208"/>
      <c r="CN460" s="208"/>
      <c r="CO460" s="208"/>
      <c r="CP460" s="208"/>
      <c r="CQ460" s="176"/>
      <c r="DP460" s="166"/>
    </row>
    <row r="461" spans="2:120">
      <c r="B461" s="166"/>
      <c r="C461" s="175"/>
      <c r="D461" s="175"/>
      <c r="E461" s="178"/>
      <c r="F461" s="17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70"/>
      <c r="S461" s="170"/>
      <c r="T461" s="170"/>
      <c r="U461" s="170"/>
      <c r="V461" s="170"/>
      <c r="W461" s="170"/>
      <c r="X461" s="207"/>
      <c r="Y461" s="207"/>
      <c r="Z461" s="207"/>
      <c r="AA461" s="208"/>
      <c r="AB461" s="208"/>
      <c r="AC461" s="208"/>
      <c r="AD461" s="208"/>
      <c r="AE461" s="208"/>
      <c r="AF461" s="208"/>
      <c r="AG461" s="208"/>
      <c r="AH461" s="208"/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  <c r="BI461" s="208"/>
      <c r="BJ461" s="208"/>
      <c r="BK461" s="208"/>
      <c r="BL461" s="208"/>
      <c r="BM461" s="208"/>
      <c r="BN461" s="208"/>
      <c r="BO461" s="208"/>
      <c r="BP461" s="208"/>
      <c r="BQ461" s="208"/>
      <c r="BR461" s="208"/>
      <c r="BS461" s="208"/>
      <c r="BT461" s="208"/>
      <c r="BU461" s="208"/>
      <c r="BV461" s="208"/>
      <c r="BW461" s="208"/>
      <c r="BX461" s="208"/>
      <c r="BY461" s="208"/>
      <c r="BZ461" s="208"/>
      <c r="CA461" s="208"/>
      <c r="CB461" s="208"/>
      <c r="CC461" s="208"/>
      <c r="CD461" s="208"/>
      <c r="CE461" s="208"/>
      <c r="CF461" s="208"/>
      <c r="CG461" s="208"/>
      <c r="CH461" s="208"/>
      <c r="CI461" s="208"/>
      <c r="CJ461" s="208"/>
      <c r="CK461" s="208"/>
      <c r="CL461" s="208"/>
      <c r="CM461" s="208"/>
      <c r="CN461" s="208"/>
      <c r="CO461" s="208"/>
      <c r="CP461" s="208"/>
      <c r="CQ461" s="176"/>
      <c r="DP461" s="166"/>
    </row>
    <row r="462" spans="2:120">
      <c r="B462" s="166"/>
      <c r="C462" s="175"/>
      <c r="D462" s="175"/>
      <c r="E462" s="178"/>
      <c r="F462" s="17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70"/>
      <c r="S462" s="170"/>
      <c r="T462" s="170"/>
      <c r="U462" s="170"/>
      <c r="V462" s="170"/>
      <c r="W462" s="170"/>
      <c r="X462" s="207"/>
      <c r="Y462" s="207"/>
      <c r="Z462" s="207"/>
      <c r="AA462" s="208"/>
      <c r="AB462" s="208"/>
      <c r="AC462" s="208"/>
      <c r="AD462" s="208"/>
      <c r="AE462" s="208"/>
      <c r="AF462" s="208"/>
      <c r="AG462" s="208"/>
      <c r="AH462" s="208"/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  <c r="BI462" s="208"/>
      <c r="BJ462" s="208"/>
      <c r="BK462" s="208"/>
      <c r="BL462" s="208"/>
      <c r="BM462" s="208"/>
      <c r="BN462" s="208"/>
      <c r="BO462" s="208"/>
      <c r="BP462" s="208"/>
      <c r="BQ462" s="208"/>
      <c r="BR462" s="208"/>
      <c r="BS462" s="208"/>
      <c r="BT462" s="208"/>
      <c r="BU462" s="208"/>
      <c r="BV462" s="208"/>
      <c r="BW462" s="208"/>
      <c r="BX462" s="208"/>
      <c r="BY462" s="208"/>
      <c r="BZ462" s="208"/>
      <c r="CA462" s="208"/>
      <c r="CB462" s="208"/>
      <c r="CC462" s="208"/>
      <c r="CD462" s="208"/>
      <c r="CE462" s="208"/>
      <c r="CF462" s="208"/>
      <c r="CG462" s="208"/>
      <c r="CH462" s="208"/>
      <c r="CI462" s="208"/>
      <c r="CJ462" s="208"/>
      <c r="CK462" s="208"/>
      <c r="CL462" s="208"/>
      <c r="CM462" s="208"/>
      <c r="CN462" s="208"/>
      <c r="CO462" s="208"/>
      <c r="CP462" s="208"/>
      <c r="CQ462" s="176"/>
      <c r="DP462" s="166"/>
    </row>
    <row r="463" spans="2:120">
      <c r="B463" s="166"/>
      <c r="C463" s="175"/>
      <c r="D463" s="175"/>
      <c r="E463" s="178"/>
      <c r="F463" s="17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70"/>
      <c r="S463" s="170"/>
      <c r="T463" s="170"/>
      <c r="U463" s="170"/>
      <c r="V463" s="170"/>
      <c r="W463" s="170"/>
      <c r="X463" s="207"/>
      <c r="Y463" s="207"/>
      <c r="Z463" s="207"/>
      <c r="AA463" s="208"/>
      <c r="AB463" s="208"/>
      <c r="AC463" s="208"/>
      <c r="AD463" s="208"/>
      <c r="AE463" s="208"/>
      <c r="AF463" s="208"/>
      <c r="AG463" s="208"/>
      <c r="AH463" s="208"/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  <c r="BI463" s="208"/>
      <c r="BJ463" s="208"/>
      <c r="BK463" s="208"/>
      <c r="BL463" s="208"/>
      <c r="BM463" s="208"/>
      <c r="BN463" s="208"/>
      <c r="BO463" s="208"/>
      <c r="BP463" s="208"/>
      <c r="BQ463" s="208"/>
      <c r="BR463" s="208"/>
      <c r="BS463" s="208"/>
      <c r="BT463" s="208"/>
      <c r="BU463" s="208"/>
      <c r="BV463" s="208"/>
      <c r="BW463" s="208"/>
      <c r="BX463" s="208"/>
      <c r="BY463" s="208"/>
      <c r="BZ463" s="208"/>
      <c r="CA463" s="208"/>
      <c r="CB463" s="208"/>
      <c r="CC463" s="208"/>
      <c r="CD463" s="208"/>
      <c r="CE463" s="208"/>
      <c r="CF463" s="208"/>
      <c r="CG463" s="208"/>
      <c r="CH463" s="208"/>
      <c r="CI463" s="208"/>
      <c r="CJ463" s="208"/>
      <c r="CK463" s="208"/>
      <c r="CL463" s="208"/>
      <c r="CM463" s="208"/>
      <c r="CN463" s="208"/>
      <c r="CO463" s="208"/>
      <c r="CP463" s="208"/>
      <c r="CQ463" s="176"/>
      <c r="DP463" s="166"/>
    </row>
    <row r="464" spans="2:120">
      <c r="B464" s="166"/>
      <c r="C464" s="175"/>
      <c r="D464" s="175"/>
      <c r="E464" s="178"/>
      <c r="F464" s="17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70"/>
      <c r="S464" s="170"/>
      <c r="T464" s="170"/>
      <c r="U464" s="170"/>
      <c r="V464" s="170"/>
      <c r="W464" s="170"/>
      <c r="X464" s="207"/>
      <c r="Y464" s="207"/>
      <c r="Z464" s="207"/>
      <c r="AA464" s="208"/>
      <c r="AB464" s="208"/>
      <c r="AC464" s="208"/>
      <c r="AD464" s="208"/>
      <c r="AE464" s="208"/>
      <c r="AF464" s="208"/>
      <c r="AG464" s="208"/>
      <c r="AH464" s="208"/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  <c r="BI464" s="208"/>
      <c r="BJ464" s="208"/>
      <c r="BK464" s="208"/>
      <c r="BL464" s="208"/>
      <c r="BM464" s="208"/>
      <c r="BN464" s="208"/>
      <c r="BO464" s="208"/>
      <c r="BP464" s="208"/>
      <c r="BQ464" s="208"/>
      <c r="BR464" s="208"/>
      <c r="BS464" s="208"/>
      <c r="BT464" s="208"/>
      <c r="BU464" s="208"/>
      <c r="BV464" s="208"/>
      <c r="BW464" s="208"/>
      <c r="BX464" s="208"/>
      <c r="BY464" s="208"/>
      <c r="BZ464" s="208"/>
      <c r="CA464" s="208"/>
      <c r="CB464" s="208"/>
      <c r="CC464" s="208"/>
      <c r="CD464" s="208"/>
      <c r="CE464" s="208"/>
      <c r="CF464" s="208"/>
      <c r="CG464" s="208"/>
      <c r="CH464" s="208"/>
      <c r="CI464" s="208"/>
      <c r="CJ464" s="208"/>
      <c r="CK464" s="208"/>
      <c r="CL464" s="208"/>
      <c r="CM464" s="208"/>
      <c r="CN464" s="208"/>
      <c r="CO464" s="208"/>
      <c r="CP464" s="208"/>
      <c r="CQ464" s="176"/>
      <c r="DP464" s="166"/>
    </row>
    <row r="465" spans="2:120">
      <c r="B465" s="166"/>
      <c r="C465" s="175"/>
      <c r="D465" s="175"/>
      <c r="E465" s="178"/>
      <c r="F465" s="17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70"/>
      <c r="S465" s="170"/>
      <c r="T465" s="170"/>
      <c r="U465" s="170"/>
      <c r="V465" s="170"/>
      <c r="W465" s="170"/>
      <c r="X465" s="207"/>
      <c r="Y465" s="207"/>
      <c r="Z465" s="207"/>
      <c r="AA465" s="208"/>
      <c r="AB465" s="208"/>
      <c r="AC465" s="208"/>
      <c r="AD465" s="208"/>
      <c r="AE465" s="208"/>
      <c r="AF465" s="208"/>
      <c r="AG465" s="208"/>
      <c r="AH465" s="208"/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  <c r="BI465" s="208"/>
      <c r="BJ465" s="208"/>
      <c r="BK465" s="208"/>
      <c r="BL465" s="208"/>
      <c r="BM465" s="208"/>
      <c r="BN465" s="208"/>
      <c r="BO465" s="208"/>
      <c r="BP465" s="208"/>
      <c r="BQ465" s="208"/>
      <c r="BR465" s="208"/>
      <c r="BS465" s="208"/>
      <c r="BT465" s="208"/>
      <c r="BU465" s="208"/>
      <c r="BV465" s="208"/>
      <c r="BW465" s="208"/>
      <c r="BX465" s="208"/>
      <c r="BY465" s="208"/>
      <c r="BZ465" s="208"/>
      <c r="CA465" s="208"/>
      <c r="CB465" s="208"/>
      <c r="CC465" s="208"/>
      <c r="CD465" s="208"/>
      <c r="CE465" s="208"/>
      <c r="CF465" s="208"/>
      <c r="CG465" s="208"/>
      <c r="CH465" s="208"/>
      <c r="CI465" s="208"/>
      <c r="CJ465" s="208"/>
      <c r="CK465" s="208"/>
      <c r="CL465" s="208"/>
      <c r="CM465" s="208"/>
      <c r="CN465" s="208"/>
      <c r="CO465" s="208"/>
      <c r="CP465" s="208"/>
      <c r="CQ465" s="176"/>
      <c r="DP465" s="166"/>
    </row>
    <row r="466" spans="2:120">
      <c r="B466" s="166"/>
      <c r="C466" s="175"/>
      <c r="D466" s="175"/>
      <c r="E466" s="178"/>
      <c r="F466" s="17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70"/>
      <c r="S466" s="170"/>
      <c r="T466" s="170"/>
      <c r="U466" s="170"/>
      <c r="V466" s="170"/>
      <c r="W466" s="170"/>
      <c r="X466" s="207"/>
      <c r="Y466" s="207"/>
      <c r="Z466" s="207"/>
      <c r="AA466" s="208"/>
      <c r="AB466" s="208"/>
      <c r="AC466" s="208"/>
      <c r="AD466" s="208"/>
      <c r="AE466" s="208"/>
      <c r="AF466" s="208"/>
      <c r="AG466" s="208"/>
      <c r="AH466" s="208"/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  <c r="BI466" s="208"/>
      <c r="BJ466" s="208"/>
      <c r="BK466" s="208"/>
      <c r="BL466" s="208"/>
      <c r="BM466" s="208"/>
      <c r="BN466" s="208"/>
      <c r="BO466" s="208"/>
      <c r="BP466" s="208"/>
      <c r="BQ466" s="208"/>
      <c r="BR466" s="208"/>
      <c r="BS466" s="208"/>
      <c r="BT466" s="208"/>
      <c r="BU466" s="208"/>
      <c r="BV466" s="208"/>
      <c r="BW466" s="208"/>
      <c r="BX466" s="208"/>
      <c r="BY466" s="208"/>
      <c r="BZ466" s="208"/>
      <c r="CA466" s="208"/>
      <c r="CB466" s="208"/>
      <c r="CC466" s="208"/>
      <c r="CD466" s="208"/>
      <c r="CE466" s="208"/>
      <c r="CF466" s="208"/>
      <c r="CG466" s="208"/>
      <c r="CH466" s="208"/>
      <c r="CI466" s="208"/>
      <c r="CJ466" s="208"/>
      <c r="CK466" s="208"/>
      <c r="CL466" s="208"/>
      <c r="CM466" s="208"/>
      <c r="CN466" s="208"/>
      <c r="CO466" s="208"/>
      <c r="CP466" s="208"/>
      <c r="CQ466" s="176"/>
      <c r="DP466" s="166"/>
    </row>
    <row r="467" spans="2:120">
      <c r="B467" s="166"/>
      <c r="C467" s="175"/>
      <c r="D467" s="175"/>
      <c r="E467" s="178"/>
      <c r="F467" s="17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70"/>
      <c r="S467" s="170"/>
      <c r="T467" s="170"/>
      <c r="U467" s="170"/>
      <c r="V467" s="170"/>
      <c r="W467" s="170"/>
      <c r="X467" s="207"/>
      <c r="Y467" s="207"/>
      <c r="Z467" s="207"/>
      <c r="AA467" s="208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  <c r="BI467" s="208"/>
      <c r="BJ467" s="208"/>
      <c r="BK467" s="208"/>
      <c r="BL467" s="208"/>
      <c r="BM467" s="208"/>
      <c r="BN467" s="208"/>
      <c r="BO467" s="208"/>
      <c r="BP467" s="208"/>
      <c r="BQ467" s="208"/>
      <c r="BR467" s="208"/>
      <c r="BS467" s="208"/>
      <c r="BT467" s="208"/>
      <c r="BU467" s="208"/>
      <c r="BV467" s="208"/>
      <c r="BW467" s="208"/>
      <c r="BX467" s="208"/>
      <c r="BY467" s="208"/>
      <c r="BZ467" s="208"/>
      <c r="CA467" s="208"/>
      <c r="CB467" s="208"/>
      <c r="CC467" s="208"/>
      <c r="CD467" s="208"/>
      <c r="CE467" s="208"/>
      <c r="CF467" s="208"/>
      <c r="CG467" s="208"/>
      <c r="CH467" s="208"/>
      <c r="CI467" s="208"/>
      <c r="CJ467" s="208"/>
      <c r="CK467" s="208"/>
      <c r="CL467" s="208"/>
      <c r="CM467" s="208"/>
      <c r="CN467" s="208"/>
      <c r="CO467" s="208"/>
      <c r="CP467" s="208"/>
      <c r="CQ467" s="176"/>
      <c r="DP467" s="166"/>
    </row>
    <row r="468" spans="2:120">
      <c r="B468" s="166"/>
      <c r="C468" s="175"/>
      <c r="D468" s="175"/>
      <c r="E468" s="178"/>
      <c r="F468" s="17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70"/>
      <c r="S468" s="170"/>
      <c r="T468" s="170"/>
      <c r="U468" s="170"/>
      <c r="V468" s="170"/>
      <c r="W468" s="170"/>
      <c r="X468" s="207"/>
      <c r="Y468" s="207"/>
      <c r="Z468" s="207"/>
      <c r="AA468" s="208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  <c r="BI468" s="208"/>
      <c r="BJ468" s="208"/>
      <c r="BK468" s="208"/>
      <c r="BL468" s="208"/>
      <c r="BM468" s="208"/>
      <c r="BN468" s="208"/>
      <c r="BO468" s="208"/>
      <c r="BP468" s="208"/>
      <c r="BQ468" s="208"/>
      <c r="BR468" s="208"/>
      <c r="BS468" s="208"/>
      <c r="BT468" s="208"/>
      <c r="BU468" s="208"/>
      <c r="BV468" s="208"/>
      <c r="BW468" s="208"/>
      <c r="BX468" s="208"/>
      <c r="BY468" s="208"/>
      <c r="BZ468" s="208"/>
      <c r="CA468" s="208"/>
      <c r="CB468" s="208"/>
      <c r="CC468" s="208"/>
      <c r="CD468" s="208"/>
      <c r="CE468" s="208"/>
      <c r="CF468" s="208"/>
      <c r="CG468" s="208"/>
      <c r="CH468" s="208"/>
      <c r="CI468" s="208"/>
      <c r="CJ468" s="208"/>
      <c r="CK468" s="208"/>
      <c r="CL468" s="208"/>
      <c r="CM468" s="208"/>
      <c r="CN468" s="208"/>
      <c r="CO468" s="208"/>
      <c r="CP468" s="208"/>
      <c r="CQ468" s="176"/>
      <c r="DP468" s="166"/>
    </row>
    <row r="469" spans="2:120">
      <c r="B469" s="166"/>
      <c r="C469" s="175"/>
      <c r="D469" s="175"/>
      <c r="E469" s="178"/>
      <c r="F469" s="17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70"/>
      <c r="S469" s="170"/>
      <c r="T469" s="170"/>
      <c r="U469" s="170"/>
      <c r="V469" s="170"/>
      <c r="W469" s="170"/>
      <c r="X469" s="207"/>
      <c r="Y469" s="207"/>
      <c r="Z469" s="207"/>
      <c r="AA469" s="208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  <c r="BI469" s="208"/>
      <c r="BJ469" s="208"/>
      <c r="BK469" s="208"/>
      <c r="BL469" s="208"/>
      <c r="BM469" s="208"/>
      <c r="BN469" s="208"/>
      <c r="BO469" s="208"/>
      <c r="BP469" s="208"/>
      <c r="BQ469" s="208"/>
      <c r="BR469" s="208"/>
      <c r="BS469" s="208"/>
      <c r="BT469" s="208"/>
      <c r="BU469" s="208"/>
      <c r="BV469" s="208"/>
      <c r="BW469" s="208"/>
      <c r="BX469" s="208"/>
      <c r="BY469" s="208"/>
      <c r="BZ469" s="208"/>
      <c r="CA469" s="208"/>
      <c r="CB469" s="208"/>
      <c r="CC469" s="208"/>
      <c r="CD469" s="208"/>
      <c r="CE469" s="208"/>
      <c r="CF469" s="208"/>
      <c r="CG469" s="208"/>
      <c r="CH469" s="208"/>
      <c r="CI469" s="208"/>
      <c r="CJ469" s="208"/>
      <c r="CK469" s="208"/>
      <c r="CL469" s="208"/>
      <c r="CM469" s="208"/>
      <c r="CN469" s="208"/>
      <c r="CO469" s="208"/>
      <c r="CP469" s="208"/>
      <c r="CQ469" s="176"/>
      <c r="DP469" s="166"/>
    </row>
    <row r="470" spans="2:120">
      <c r="B470" s="166"/>
      <c r="C470" s="175"/>
      <c r="D470" s="175"/>
      <c r="E470" s="178"/>
      <c r="F470" s="17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70"/>
      <c r="S470" s="170"/>
      <c r="T470" s="170"/>
      <c r="U470" s="170"/>
      <c r="V470" s="170"/>
      <c r="W470" s="170"/>
      <c r="X470" s="207"/>
      <c r="Y470" s="207"/>
      <c r="Z470" s="207"/>
      <c r="AA470" s="208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  <c r="BI470" s="208"/>
      <c r="BJ470" s="208"/>
      <c r="BK470" s="208"/>
      <c r="BL470" s="208"/>
      <c r="BM470" s="208"/>
      <c r="BN470" s="208"/>
      <c r="BO470" s="208"/>
      <c r="BP470" s="208"/>
      <c r="BQ470" s="208"/>
      <c r="BR470" s="208"/>
      <c r="BS470" s="208"/>
      <c r="BT470" s="208"/>
      <c r="BU470" s="208"/>
      <c r="BV470" s="208"/>
      <c r="BW470" s="208"/>
      <c r="BX470" s="208"/>
      <c r="BY470" s="208"/>
      <c r="BZ470" s="208"/>
      <c r="CA470" s="208"/>
      <c r="CB470" s="208"/>
      <c r="CC470" s="208"/>
      <c r="CD470" s="208"/>
      <c r="CE470" s="208"/>
      <c r="CF470" s="208"/>
      <c r="CG470" s="208"/>
      <c r="CH470" s="208"/>
      <c r="CI470" s="208"/>
      <c r="CJ470" s="208"/>
      <c r="CK470" s="208"/>
      <c r="CL470" s="208"/>
      <c r="CM470" s="208"/>
      <c r="CN470" s="208"/>
      <c r="CO470" s="208"/>
      <c r="CP470" s="208"/>
      <c r="CQ470" s="176"/>
      <c r="DP470" s="166"/>
    </row>
    <row r="471" spans="2:120">
      <c r="B471" s="166"/>
      <c r="C471" s="175"/>
      <c r="D471" s="175"/>
      <c r="E471" s="178"/>
      <c r="F471" s="17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70"/>
      <c r="S471" s="170"/>
      <c r="T471" s="170"/>
      <c r="U471" s="170"/>
      <c r="V471" s="170"/>
      <c r="W471" s="170"/>
      <c r="X471" s="207"/>
      <c r="Y471" s="207"/>
      <c r="Z471" s="207"/>
      <c r="AA471" s="208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  <c r="BI471" s="208"/>
      <c r="BJ471" s="208"/>
      <c r="BK471" s="208"/>
      <c r="BL471" s="208"/>
      <c r="BM471" s="208"/>
      <c r="BN471" s="208"/>
      <c r="BO471" s="208"/>
      <c r="BP471" s="208"/>
      <c r="BQ471" s="208"/>
      <c r="BR471" s="208"/>
      <c r="BS471" s="208"/>
      <c r="BT471" s="208"/>
      <c r="BU471" s="208"/>
      <c r="BV471" s="208"/>
      <c r="BW471" s="208"/>
      <c r="BX471" s="208"/>
      <c r="BY471" s="208"/>
      <c r="BZ471" s="208"/>
      <c r="CA471" s="208"/>
      <c r="CB471" s="208"/>
      <c r="CC471" s="208"/>
      <c r="CD471" s="208"/>
      <c r="CE471" s="208"/>
      <c r="CF471" s="208"/>
      <c r="CG471" s="208"/>
      <c r="CH471" s="208"/>
      <c r="CI471" s="208"/>
      <c r="CJ471" s="208"/>
      <c r="CK471" s="208"/>
      <c r="CL471" s="208"/>
      <c r="CM471" s="208"/>
      <c r="CN471" s="208"/>
      <c r="CO471" s="208"/>
      <c r="CP471" s="208"/>
      <c r="CQ471" s="176"/>
      <c r="DP471" s="166"/>
    </row>
    <row r="472" spans="2:120">
      <c r="B472" s="166"/>
      <c r="C472" s="175"/>
      <c r="D472" s="175"/>
      <c r="E472" s="178"/>
      <c r="F472" s="17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70"/>
      <c r="S472" s="170"/>
      <c r="T472" s="170"/>
      <c r="U472" s="170"/>
      <c r="V472" s="170"/>
      <c r="W472" s="170"/>
      <c r="X472" s="207"/>
      <c r="Y472" s="207"/>
      <c r="Z472" s="207"/>
      <c r="AA472" s="208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  <c r="BI472" s="208"/>
      <c r="BJ472" s="208"/>
      <c r="BK472" s="208"/>
      <c r="BL472" s="208"/>
      <c r="BM472" s="208"/>
      <c r="BN472" s="208"/>
      <c r="BO472" s="208"/>
      <c r="BP472" s="208"/>
      <c r="BQ472" s="208"/>
      <c r="BR472" s="208"/>
      <c r="BS472" s="208"/>
      <c r="BT472" s="208"/>
      <c r="BU472" s="208"/>
      <c r="BV472" s="208"/>
      <c r="BW472" s="208"/>
      <c r="BX472" s="208"/>
      <c r="BY472" s="208"/>
      <c r="BZ472" s="208"/>
      <c r="CA472" s="208"/>
      <c r="CB472" s="208"/>
      <c r="CC472" s="208"/>
      <c r="CD472" s="208"/>
      <c r="CE472" s="208"/>
      <c r="CF472" s="208"/>
      <c r="CG472" s="208"/>
      <c r="CH472" s="208"/>
      <c r="CI472" s="208"/>
      <c r="CJ472" s="208"/>
      <c r="CK472" s="208"/>
      <c r="CL472" s="208"/>
      <c r="CM472" s="208"/>
      <c r="CN472" s="208"/>
      <c r="CO472" s="208"/>
      <c r="CP472" s="208"/>
      <c r="CQ472" s="176"/>
      <c r="DP472" s="166"/>
    </row>
    <row r="473" spans="2:120">
      <c r="B473" s="166"/>
      <c r="C473" s="175"/>
      <c r="D473" s="175"/>
      <c r="E473" s="178"/>
      <c r="F473" s="17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70"/>
      <c r="S473" s="170"/>
      <c r="T473" s="170"/>
      <c r="U473" s="170"/>
      <c r="V473" s="170"/>
      <c r="W473" s="170"/>
      <c r="X473" s="207"/>
      <c r="Y473" s="207"/>
      <c r="Z473" s="207"/>
      <c r="AA473" s="208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  <c r="BI473" s="208"/>
      <c r="BJ473" s="208"/>
      <c r="BK473" s="208"/>
      <c r="BL473" s="208"/>
      <c r="BM473" s="208"/>
      <c r="BN473" s="208"/>
      <c r="BO473" s="208"/>
      <c r="BP473" s="208"/>
      <c r="BQ473" s="208"/>
      <c r="BR473" s="208"/>
      <c r="BS473" s="208"/>
      <c r="BT473" s="208"/>
      <c r="BU473" s="208"/>
      <c r="BV473" s="208"/>
      <c r="BW473" s="208"/>
      <c r="BX473" s="208"/>
      <c r="BY473" s="208"/>
      <c r="BZ473" s="208"/>
      <c r="CA473" s="208"/>
      <c r="CB473" s="208"/>
      <c r="CC473" s="208"/>
      <c r="CD473" s="208"/>
      <c r="CE473" s="208"/>
      <c r="CF473" s="208"/>
      <c r="CG473" s="208"/>
      <c r="CH473" s="208"/>
      <c r="CI473" s="208"/>
      <c r="CJ473" s="208"/>
      <c r="CK473" s="208"/>
      <c r="CL473" s="208"/>
      <c r="CM473" s="208"/>
      <c r="CN473" s="208"/>
      <c r="CO473" s="208"/>
      <c r="CP473" s="208"/>
      <c r="CQ473" s="176"/>
      <c r="DP473" s="166"/>
    </row>
    <row r="474" spans="2:120">
      <c r="B474" s="166"/>
      <c r="C474" s="175"/>
      <c r="D474" s="175"/>
      <c r="E474" s="178"/>
      <c r="F474" s="17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70"/>
      <c r="S474" s="170"/>
      <c r="T474" s="170"/>
      <c r="U474" s="170"/>
      <c r="V474" s="170"/>
      <c r="W474" s="170"/>
      <c r="X474" s="207"/>
      <c r="Y474" s="207"/>
      <c r="Z474" s="207"/>
      <c r="AA474" s="208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  <c r="BI474" s="208"/>
      <c r="BJ474" s="208"/>
      <c r="BK474" s="208"/>
      <c r="BL474" s="208"/>
      <c r="BM474" s="208"/>
      <c r="BN474" s="208"/>
      <c r="BO474" s="208"/>
      <c r="BP474" s="208"/>
      <c r="BQ474" s="208"/>
      <c r="BR474" s="208"/>
      <c r="BS474" s="208"/>
      <c r="BT474" s="208"/>
      <c r="BU474" s="208"/>
      <c r="BV474" s="208"/>
      <c r="BW474" s="208"/>
      <c r="BX474" s="208"/>
      <c r="BY474" s="208"/>
      <c r="BZ474" s="208"/>
      <c r="CA474" s="208"/>
      <c r="CB474" s="208"/>
      <c r="CC474" s="208"/>
      <c r="CD474" s="208"/>
      <c r="CE474" s="208"/>
      <c r="CF474" s="208"/>
      <c r="CG474" s="208"/>
      <c r="CH474" s="208"/>
      <c r="CI474" s="208"/>
      <c r="CJ474" s="208"/>
      <c r="CK474" s="208"/>
      <c r="CL474" s="208"/>
      <c r="CM474" s="208"/>
      <c r="CN474" s="208"/>
      <c r="CO474" s="208"/>
      <c r="CP474" s="208"/>
      <c r="CQ474" s="176"/>
      <c r="DP474" s="166"/>
    </row>
    <row r="475" spans="2:120">
      <c r="B475" s="166"/>
      <c r="C475" s="175"/>
      <c r="D475" s="175"/>
      <c r="E475" s="178"/>
      <c r="F475" s="17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70"/>
      <c r="S475" s="170"/>
      <c r="T475" s="170"/>
      <c r="U475" s="170"/>
      <c r="V475" s="170"/>
      <c r="W475" s="170"/>
      <c r="X475" s="207"/>
      <c r="Y475" s="207"/>
      <c r="Z475" s="207"/>
      <c r="AA475" s="208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  <c r="BI475" s="208"/>
      <c r="BJ475" s="208"/>
      <c r="BK475" s="208"/>
      <c r="BL475" s="208"/>
      <c r="BM475" s="208"/>
      <c r="BN475" s="208"/>
      <c r="BO475" s="208"/>
      <c r="BP475" s="208"/>
      <c r="BQ475" s="208"/>
      <c r="BR475" s="208"/>
      <c r="BS475" s="208"/>
      <c r="BT475" s="208"/>
      <c r="BU475" s="208"/>
      <c r="BV475" s="208"/>
      <c r="BW475" s="208"/>
      <c r="BX475" s="208"/>
      <c r="BY475" s="208"/>
      <c r="BZ475" s="208"/>
      <c r="CA475" s="208"/>
      <c r="CB475" s="208"/>
      <c r="CC475" s="208"/>
      <c r="CD475" s="208"/>
      <c r="CE475" s="208"/>
      <c r="CF475" s="208"/>
      <c r="CG475" s="208"/>
      <c r="CH475" s="208"/>
      <c r="CI475" s="208"/>
      <c r="CJ475" s="208"/>
      <c r="CK475" s="208"/>
      <c r="CL475" s="208"/>
      <c r="CM475" s="208"/>
      <c r="CN475" s="208"/>
      <c r="CO475" s="208"/>
      <c r="CP475" s="208"/>
      <c r="CQ475" s="176"/>
      <c r="DP475" s="166"/>
    </row>
    <row r="476" spans="2:120">
      <c r="B476" s="166"/>
      <c r="C476" s="175"/>
      <c r="D476" s="175"/>
      <c r="E476" s="178"/>
      <c r="F476" s="17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70"/>
      <c r="S476" s="170"/>
      <c r="T476" s="170"/>
      <c r="U476" s="170"/>
      <c r="V476" s="170"/>
      <c r="W476" s="170"/>
      <c r="X476" s="207"/>
      <c r="Y476" s="207"/>
      <c r="Z476" s="207"/>
      <c r="AA476" s="208"/>
      <c r="AB476" s="208"/>
      <c r="AC476" s="208"/>
      <c r="AD476" s="208"/>
      <c r="AE476" s="208"/>
      <c r="AF476" s="208"/>
      <c r="AG476" s="208"/>
      <c r="AH476" s="208"/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  <c r="BI476" s="208"/>
      <c r="BJ476" s="208"/>
      <c r="BK476" s="208"/>
      <c r="BL476" s="208"/>
      <c r="BM476" s="208"/>
      <c r="BN476" s="208"/>
      <c r="BO476" s="208"/>
      <c r="BP476" s="208"/>
      <c r="BQ476" s="208"/>
      <c r="BR476" s="208"/>
      <c r="BS476" s="208"/>
      <c r="BT476" s="208"/>
      <c r="BU476" s="208"/>
      <c r="BV476" s="208"/>
      <c r="BW476" s="208"/>
      <c r="BX476" s="208"/>
      <c r="BY476" s="208"/>
      <c r="BZ476" s="208"/>
      <c r="CA476" s="208"/>
      <c r="CB476" s="208"/>
      <c r="CC476" s="208"/>
      <c r="CD476" s="208"/>
      <c r="CE476" s="208"/>
      <c r="CF476" s="208"/>
      <c r="CG476" s="208"/>
      <c r="CH476" s="208"/>
      <c r="CI476" s="208"/>
      <c r="CJ476" s="208"/>
      <c r="CK476" s="208"/>
      <c r="CL476" s="208"/>
      <c r="CM476" s="208"/>
      <c r="CN476" s="208"/>
      <c r="CO476" s="208"/>
      <c r="CP476" s="208"/>
      <c r="CQ476" s="176"/>
      <c r="DP476" s="166"/>
    </row>
    <row r="477" spans="2:120">
      <c r="B477" s="166"/>
      <c r="C477" s="175"/>
      <c r="D477" s="175"/>
      <c r="E477" s="178"/>
      <c r="F477" s="17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70"/>
      <c r="S477" s="170"/>
      <c r="T477" s="170"/>
      <c r="U477" s="170"/>
      <c r="V477" s="170"/>
      <c r="W477" s="170"/>
      <c r="X477" s="207"/>
      <c r="Y477" s="207"/>
      <c r="Z477" s="207"/>
      <c r="AA477" s="208"/>
      <c r="AB477" s="208"/>
      <c r="AC477" s="208"/>
      <c r="AD477" s="208"/>
      <c r="AE477" s="208"/>
      <c r="AF477" s="208"/>
      <c r="AG477" s="208"/>
      <c r="AH477" s="208"/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  <c r="BI477" s="208"/>
      <c r="BJ477" s="208"/>
      <c r="BK477" s="208"/>
      <c r="BL477" s="208"/>
      <c r="BM477" s="208"/>
      <c r="BN477" s="208"/>
      <c r="BO477" s="208"/>
      <c r="BP477" s="208"/>
      <c r="BQ477" s="208"/>
      <c r="BR477" s="208"/>
      <c r="BS477" s="208"/>
      <c r="BT477" s="208"/>
      <c r="BU477" s="208"/>
      <c r="BV477" s="208"/>
      <c r="BW477" s="208"/>
      <c r="BX477" s="208"/>
      <c r="BY477" s="208"/>
      <c r="BZ477" s="208"/>
      <c r="CA477" s="208"/>
      <c r="CB477" s="208"/>
      <c r="CC477" s="208"/>
      <c r="CD477" s="208"/>
      <c r="CE477" s="208"/>
      <c r="CF477" s="208"/>
      <c r="CG477" s="208"/>
      <c r="CH477" s="208"/>
      <c r="CI477" s="208"/>
      <c r="CJ477" s="208"/>
      <c r="CK477" s="208"/>
      <c r="CL477" s="208"/>
      <c r="CM477" s="208"/>
      <c r="CN477" s="208"/>
      <c r="CO477" s="208"/>
      <c r="CP477" s="208"/>
      <c r="CQ477" s="176"/>
      <c r="DP477" s="166"/>
    </row>
    <row r="478" spans="2:120">
      <c r="B478" s="166"/>
      <c r="C478" s="175"/>
      <c r="D478" s="175"/>
      <c r="E478" s="178"/>
      <c r="F478" s="17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70"/>
      <c r="S478" s="170"/>
      <c r="T478" s="170"/>
      <c r="U478" s="170"/>
      <c r="V478" s="170"/>
      <c r="W478" s="170"/>
      <c r="X478" s="207"/>
      <c r="Y478" s="207"/>
      <c r="Z478" s="207"/>
      <c r="AA478" s="208"/>
      <c r="AB478" s="208"/>
      <c r="AC478" s="208"/>
      <c r="AD478" s="208"/>
      <c r="AE478" s="208"/>
      <c r="AF478" s="208"/>
      <c r="AG478" s="208"/>
      <c r="AH478" s="208"/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  <c r="BI478" s="208"/>
      <c r="BJ478" s="208"/>
      <c r="BK478" s="208"/>
      <c r="BL478" s="208"/>
      <c r="BM478" s="208"/>
      <c r="BN478" s="208"/>
      <c r="BO478" s="208"/>
      <c r="BP478" s="208"/>
      <c r="BQ478" s="208"/>
      <c r="BR478" s="208"/>
      <c r="BS478" s="208"/>
      <c r="BT478" s="208"/>
      <c r="BU478" s="208"/>
      <c r="BV478" s="208"/>
      <c r="BW478" s="208"/>
      <c r="BX478" s="208"/>
      <c r="BY478" s="208"/>
      <c r="BZ478" s="208"/>
      <c r="CA478" s="208"/>
      <c r="CB478" s="208"/>
      <c r="CC478" s="208"/>
      <c r="CD478" s="208"/>
      <c r="CE478" s="208"/>
      <c r="CF478" s="208"/>
      <c r="CG478" s="208"/>
      <c r="CH478" s="208"/>
      <c r="CI478" s="208"/>
      <c r="CJ478" s="208"/>
      <c r="CK478" s="208"/>
      <c r="CL478" s="208"/>
      <c r="CM478" s="208"/>
      <c r="CN478" s="208"/>
      <c r="CO478" s="208"/>
      <c r="CP478" s="208"/>
      <c r="CQ478" s="176"/>
      <c r="DP478" s="166"/>
    </row>
    <row r="479" spans="2:120">
      <c r="B479" s="166"/>
      <c r="C479" s="175"/>
      <c r="D479" s="175"/>
      <c r="E479" s="178"/>
      <c r="F479" s="17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70"/>
      <c r="S479" s="170"/>
      <c r="T479" s="170"/>
      <c r="U479" s="170"/>
      <c r="V479" s="170"/>
      <c r="W479" s="170"/>
      <c r="X479" s="207"/>
      <c r="Y479" s="207"/>
      <c r="Z479" s="207"/>
      <c r="AA479" s="208"/>
      <c r="AB479" s="208"/>
      <c r="AC479" s="208"/>
      <c r="AD479" s="208"/>
      <c r="AE479" s="208"/>
      <c r="AF479" s="208"/>
      <c r="AG479" s="208"/>
      <c r="AH479" s="208"/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  <c r="BI479" s="208"/>
      <c r="BJ479" s="208"/>
      <c r="BK479" s="208"/>
      <c r="BL479" s="208"/>
      <c r="BM479" s="208"/>
      <c r="BN479" s="208"/>
      <c r="BO479" s="208"/>
      <c r="BP479" s="208"/>
      <c r="BQ479" s="208"/>
      <c r="BR479" s="208"/>
      <c r="BS479" s="208"/>
      <c r="BT479" s="208"/>
      <c r="BU479" s="208"/>
      <c r="BV479" s="208"/>
      <c r="BW479" s="208"/>
      <c r="BX479" s="208"/>
      <c r="BY479" s="208"/>
      <c r="BZ479" s="208"/>
      <c r="CA479" s="208"/>
      <c r="CB479" s="208"/>
      <c r="CC479" s="208"/>
      <c r="CD479" s="208"/>
      <c r="CE479" s="208"/>
      <c r="CF479" s="208"/>
      <c r="CG479" s="208"/>
      <c r="CH479" s="208"/>
      <c r="CI479" s="208"/>
      <c r="CJ479" s="208"/>
      <c r="CK479" s="208"/>
      <c r="CL479" s="208"/>
      <c r="CM479" s="208"/>
      <c r="CN479" s="208"/>
      <c r="CO479" s="208"/>
      <c r="CP479" s="208"/>
      <c r="CQ479" s="176"/>
      <c r="DP479" s="166"/>
    </row>
    <row r="480" spans="2:120">
      <c r="B480" s="166"/>
      <c r="C480" s="175"/>
      <c r="D480" s="175"/>
      <c r="E480" s="178"/>
      <c r="F480" s="17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70"/>
      <c r="S480" s="170"/>
      <c r="T480" s="170"/>
      <c r="U480" s="170"/>
      <c r="V480" s="170"/>
      <c r="W480" s="170"/>
      <c r="X480" s="207"/>
      <c r="Y480" s="207"/>
      <c r="Z480" s="207"/>
      <c r="AA480" s="208"/>
      <c r="AB480" s="208"/>
      <c r="AC480" s="208"/>
      <c r="AD480" s="208"/>
      <c r="AE480" s="208"/>
      <c r="AF480" s="208"/>
      <c r="AG480" s="208"/>
      <c r="AH480" s="208"/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  <c r="BI480" s="208"/>
      <c r="BJ480" s="208"/>
      <c r="BK480" s="208"/>
      <c r="BL480" s="208"/>
      <c r="BM480" s="208"/>
      <c r="BN480" s="208"/>
      <c r="BO480" s="208"/>
      <c r="BP480" s="208"/>
      <c r="BQ480" s="208"/>
      <c r="BR480" s="208"/>
      <c r="BS480" s="208"/>
      <c r="BT480" s="208"/>
      <c r="BU480" s="208"/>
      <c r="BV480" s="208"/>
      <c r="BW480" s="208"/>
      <c r="BX480" s="208"/>
      <c r="BY480" s="208"/>
      <c r="BZ480" s="208"/>
      <c r="CA480" s="208"/>
      <c r="CB480" s="208"/>
      <c r="CC480" s="208"/>
      <c r="CD480" s="208"/>
      <c r="CE480" s="208"/>
      <c r="CF480" s="208"/>
      <c r="CG480" s="208"/>
      <c r="CH480" s="208"/>
      <c r="CI480" s="208"/>
      <c r="CJ480" s="208"/>
      <c r="CK480" s="208"/>
      <c r="CL480" s="208"/>
      <c r="CM480" s="208"/>
      <c r="CN480" s="208"/>
      <c r="CO480" s="208"/>
      <c r="CP480" s="208"/>
      <c r="CQ480" s="176"/>
      <c r="DP480" s="166"/>
    </row>
    <row r="481" spans="2:120">
      <c r="B481" s="166"/>
      <c r="C481" s="175"/>
      <c r="D481" s="175"/>
      <c r="E481" s="178"/>
      <c r="F481" s="17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70"/>
      <c r="S481" s="170"/>
      <c r="T481" s="170"/>
      <c r="U481" s="170"/>
      <c r="V481" s="170"/>
      <c r="W481" s="170"/>
      <c r="X481" s="207"/>
      <c r="Y481" s="207"/>
      <c r="Z481" s="207"/>
      <c r="AA481" s="208"/>
      <c r="AB481" s="208"/>
      <c r="AC481" s="208"/>
      <c r="AD481" s="208"/>
      <c r="AE481" s="208"/>
      <c r="AF481" s="208"/>
      <c r="AG481" s="208"/>
      <c r="AH481" s="208"/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  <c r="BI481" s="208"/>
      <c r="BJ481" s="208"/>
      <c r="BK481" s="208"/>
      <c r="BL481" s="208"/>
      <c r="BM481" s="208"/>
      <c r="BN481" s="208"/>
      <c r="BO481" s="208"/>
      <c r="BP481" s="208"/>
      <c r="BQ481" s="208"/>
      <c r="BR481" s="208"/>
      <c r="BS481" s="208"/>
      <c r="BT481" s="208"/>
      <c r="BU481" s="208"/>
      <c r="BV481" s="208"/>
      <c r="BW481" s="208"/>
      <c r="BX481" s="208"/>
      <c r="BY481" s="208"/>
      <c r="BZ481" s="208"/>
      <c r="CA481" s="208"/>
      <c r="CB481" s="208"/>
      <c r="CC481" s="208"/>
      <c r="CD481" s="208"/>
      <c r="CE481" s="208"/>
      <c r="CF481" s="208"/>
      <c r="CG481" s="208"/>
      <c r="CH481" s="208"/>
      <c r="CI481" s="208"/>
      <c r="CJ481" s="208"/>
      <c r="CK481" s="208"/>
      <c r="CL481" s="208"/>
      <c r="CM481" s="208"/>
      <c r="CN481" s="208"/>
      <c r="CO481" s="208"/>
      <c r="CP481" s="208"/>
      <c r="CQ481" s="176"/>
      <c r="DP481" s="166"/>
    </row>
    <row r="482" spans="2:120">
      <c r="B482" s="166"/>
      <c r="C482" s="175"/>
      <c r="D482" s="175"/>
      <c r="E482" s="178"/>
      <c r="F482" s="17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70"/>
      <c r="S482" s="170"/>
      <c r="T482" s="170"/>
      <c r="U482" s="170"/>
      <c r="V482" s="170"/>
      <c r="W482" s="170"/>
      <c r="X482" s="207"/>
      <c r="Y482" s="207"/>
      <c r="Z482" s="207"/>
      <c r="AA482" s="208"/>
      <c r="AB482" s="208"/>
      <c r="AC482" s="208"/>
      <c r="AD482" s="208"/>
      <c r="AE482" s="208"/>
      <c r="AF482" s="208"/>
      <c r="AG482" s="208"/>
      <c r="AH482" s="208"/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  <c r="BI482" s="208"/>
      <c r="BJ482" s="208"/>
      <c r="BK482" s="208"/>
      <c r="BL482" s="208"/>
      <c r="BM482" s="208"/>
      <c r="BN482" s="208"/>
      <c r="BO482" s="208"/>
      <c r="BP482" s="208"/>
      <c r="BQ482" s="208"/>
      <c r="BR482" s="208"/>
      <c r="BS482" s="208"/>
      <c r="BT482" s="208"/>
      <c r="BU482" s="208"/>
      <c r="BV482" s="208"/>
      <c r="BW482" s="208"/>
      <c r="BX482" s="208"/>
      <c r="BY482" s="208"/>
      <c r="BZ482" s="208"/>
      <c r="CA482" s="208"/>
      <c r="CB482" s="208"/>
      <c r="CC482" s="208"/>
      <c r="CD482" s="208"/>
      <c r="CE482" s="208"/>
      <c r="CF482" s="208"/>
      <c r="CG482" s="208"/>
      <c r="CH482" s="208"/>
      <c r="CI482" s="208"/>
      <c r="CJ482" s="208"/>
      <c r="CK482" s="208"/>
      <c r="CL482" s="208"/>
      <c r="CM482" s="208"/>
      <c r="CN482" s="208"/>
      <c r="CO482" s="208"/>
      <c r="CP482" s="208"/>
      <c r="CQ482" s="176"/>
      <c r="DP482" s="166"/>
    </row>
    <row r="483" spans="2:120">
      <c r="B483" s="166"/>
      <c r="C483" s="175"/>
      <c r="D483" s="175"/>
      <c r="E483" s="178"/>
      <c r="F483" s="17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70"/>
      <c r="S483" s="170"/>
      <c r="T483" s="170"/>
      <c r="U483" s="170"/>
      <c r="V483" s="170"/>
      <c r="W483" s="170"/>
      <c r="X483" s="207"/>
      <c r="Y483" s="207"/>
      <c r="Z483" s="207"/>
      <c r="AA483" s="208"/>
      <c r="AB483" s="208"/>
      <c r="AC483" s="208"/>
      <c r="AD483" s="208"/>
      <c r="AE483" s="208"/>
      <c r="AF483" s="208"/>
      <c r="AG483" s="208"/>
      <c r="AH483" s="208"/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  <c r="BI483" s="208"/>
      <c r="BJ483" s="208"/>
      <c r="BK483" s="208"/>
      <c r="BL483" s="208"/>
      <c r="BM483" s="208"/>
      <c r="BN483" s="208"/>
      <c r="BO483" s="208"/>
      <c r="BP483" s="208"/>
      <c r="BQ483" s="208"/>
      <c r="BR483" s="208"/>
      <c r="BS483" s="208"/>
      <c r="BT483" s="208"/>
      <c r="BU483" s="208"/>
      <c r="BV483" s="208"/>
      <c r="BW483" s="208"/>
      <c r="BX483" s="208"/>
      <c r="BY483" s="208"/>
      <c r="BZ483" s="208"/>
      <c r="CA483" s="208"/>
      <c r="CB483" s="208"/>
      <c r="CC483" s="208"/>
      <c r="CD483" s="208"/>
      <c r="CE483" s="208"/>
      <c r="CF483" s="208"/>
      <c r="CG483" s="208"/>
      <c r="CH483" s="208"/>
      <c r="CI483" s="208"/>
      <c r="CJ483" s="208"/>
      <c r="CK483" s="208"/>
      <c r="CL483" s="208"/>
      <c r="CM483" s="208"/>
      <c r="CN483" s="208"/>
      <c r="CO483" s="208"/>
      <c r="CP483" s="208"/>
      <c r="CQ483" s="176"/>
      <c r="DP483" s="166"/>
    </row>
    <row r="484" spans="2:120">
      <c r="B484" s="166"/>
      <c r="C484" s="175"/>
      <c r="D484" s="175"/>
      <c r="E484" s="178"/>
      <c r="F484" s="17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70"/>
      <c r="S484" s="170"/>
      <c r="T484" s="170"/>
      <c r="U484" s="170"/>
      <c r="V484" s="170"/>
      <c r="W484" s="170"/>
      <c r="X484" s="207"/>
      <c r="Y484" s="207"/>
      <c r="Z484" s="207"/>
      <c r="AA484" s="208"/>
      <c r="AB484" s="208"/>
      <c r="AC484" s="208"/>
      <c r="AD484" s="208"/>
      <c r="AE484" s="208"/>
      <c r="AF484" s="208"/>
      <c r="AG484" s="208"/>
      <c r="AH484" s="208"/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  <c r="BI484" s="208"/>
      <c r="BJ484" s="208"/>
      <c r="BK484" s="208"/>
      <c r="BL484" s="208"/>
      <c r="BM484" s="208"/>
      <c r="BN484" s="208"/>
      <c r="BO484" s="208"/>
      <c r="BP484" s="208"/>
      <c r="BQ484" s="208"/>
      <c r="BR484" s="208"/>
      <c r="BS484" s="208"/>
      <c r="BT484" s="208"/>
      <c r="BU484" s="208"/>
      <c r="BV484" s="208"/>
      <c r="BW484" s="208"/>
      <c r="BX484" s="208"/>
      <c r="BY484" s="208"/>
      <c r="BZ484" s="208"/>
      <c r="CA484" s="208"/>
      <c r="CB484" s="208"/>
      <c r="CC484" s="208"/>
      <c r="CD484" s="208"/>
      <c r="CE484" s="208"/>
      <c r="CF484" s="208"/>
      <c r="CG484" s="208"/>
      <c r="CH484" s="208"/>
      <c r="CI484" s="208"/>
      <c r="CJ484" s="208"/>
      <c r="CK484" s="208"/>
      <c r="CL484" s="208"/>
      <c r="CM484" s="208"/>
      <c r="CN484" s="208"/>
      <c r="CO484" s="208"/>
      <c r="CP484" s="208"/>
      <c r="CQ484" s="176"/>
      <c r="DP484" s="166"/>
    </row>
    <row r="485" spans="2:120">
      <c r="B485" s="166"/>
      <c r="C485" s="175"/>
      <c r="D485" s="175"/>
      <c r="E485" s="178"/>
      <c r="F485" s="17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70"/>
      <c r="S485" s="170"/>
      <c r="T485" s="170"/>
      <c r="U485" s="170"/>
      <c r="V485" s="170"/>
      <c r="W485" s="170"/>
      <c r="X485" s="207"/>
      <c r="Y485" s="207"/>
      <c r="Z485" s="207"/>
      <c r="AA485" s="208"/>
      <c r="AB485" s="208"/>
      <c r="AC485" s="208"/>
      <c r="AD485" s="208"/>
      <c r="AE485" s="208"/>
      <c r="AF485" s="208"/>
      <c r="AG485" s="208"/>
      <c r="AH485" s="208"/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  <c r="BI485" s="208"/>
      <c r="BJ485" s="208"/>
      <c r="BK485" s="208"/>
      <c r="BL485" s="208"/>
      <c r="BM485" s="208"/>
      <c r="BN485" s="208"/>
      <c r="BO485" s="208"/>
      <c r="BP485" s="208"/>
      <c r="BQ485" s="208"/>
      <c r="BR485" s="208"/>
      <c r="BS485" s="208"/>
      <c r="BT485" s="208"/>
      <c r="BU485" s="208"/>
      <c r="BV485" s="208"/>
      <c r="BW485" s="208"/>
      <c r="BX485" s="208"/>
      <c r="BY485" s="208"/>
      <c r="BZ485" s="208"/>
      <c r="CA485" s="208"/>
      <c r="CB485" s="208"/>
      <c r="CC485" s="208"/>
      <c r="CD485" s="208"/>
      <c r="CE485" s="208"/>
      <c r="CF485" s="208"/>
      <c r="CG485" s="208"/>
      <c r="CH485" s="208"/>
      <c r="CI485" s="208"/>
      <c r="CJ485" s="208"/>
      <c r="CK485" s="208"/>
      <c r="CL485" s="208"/>
      <c r="CM485" s="208"/>
      <c r="CN485" s="208"/>
      <c r="CO485" s="208"/>
      <c r="CP485" s="208"/>
      <c r="CQ485" s="176"/>
      <c r="DP485" s="166"/>
    </row>
    <row r="486" spans="2:120">
      <c r="B486" s="166"/>
      <c r="C486" s="175"/>
      <c r="D486" s="175"/>
      <c r="E486" s="178"/>
      <c r="F486" s="17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70"/>
      <c r="S486" s="170"/>
      <c r="T486" s="170"/>
      <c r="U486" s="170"/>
      <c r="V486" s="170"/>
      <c r="W486" s="170"/>
      <c r="X486" s="207"/>
      <c r="Y486" s="207"/>
      <c r="Z486" s="207"/>
      <c r="AA486" s="208"/>
      <c r="AB486" s="208"/>
      <c r="AC486" s="208"/>
      <c r="AD486" s="208"/>
      <c r="AE486" s="208"/>
      <c r="AF486" s="208"/>
      <c r="AG486" s="208"/>
      <c r="AH486" s="208"/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  <c r="BI486" s="208"/>
      <c r="BJ486" s="208"/>
      <c r="BK486" s="208"/>
      <c r="BL486" s="208"/>
      <c r="BM486" s="208"/>
      <c r="BN486" s="208"/>
      <c r="BO486" s="208"/>
      <c r="BP486" s="208"/>
      <c r="BQ486" s="208"/>
      <c r="BR486" s="208"/>
      <c r="BS486" s="208"/>
      <c r="BT486" s="208"/>
      <c r="BU486" s="208"/>
      <c r="BV486" s="208"/>
      <c r="BW486" s="208"/>
      <c r="BX486" s="208"/>
      <c r="BY486" s="208"/>
      <c r="BZ486" s="208"/>
      <c r="CA486" s="208"/>
      <c r="CB486" s="208"/>
      <c r="CC486" s="208"/>
      <c r="CD486" s="208"/>
      <c r="CE486" s="208"/>
      <c r="CF486" s="208"/>
      <c r="CG486" s="208"/>
      <c r="CH486" s="208"/>
      <c r="CI486" s="208"/>
      <c r="CJ486" s="208"/>
      <c r="CK486" s="208"/>
      <c r="CL486" s="208"/>
      <c r="CM486" s="208"/>
      <c r="CN486" s="208"/>
      <c r="CO486" s="208"/>
      <c r="CP486" s="208"/>
      <c r="CQ486" s="176"/>
      <c r="DP486" s="166"/>
    </row>
    <row r="487" spans="2:120">
      <c r="B487" s="166"/>
      <c r="C487" s="175"/>
      <c r="D487" s="175"/>
      <c r="E487" s="178"/>
      <c r="F487" s="17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70"/>
      <c r="S487" s="170"/>
      <c r="T487" s="170"/>
      <c r="U487" s="170"/>
      <c r="V487" s="170"/>
      <c r="W487" s="170"/>
      <c r="X487" s="207"/>
      <c r="Y487" s="207"/>
      <c r="Z487" s="207"/>
      <c r="AA487" s="208"/>
      <c r="AB487" s="208"/>
      <c r="AC487" s="208"/>
      <c r="AD487" s="208"/>
      <c r="AE487" s="208"/>
      <c r="AF487" s="208"/>
      <c r="AG487" s="208"/>
      <c r="AH487" s="208"/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  <c r="BI487" s="208"/>
      <c r="BJ487" s="208"/>
      <c r="BK487" s="208"/>
      <c r="BL487" s="208"/>
      <c r="BM487" s="208"/>
      <c r="BN487" s="208"/>
      <c r="BO487" s="208"/>
      <c r="BP487" s="208"/>
      <c r="BQ487" s="208"/>
      <c r="BR487" s="208"/>
      <c r="BS487" s="208"/>
      <c r="BT487" s="208"/>
      <c r="BU487" s="208"/>
      <c r="BV487" s="208"/>
      <c r="BW487" s="208"/>
      <c r="BX487" s="208"/>
      <c r="BY487" s="208"/>
      <c r="BZ487" s="208"/>
      <c r="CA487" s="208"/>
      <c r="CB487" s="208"/>
      <c r="CC487" s="208"/>
      <c r="CD487" s="208"/>
      <c r="CE487" s="208"/>
      <c r="CF487" s="208"/>
      <c r="CG487" s="208"/>
      <c r="CH487" s="208"/>
      <c r="CI487" s="208"/>
      <c r="CJ487" s="208"/>
      <c r="CK487" s="208"/>
      <c r="CL487" s="208"/>
      <c r="CM487" s="208"/>
      <c r="CN487" s="208"/>
      <c r="CO487" s="208"/>
      <c r="CP487" s="208"/>
      <c r="CQ487" s="176"/>
      <c r="DP487" s="166"/>
    </row>
    <row r="488" spans="2:120">
      <c r="B488" s="166"/>
      <c r="C488" s="175"/>
      <c r="D488" s="175"/>
      <c r="E488" s="178"/>
      <c r="F488" s="17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70"/>
      <c r="S488" s="170"/>
      <c r="T488" s="170"/>
      <c r="U488" s="170"/>
      <c r="V488" s="170"/>
      <c r="W488" s="170"/>
      <c r="X488" s="207"/>
      <c r="Y488" s="207"/>
      <c r="Z488" s="207"/>
      <c r="AA488" s="208"/>
      <c r="AB488" s="208"/>
      <c r="AC488" s="208"/>
      <c r="AD488" s="208"/>
      <c r="AE488" s="208"/>
      <c r="AF488" s="208"/>
      <c r="AG488" s="208"/>
      <c r="AH488" s="208"/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  <c r="BI488" s="208"/>
      <c r="BJ488" s="208"/>
      <c r="BK488" s="208"/>
      <c r="BL488" s="208"/>
      <c r="BM488" s="208"/>
      <c r="BN488" s="208"/>
      <c r="BO488" s="208"/>
      <c r="BP488" s="208"/>
      <c r="BQ488" s="208"/>
      <c r="BR488" s="208"/>
      <c r="BS488" s="208"/>
      <c r="BT488" s="208"/>
      <c r="BU488" s="208"/>
      <c r="BV488" s="208"/>
      <c r="BW488" s="208"/>
      <c r="BX488" s="208"/>
      <c r="BY488" s="208"/>
      <c r="BZ488" s="208"/>
      <c r="CA488" s="208"/>
      <c r="CB488" s="208"/>
      <c r="CC488" s="208"/>
      <c r="CD488" s="208"/>
      <c r="CE488" s="208"/>
      <c r="CF488" s="208"/>
      <c r="CG488" s="208"/>
      <c r="CH488" s="208"/>
      <c r="CI488" s="208"/>
      <c r="CJ488" s="208"/>
      <c r="CK488" s="208"/>
      <c r="CL488" s="208"/>
      <c r="CM488" s="208"/>
      <c r="CN488" s="208"/>
      <c r="CO488" s="208"/>
      <c r="CP488" s="208"/>
      <c r="CQ488" s="176"/>
      <c r="DP488" s="166"/>
    </row>
    <row r="489" spans="2:120">
      <c r="B489" s="166"/>
      <c r="C489" s="175"/>
      <c r="D489" s="175"/>
      <c r="E489" s="178"/>
      <c r="F489" s="17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70"/>
      <c r="S489" s="170"/>
      <c r="T489" s="170"/>
      <c r="U489" s="170"/>
      <c r="V489" s="170"/>
      <c r="W489" s="170"/>
      <c r="X489" s="207"/>
      <c r="Y489" s="207"/>
      <c r="Z489" s="207"/>
      <c r="AA489" s="208"/>
      <c r="AB489" s="208"/>
      <c r="AC489" s="208"/>
      <c r="AD489" s="208"/>
      <c r="AE489" s="208"/>
      <c r="AF489" s="208"/>
      <c r="AG489" s="208"/>
      <c r="AH489" s="208"/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  <c r="BI489" s="208"/>
      <c r="BJ489" s="208"/>
      <c r="BK489" s="208"/>
      <c r="BL489" s="208"/>
      <c r="BM489" s="208"/>
      <c r="BN489" s="208"/>
      <c r="BO489" s="208"/>
      <c r="BP489" s="208"/>
      <c r="BQ489" s="208"/>
      <c r="BR489" s="208"/>
      <c r="BS489" s="208"/>
      <c r="BT489" s="208"/>
      <c r="BU489" s="208"/>
      <c r="BV489" s="208"/>
      <c r="BW489" s="208"/>
      <c r="BX489" s="208"/>
      <c r="BY489" s="208"/>
      <c r="BZ489" s="208"/>
      <c r="CA489" s="208"/>
      <c r="CB489" s="208"/>
      <c r="CC489" s="208"/>
      <c r="CD489" s="208"/>
      <c r="CE489" s="208"/>
      <c r="CF489" s="208"/>
      <c r="CG489" s="208"/>
      <c r="CH489" s="208"/>
      <c r="CI489" s="208"/>
      <c r="CJ489" s="208"/>
      <c r="CK489" s="208"/>
      <c r="CL489" s="208"/>
      <c r="CM489" s="208"/>
      <c r="CN489" s="208"/>
      <c r="CO489" s="208"/>
      <c r="CP489" s="208"/>
      <c r="CQ489" s="176"/>
      <c r="DP489" s="166"/>
    </row>
    <row r="490" spans="2:120">
      <c r="B490" s="166"/>
      <c r="C490" s="175"/>
      <c r="D490" s="175"/>
      <c r="E490" s="178"/>
      <c r="F490" s="17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70"/>
      <c r="S490" s="170"/>
      <c r="T490" s="170"/>
      <c r="U490" s="170"/>
      <c r="V490" s="170"/>
      <c r="W490" s="170"/>
      <c r="X490" s="207"/>
      <c r="Y490" s="207"/>
      <c r="Z490" s="207"/>
      <c r="AA490" s="208"/>
      <c r="AB490" s="208"/>
      <c r="AC490" s="208"/>
      <c r="AD490" s="208"/>
      <c r="AE490" s="208"/>
      <c r="AF490" s="208"/>
      <c r="AG490" s="208"/>
      <c r="AH490" s="208"/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  <c r="BI490" s="208"/>
      <c r="BJ490" s="208"/>
      <c r="BK490" s="208"/>
      <c r="BL490" s="208"/>
      <c r="BM490" s="208"/>
      <c r="BN490" s="208"/>
      <c r="BO490" s="208"/>
      <c r="BP490" s="208"/>
      <c r="BQ490" s="208"/>
      <c r="BR490" s="208"/>
      <c r="BS490" s="208"/>
      <c r="BT490" s="208"/>
      <c r="BU490" s="208"/>
      <c r="BV490" s="208"/>
      <c r="BW490" s="208"/>
      <c r="BX490" s="208"/>
      <c r="BY490" s="208"/>
      <c r="BZ490" s="208"/>
      <c r="CA490" s="208"/>
      <c r="CB490" s="208"/>
      <c r="CC490" s="208"/>
      <c r="CD490" s="208"/>
      <c r="CE490" s="208"/>
      <c r="CF490" s="208"/>
      <c r="CG490" s="208"/>
      <c r="CH490" s="208"/>
      <c r="CI490" s="208"/>
      <c r="CJ490" s="208"/>
      <c r="CK490" s="208"/>
      <c r="CL490" s="208"/>
      <c r="CM490" s="208"/>
      <c r="CN490" s="208"/>
      <c r="CO490" s="208"/>
      <c r="CP490" s="208"/>
      <c r="CQ490" s="176"/>
      <c r="DP490" s="166"/>
    </row>
    <row r="491" spans="2:120">
      <c r="B491" s="166"/>
      <c r="C491" s="175"/>
      <c r="D491" s="175"/>
      <c r="E491" s="178"/>
      <c r="F491" s="17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70"/>
      <c r="S491" s="170"/>
      <c r="T491" s="170"/>
      <c r="U491" s="170"/>
      <c r="V491" s="170"/>
      <c r="W491" s="170"/>
      <c r="X491" s="207"/>
      <c r="Y491" s="207"/>
      <c r="Z491" s="207"/>
      <c r="AA491" s="208"/>
      <c r="AB491" s="208"/>
      <c r="AC491" s="208"/>
      <c r="AD491" s="208"/>
      <c r="AE491" s="208"/>
      <c r="AF491" s="208"/>
      <c r="AG491" s="208"/>
      <c r="AH491" s="208"/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  <c r="BI491" s="208"/>
      <c r="BJ491" s="208"/>
      <c r="BK491" s="208"/>
      <c r="BL491" s="208"/>
      <c r="BM491" s="208"/>
      <c r="BN491" s="208"/>
      <c r="BO491" s="208"/>
      <c r="BP491" s="208"/>
      <c r="BQ491" s="208"/>
      <c r="BR491" s="208"/>
      <c r="BS491" s="208"/>
      <c r="BT491" s="208"/>
      <c r="BU491" s="208"/>
      <c r="BV491" s="208"/>
      <c r="BW491" s="208"/>
      <c r="BX491" s="208"/>
      <c r="BY491" s="208"/>
      <c r="BZ491" s="208"/>
      <c r="CA491" s="208"/>
      <c r="CB491" s="208"/>
      <c r="CC491" s="208"/>
      <c r="CD491" s="208"/>
      <c r="CE491" s="208"/>
      <c r="CF491" s="208"/>
      <c r="CG491" s="208"/>
      <c r="CH491" s="208"/>
      <c r="CI491" s="208"/>
      <c r="CJ491" s="208"/>
      <c r="CK491" s="208"/>
      <c r="CL491" s="208"/>
      <c r="CM491" s="208"/>
      <c r="CN491" s="208"/>
      <c r="CO491" s="208"/>
      <c r="CP491" s="208"/>
      <c r="CQ491" s="176"/>
      <c r="DP491" s="166"/>
    </row>
    <row r="492" spans="2:120">
      <c r="B492" s="166"/>
      <c r="C492" s="175"/>
      <c r="D492" s="175"/>
      <c r="E492" s="178"/>
      <c r="F492" s="17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70"/>
      <c r="S492" s="170"/>
      <c r="T492" s="170"/>
      <c r="U492" s="170"/>
      <c r="V492" s="170"/>
      <c r="W492" s="170"/>
      <c r="X492" s="207"/>
      <c r="Y492" s="207"/>
      <c r="Z492" s="207"/>
      <c r="AA492" s="208"/>
      <c r="AB492" s="208"/>
      <c r="AC492" s="208"/>
      <c r="AD492" s="208"/>
      <c r="AE492" s="208"/>
      <c r="AF492" s="208"/>
      <c r="AG492" s="208"/>
      <c r="AH492" s="208"/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  <c r="BI492" s="208"/>
      <c r="BJ492" s="208"/>
      <c r="BK492" s="208"/>
      <c r="BL492" s="208"/>
      <c r="BM492" s="208"/>
      <c r="BN492" s="208"/>
      <c r="BO492" s="208"/>
      <c r="BP492" s="208"/>
      <c r="BQ492" s="208"/>
      <c r="BR492" s="208"/>
      <c r="BS492" s="208"/>
      <c r="BT492" s="208"/>
      <c r="BU492" s="208"/>
      <c r="BV492" s="208"/>
      <c r="BW492" s="208"/>
      <c r="BX492" s="208"/>
      <c r="BY492" s="208"/>
      <c r="BZ492" s="208"/>
      <c r="CA492" s="208"/>
      <c r="CB492" s="208"/>
      <c r="CC492" s="208"/>
      <c r="CD492" s="208"/>
      <c r="CE492" s="208"/>
      <c r="CF492" s="208"/>
      <c r="CG492" s="208"/>
      <c r="CH492" s="208"/>
      <c r="CI492" s="208"/>
      <c r="CJ492" s="208"/>
      <c r="CK492" s="208"/>
      <c r="CL492" s="208"/>
      <c r="CM492" s="208"/>
      <c r="CN492" s="208"/>
      <c r="CO492" s="208"/>
      <c r="CP492" s="208"/>
      <c r="CQ492" s="176"/>
      <c r="DP492" s="166"/>
    </row>
    <row r="493" spans="2:120">
      <c r="B493" s="166"/>
      <c r="C493" s="175"/>
      <c r="D493" s="175"/>
      <c r="E493" s="178"/>
      <c r="F493" s="17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70"/>
      <c r="S493" s="170"/>
      <c r="T493" s="170"/>
      <c r="U493" s="170"/>
      <c r="V493" s="170"/>
      <c r="W493" s="170"/>
      <c r="X493" s="207"/>
      <c r="Y493" s="207"/>
      <c r="Z493" s="207"/>
      <c r="AA493" s="208"/>
      <c r="AB493" s="208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  <c r="BI493" s="208"/>
      <c r="BJ493" s="208"/>
      <c r="BK493" s="208"/>
      <c r="BL493" s="208"/>
      <c r="BM493" s="208"/>
      <c r="BN493" s="208"/>
      <c r="BO493" s="208"/>
      <c r="BP493" s="208"/>
      <c r="BQ493" s="208"/>
      <c r="BR493" s="208"/>
      <c r="BS493" s="208"/>
      <c r="BT493" s="208"/>
      <c r="BU493" s="208"/>
      <c r="BV493" s="208"/>
      <c r="BW493" s="208"/>
      <c r="BX493" s="208"/>
      <c r="BY493" s="208"/>
      <c r="BZ493" s="208"/>
      <c r="CA493" s="208"/>
      <c r="CB493" s="208"/>
      <c r="CC493" s="208"/>
      <c r="CD493" s="208"/>
      <c r="CE493" s="208"/>
      <c r="CF493" s="208"/>
      <c r="CG493" s="208"/>
      <c r="CH493" s="208"/>
      <c r="CI493" s="208"/>
      <c r="CJ493" s="208"/>
      <c r="CK493" s="208"/>
      <c r="CL493" s="208"/>
      <c r="CM493" s="208"/>
      <c r="CN493" s="208"/>
      <c r="CO493" s="208"/>
      <c r="CP493" s="208"/>
      <c r="CQ493" s="176"/>
      <c r="DP493" s="166"/>
    </row>
    <row r="494" spans="2:120">
      <c r="B494" s="166"/>
      <c r="C494" s="175"/>
      <c r="D494" s="175"/>
      <c r="E494" s="178"/>
      <c r="F494" s="17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70"/>
      <c r="S494" s="170"/>
      <c r="T494" s="170"/>
      <c r="U494" s="170"/>
      <c r="V494" s="170"/>
      <c r="W494" s="170"/>
      <c r="X494" s="207"/>
      <c r="Y494" s="207"/>
      <c r="Z494" s="207"/>
      <c r="AA494" s="208"/>
      <c r="AB494" s="208"/>
      <c r="AC494" s="208"/>
      <c r="AD494" s="208"/>
      <c r="AE494" s="208"/>
      <c r="AF494" s="208"/>
      <c r="AG494" s="208"/>
      <c r="AH494" s="208"/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  <c r="BI494" s="208"/>
      <c r="BJ494" s="208"/>
      <c r="BK494" s="208"/>
      <c r="BL494" s="208"/>
      <c r="BM494" s="208"/>
      <c r="BN494" s="208"/>
      <c r="BO494" s="208"/>
      <c r="BP494" s="208"/>
      <c r="BQ494" s="208"/>
      <c r="BR494" s="208"/>
      <c r="BS494" s="208"/>
      <c r="BT494" s="208"/>
      <c r="BU494" s="208"/>
      <c r="BV494" s="208"/>
      <c r="BW494" s="208"/>
      <c r="BX494" s="208"/>
      <c r="BY494" s="208"/>
      <c r="BZ494" s="208"/>
      <c r="CA494" s="208"/>
      <c r="CB494" s="208"/>
      <c r="CC494" s="208"/>
      <c r="CD494" s="208"/>
      <c r="CE494" s="208"/>
      <c r="CF494" s="208"/>
      <c r="CG494" s="208"/>
      <c r="CH494" s="208"/>
      <c r="CI494" s="208"/>
      <c r="CJ494" s="208"/>
      <c r="CK494" s="208"/>
      <c r="CL494" s="208"/>
      <c r="CM494" s="208"/>
      <c r="CN494" s="208"/>
      <c r="CO494" s="208"/>
      <c r="CP494" s="208"/>
      <c r="CQ494" s="176"/>
      <c r="DP494" s="166"/>
    </row>
    <row r="495" spans="2:120">
      <c r="B495" s="166"/>
      <c r="C495" s="175"/>
      <c r="D495" s="175"/>
      <c r="E495" s="178"/>
      <c r="F495" s="17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70"/>
      <c r="S495" s="170"/>
      <c r="T495" s="170"/>
      <c r="U495" s="170"/>
      <c r="V495" s="170"/>
      <c r="W495" s="170"/>
      <c r="X495" s="207"/>
      <c r="Y495" s="207"/>
      <c r="Z495" s="207"/>
      <c r="AA495" s="208"/>
      <c r="AB495" s="208"/>
      <c r="AC495" s="208"/>
      <c r="AD495" s="208"/>
      <c r="AE495" s="208"/>
      <c r="AF495" s="208"/>
      <c r="AG495" s="208"/>
      <c r="AH495" s="208"/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  <c r="BI495" s="208"/>
      <c r="BJ495" s="208"/>
      <c r="BK495" s="208"/>
      <c r="BL495" s="208"/>
      <c r="BM495" s="208"/>
      <c r="BN495" s="208"/>
      <c r="BO495" s="208"/>
      <c r="BP495" s="208"/>
      <c r="BQ495" s="208"/>
      <c r="BR495" s="208"/>
      <c r="BS495" s="208"/>
      <c r="BT495" s="208"/>
      <c r="BU495" s="208"/>
      <c r="BV495" s="208"/>
      <c r="BW495" s="208"/>
      <c r="BX495" s="208"/>
      <c r="BY495" s="208"/>
      <c r="BZ495" s="208"/>
      <c r="CA495" s="208"/>
      <c r="CB495" s="208"/>
      <c r="CC495" s="208"/>
      <c r="CD495" s="208"/>
      <c r="CE495" s="208"/>
      <c r="CF495" s="208"/>
      <c r="CG495" s="208"/>
      <c r="CH495" s="208"/>
      <c r="CI495" s="208"/>
      <c r="CJ495" s="208"/>
      <c r="CK495" s="208"/>
      <c r="CL495" s="208"/>
      <c r="CM495" s="208"/>
      <c r="CN495" s="208"/>
      <c r="CO495" s="208"/>
      <c r="CP495" s="208"/>
      <c r="CQ495" s="176"/>
      <c r="DP495" s="166"/>
    </row>
    <row r="496" spans="2:120">
      <c r="B496" s="166"/>
      <c r="C496" s="175"/>
      <c r="D496" s="175"/>
      <c r="E496" s="178"/>
      <c r="F496" s="17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70"/>
      <c r="S496" s="170"/>
      <c r="T496" s="170"/>
      <c r="U496" s="170"/>
      <c r="V496" s="170"/>
      <c r="W496" s="170"/>
      <c r="X496" s="207"/>
      <c r="Y496" s="207"/>
      <c r="Z496" s="207"/>
      <c r="AA496" s="208"/>
      <c r="AB496" s="208"/>
      <c r="AC496" s="208"/>
      <c r="AD496" s="208"/>
      <c r="AE496" s="208"/>
      <c r="AF496" s="208"/>
      <c r="AG496" s="208"/>
      <c r="AH496" s="208"/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  <c r="BI496" s="208"/>
      <c r="BJ496" s="208"/>
      <c r="BK496" s="208"/>
      <c r="BL496" s="208"/>
      <c r="BM496" s="208"/>
      <c r="BN496" s="208"/>
      <c r="BO496" s="208"/>
      <c r="BP496" s="208"/>
      <c r="BQ496" s="208"/>
      <c r="BR496" s="208"/>
      <c r="BS496" s="208"/>
      <c r="BT496" s="208"/>
      <c r="BU496" s="208"/>
      <c r="BV496" s="208"/>
      <c r="BW496" s="208"/>
      <c r="BX496" s="208"/>
      <c r="BY496" s="208"/>
      <c r="BZ496" s="208"/>
      <c r="CA496" s="208"/>
      <c r="CB496" s="208"/>
      <c r="CC496" s="208"/>
      <c r="CD496" s="208"/>
      <c r="CE496" s="208"/>
      <c r="CF496" s="208"/>
      <c r="CG496" s="208"/>
      <c r="CH496" s="208"/>
      <c r="CI496" s="208"/>
      <c r="CJ496" s="208"/>
      <c r="CK496" s="208"/>
      <c r="CL496" s="208"/>
      <c r="CM496" s="208"/>
      <c r="CN496" s="208"/>
      <c r="CO496" s="208"/>
      <c r="CP496" s="208"/>
      <c r="CQ496" s="176"/>
      <c r="DP496" s="166"/>
    </row>
    <row r="497" spans="2:120">
      <c r="B497" s="166"/>
      <c r="C497" s="175"/>
      <c r="D497" s="175"/>
      <c r="E497" s="178"/>
      <c r="F497" s="17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70"/>
      <c r="S497" s="170"/>
      <c r="T497" s="170"/>
      <c r="U497" s="170"/>
      <c r="V497" s="170"/>
      <c r="W497" s="170"/>
      <c r="X497" s="207"/>
      <c r="Y497" s="207"/>
      <c r="Z497" s="207"/>
      <c r="AA497" s="208"/>
      <c r="AB497" s="208"/>
      <c r="AC497" s="208"/>
      <c r="AD497" s="208"/>
      <c r="AE497" s="208"/>
      <c r="AF497" s="208"/>
      <c r="AG497" s="208"/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  <c r="BI497" s="208"/>
      <c r="BJ497" s="208"/>
      <c r="BK497" s="208"/>
      <c r="BL497" s="208"/>
      <c r="BM497" s="208"/>
      <c r="BN497" s="208"/>
      <c r="BO497" s="208"/>
      <c r="BP497" s="208"/>
      <c r="BQ497" s="208"/>
      <c r="BR497" s="208"/>
      <c r="BS497" s="208"/>
      <c r="BT497" s="208"/>
      <c r="BU497" s="208"/>
      <c r="BV497" s="208"/>
      <c r="BW497" s="208"/>
      <c r="BX497" s="208"/>
      <c r="BY497" s="208"/>
      <c r="BZ497" s="208"/>
      <c r="CA497" s="208"/>
      <c r="CB497" s="208"/>
      <c r="CC497" s="208"/>
      <c r="CD497" s="208"/>
      <c r="CE497" s="208"/>
      <c r="CF497" s="208"/>
      <c r="CG497" s="208"/>
      <c r="CH497" s="208"/>
      <c r="CI497" s="208"/>
      <c r="CJ497" s="208"/>
      <c r="CK497" s="208"/>
      <c r="CL497" s="208"/>
      <c r="CM497" s="208"/>
      <c r="CN497" s="208"/>
      <c r="CO497" s="208"/>
      <c r="CP497" s="208"/>
      <c r="CQ497" s="176"/>
      <c r="DP497" s="166"/>
    </row>
    <row r="498" spans="2:120">
      <c r="B498" s="166"/>
      <c r="C498" s="175"/>
      <c r="D498" s="175"/>
      <c r="E498" s="178"/>
      <c r="F498" s="17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70"/>
      <c r="S498" s="170"/>
      <c r="T498" s="170"/>
      <c r="U498" s="170"/>
      <c r="V498" s="170"/>
      <c r="W498" s="170"/>
      <c r="X498" s="207"/>
      <c r="Y498" s="207"/>
      <c r="Z498" s="207"/>
      <c r="AA498" s="208"/>
      <c r="AB498" s="208"/>
      <c r="AC498" s="208"/>
      <c r="AD498" s="208"/>
      <c r="AE498" s="208"/>
      <c r="AF498" s="208"/>
      <c r="AG498" s="208"/>
      <c r="AH498" s="208"/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  <c r="BI498" s="208"/>
      <c r="BJ498" s="208"/>
      <c r="BK498" s="208"/>
      <c r="BL498" s="208"/>
      <c r="BM498" s="208"/>
      <c r="BN498" s="208"/>
      <c r="BO498" s="208"/>
      <c r="BP498" s="208"/>
      <c r="BQ498" s="208"/>
      <c r="BR498" s="208"/>
      <c r="BS498" s="208"/>
      <c r="BT498" s="208"/>
      <c r="BU498" s="208"/>
      <c r="BV498" s="208"/>
      <c r="BW498" s="208"/>
      <c r="BX498" s="208"/>
      <c r="BY498" s="208"/>
      <c r="BZ498" s="208"/>
      <c r="CA498" s="208"/>
      <c r="CB498" s="208"/>
      <c r="CC498" s="208"/>
      <c r="CD498" s="208"/>
      <c r="CE498" s="208"/>
      <c r="CF498" s="208"/>
      <c r="CG498" s="208"/>
      <c r="CH498" s="208"/>
      <c r="CI498" s="208"/>
      <c r="CJ498" s="208"/>
      <c r="CK498" s="208"/>
      <c r="CL498" s="208"/>
      <c r="CM498" s="208"/>
      <c r="CN498" s="208"/>
      <c r="CO498" s="208"/>
      <c r="CP498" s="208"/>
      <c r="CQ498" s="176"/>
      <c r="DP498" s="166"/>
    </row>
    <row r="499" spans="2:120">
      <c r="B499" s="166"/>
      <c r="C499" s="175"/>
      <c r="D499" s="175"/>
      <c r="E499" s="178"/>
      <c r="F499" s="17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70"/>
      <c r="S499" s="170"/>
      <c r="T499" s="170"/>
      <c r="U499" s="170"/>
      <c r="V499" s="170"/>
      <c r="W499" s="170"/>
      <c r="X499" s="207"/>
      <c r="Y499" s="207"/>
      <c r="Z499" s="207"/>
      <c r="AA499" s="208"/>
      <c r="AB499" s="208"/>
      <c r="AC499" s="208"/>
      <c r="AD499" s="208"/>
      <c r="AE499" s="208"/>
      <c r="AF499" s="208"/>
      <c r="AG499" s="208"/>
      <c r="AH499" s="208"/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  <c r="BI499" s="208"/>
      <c r="BJ499" s="208"/>
      <c r="BK499" s="208"/>
      <c r="BL499" s="208"/>
      <c r="BM499" s="208"/>
      <c r="BN499" s="208"/>
      <c r="BO499" s="208"/>
      <c r="BP499" s="208"/>
      <c r="BQ499" s="208"/>
      <c r="BR499" s="208"/>
      <c r="BS499" s="208"/>
      <c r="BT499" s="208"/>
      <c r="BU499" s="208"/>
      <c r="BV499" s="208"/>
      <c r="BW499" s="208"/>
      <c r="BX499" s="208"/>
      <c r="BY499" s="208"/>
      <c r="BZ499" s="208"/>
      <c r="CA499" s="208"/>
      <c r="CB499" s="208"/>
      <c r="CC499" s="208"/>
      <c r="CD499" s="208"/>
      <c r="CE499" s="208"/>
      <c r="CF499" s="208"/>
      <c r="CG499" s="208"/>
      <c r="CH499" s="208"/>
      <c r="CI499" s="208"/>
      <c r="CJ499" s="208"/>
      <c r="CK499" s="208"/>
      <c r="CL499" s="208"/>
      <c r="CM499" s="208"/>
      <c r="CN499" s="208"/>
      <c r="CO499" s="208"/>
      <c r="CP499" s="208"/>
      <c r="CQ499" s="176"/>
      <c r="DP499" s="166"/>
    </row>
    <row r="500" spans="2:120">
      <c r="B500" s="166"/>
      <c r="C500" s="175"/>
      <c r="D500" s="175"/>
      <c r="E500" s="178"/>
      <c r="F500" s="17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70"/>
      <c r="S500" s="170"/>
      <c r="T500" s="170"/>
      <c r="U500" s="170"/>
      <c r="V500" s="170"/>
      <c r="W500" s="170"/>
      <c r="X500" s="207"/>
      <c r="Y500" s="207"/>
      <c r="Z500" s="207"/>
      <c r="AA500" s="208"/>
      <c r="AB500" s="208"/>
      <c r="AC500" s="208"/>
      <c r="AD500" s="208"/>
      <c r="AE500" s="208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  <c r="BI500" s="208"/>
      <c r="BJ500" s="208"/>
      <c r="BK500" s="208"/>
      <c r="BL500" s="208"/>
      <c r="BM500" s="208"/>
      <c r="BN500" s="208"/>
      <c r="BO500" s="208"/>
      <c r="BP500" s="208"/>
      <c r="BQ500" s="208"/>
      <c r="BR500" s="208"/>
      <c r="BS500" s="208"/>
      <c r="BT500" s="208"/>
      <c r="BU500" s="208"/>
      <c r="BV500" s="208"/>
      <c r="BW500" s="208"/>
      <c r="BX500" s="208"/>
      <c r="BY500" s="208"/>
      <c r="BZ500" s="208"/>
      <c r="CA500" s="208"/>
      <c r="CB500" s="208"/>
      <c r="CC500" s="208"/>
      <c r="CD500" s="208"/>
      <c r="CE500" s="208"/>
      <c r="CF500" s="208"/>
      <c r="CG500" s="208"/>
      <c r="CH500" s="208"/>
      <c r="CI500" s="208"/>
      <c r="CJ500" s="208"/>
      <c r="CK500" s="208"/>
      <c r="CL500" s="208"/>
      <c r="CM500" s="208"/>
      <c r="CN500" s="208"/>
      <c r="CO500" s="208"/>
      <c r="CP500" s="208"/>
      <c r="CQ500" s="176"/>
      <c r="DP500" s="166"/>
    </row>
    <row r="501" spans="2:120">
      <c r="B501" s="166"/>
      <c r="C501" s="175"/>
      <c r="D501" s="175"/>
      <c r="E501" s="178"/>
      <c r="F501" s="17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70"/>
      <c r="S501" s="170"/>
      <c r="T501" s="170"/>
      <c r="U501" s="170"/>
      <c r="V501" s="170"/>
      <c r="W501" s="170"/>
      <c r="X501" s="207"/>
      <c r="Y501" s="207"/>
      <c r="Z501" s="207"/>
      <c r="AA501" s="208"/>
      <c r="AB501" s="208"/>
      <c r="AC501" s="208"/>
      <c r="AD501" s="208"/>
      <c r="AE501" s="208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  <c r="BI501" s="208"/>
      <c r="BJ501" s="208"/>
      <c r="BK501" s="208"/>
      <c r="BL501" s="208"/>
      <c r="BM501" s="208"/>
      <c r="BN501" s="208"/>
      <c r="BO501" s="208"/>
      <c r="BP501" s="208"/>
      <c r="BQ501" s="208"/>
      <c r="BR501" s="208"/>
      <c r="BS501" s="208"/>
      <c r="BT501" s="208"/>
      <c r="BU501" s="208"/>
      <c r="BV501" s="208"/>
      <c r="BW501" s="208"/>
      <c r="BX501" s="208"/>
      <c r="BY501" s="208"/>
      <c r="BZ501" s="208"/>
      <c r="CA501" s="208"/>
      <c r="CB501" s="208"/>
      <c r="CC501" s="208"/>
      <c r="CD501" s="208"/>
      <c r="CE501" s="208"/>
      <c r="CF501" s="208"/>
      <c r="CG501" s="208"/>
      <c r="CH501" s="208"/>
      <c r="CI501" s="208"/>
      <c r="CJ501" s="208"/>
      <c r="CK501" s="208"/>
      <c r="CL501" s="208"/>
      <c r="CM501" s="208"/>
      <c r="CN501" s="208"/>
      <c r="CO501" s="208"/>
      <c r="CP501" s="208"/>
      <c r="CQ501" s="176"/>
      <c r="DP501" s="166"/>
    </row>
    <row r="502" spans="2:120">
      <c r="B502" s="166"/>
      <c r="C502" s="175"/>
      <c r="D502" s="175"/>
      <c r="E502" s="178"/>
      <c r="F502" s="17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70"/>
      <c r="S502" s="170"/>
      <c r="T502" s="170"/>
      <c r="U502" s="170"/>
      <c r="V502" s="170"/>
      <c r="W502" s="170"/>
      <c r="X502" s="207"/>
      <c r="Y502" s="207"/>
      <c r="Z502" s="207"/>
      <c r="AA502" s="208"/>
      <c r="AB502" s="208"/>
      <c r="AC502" s="208"/>
      <c r="AD502" s="208"/>
      <c r="AE502" s="208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  <c r="BI502" s="208"/>
      <c r="BJ502" s="208"/>
      <c r="BK502" s="208"/>
      <c r="BL502" s="208"/>
      <c r="BM502" s="208"/>
      <c r="BN502" s="208"/>
      <c r="BO502" s="208"/>
      <c r="BP502" s="208"/>
      <c r="BQ502" s="208"/>
      <c r="BR502" s="208"/>
      <c r="BS502" s="208"/>
      <c r="BT502" s="208"/>
      <c r="BU502" s="208"/>
      <c r="BV502" s="208"/>
      <c r="BW502" s="208"/>
      <c r="BX502" s="208"/>
      <c r="BY502" s="208"/>
      <c r="BZ502" s="208"/>
      <c r="CA502" s="208"/>
      <c r="CB502" s="208"/>
      <c r="CC502" s="208"/>
      <c r="CD502" s="208"/>
      <c r="CE502" s="208"/>
      <c r="CF502" s="208"/>
      <c r="CG502" s="208"/>
      <c r="CH502" s="208"/>
      <c r="CI502" s="208"/>
      <c r="CJ502" s="208"/>
      <c r="CK502" s="208"/>
      <c r="CL502" s="208"/>
      <c r="CM502" s="208"/>
      <c r="CN502" s="208"/>
      <c r="CO502" s="208"/>
      <c r="CP502" s="208"/>
      <c r="CQ502" s="176"/>
      <c r="DP502" s="166"/>
    </row>
    <row r="503" spans="2:120">
      <c r="B503" s="166"/>
      <c r="C503" s="175"/>
      <c r="D503" s="175"/>
      <c r="E503" s="178"/>
      <c r="F503" s="17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70"/>
      <c r="S503" s="170"/>
      <c r="T503" s="170"/>
      <c r="U503" s="170"/>
      <c r="V503" s="170"/>
      <c r="W503" s="170"/>
      <c r="X503" s="207"/>
      <c r="Y503" s="207"/>
      <c r="Z503" s="207"/>
      <c r="AA503" s="208"/>
      <c r="AB503" s="208"/>
      <c r="AC503" s="208"/>
      <c r="AD503" s="208"/>
      <c r="AE503" s="208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  <c r="BI503" s="208"/>
      <c r="BJ503" s="208"/>
      <c r="BK503" s="208"/>
      <c r="BL503" s="208"/>
      <c r="BM503" s="208"/>
      <c r="BN503" s="208"/>
      <c r="BO503" s="208"/>
      <c r="BP503" s="208"/>
      <c r="BQ503" s="208"/>
      <c r="BR503" s="208"/>
      <c r="BS503" s="208"/>
      <c r="BT503" s="208"/>
      <c r="BU503" s="208"/>
      <c r="BV503" s="208"/>
      <c r="BW503" s="208"/>
      <c r="BX503" s="208"/>
      <c r="BY503" s="208"/>
      <c r="BZ503" s="208"/>
      <c r="CA503" s="208"/>
      <c r="CB503" s="208"/>
      <c r="CC503" s="208"/>
      <c r="CD503" s="208"/>
      <c r="CE503" s="208"/>
      <c r="CF503" s="208"/>
      <c r="CG503" s="208"/>
      <c r="CH503" s="208"/>
      <c r="CI503" s="208"/>
      <c r="CJ503" s="208"/>
      <c r="CK503" s="208"/>
      <c r="CL503" s="208"/>
      <c r="CM503" s="208"/>
      <c r="CN503" s="208"/>
      <c r="CO503" s="208"/>
      <c r="CP503" s="208"/>
      <c r="CQ503" s="176"/>
      <c r="DP503" s="166"/>
    </row>
    <row r="504" spans="2:120">
      <c r="B504" s="166"/>
      <c r="C504" s="175"/>
      <c r="D504" s="175"/>
      <c r="E504" s="178"/>
      <c r="F504" s="17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70"/>
      <c r="S504" s="170"/>
      <c r="T504" s="170"/>
      <c r="U504" s="170"/>
      <c r="V504" s="170"/>
      <c r="W504" s="170"/>
      <c r="X504" s="207"/>
      <c r="Y504" s="207"/>
      <c r="Z504" s="207"/>
      <c r="AA504" s="208"/>
      <c r="AB504" s="208"/>
      <c r="AC504" s="208"/>
      <c r="AD504" s="208"/>
      <c r="AE504" s="208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  <c r="BI504" s="208"/>
      <c r="BJ504" s="208"/>
      <c r="BK504" s="208"/>
      <c r="BL504" s="208"/>
      <c r="BM504" s="208"/>
      <c r="BN504" s="208"/>
      <c r="BO504" s="208"/>
      <c r="BP504" s="208"/>
      <c r="BQ504" s="208"/>
      <c r="BR504" s="208"/>
      <c r="BS504" s="208"/>
      <c r="BT504" s="208"/>
      <c r="BU504" s="208"/>
      <c r="BV504" s="208"/>
      <c r="BW504" s="208"/>
      <c r="BX504" s="208"/>
      <c r="BY504" s="208"/>
      <c r="BZ504" s="208"/>
      <c r="CA504" s="208"/>
      <c r="CB504" s="208"/>
      <c r="CC504" s="208"/>
      <c r="CD504" s="208"/>
      <c r="CE504" s="208"/>
      <c r="CF504" s="208"/>
      <c r="CG504" s="208"/>
      <c r="CH504" s="208"/>
      <c r="CI504" s="208"/>
      <c r="CJ504" s="208"/>
      <c r="CK504" s="208"/>
      <c r="CL504" s="208"/>
      <c r="CM504" s="208"/>
      <c r="CN504" s="208"/>
      <c r="CO504" s="208"/>
      <c r="CP504" s="208"/>
      <c r="CQ504" s="176"/>
      <c r="DP504" s="166"/>
    </row>
    <row r="505" spans="2:120">
      <c r="B505" s="166"/>
      <c r="C505" s="175"/>
      <c r="D505" s="175"/>
      <c r="E505" s="178"/>
      <c r="F505" s="17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70"/>
      <c r="S505" s="170"/>
      <c r="T505" s="170"/>
      <c r="U505" s="170"/>
      <c r="V505" s="170"/>
      <c r="W505" s="170"/>
      <c r="X505" s="207"/>
      <c r="Y505" s="207"/>
      <c r="Z505" s="207"/>
      <c r="AA505" s="208"/>
      <c r="AB505" s="208"/>
      <c r="AC505" s="208"/>
      <c r="AD505" s="208"/>
      <c r="AE505" s="208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  <c r="BI505" s="208"/>
      <c r="BJ505" s="208"/>
      <c r="BK505" s="208"/>
      <c r="BL505" s="208"/>
      <c r="BM505" s="208"/>
      <c r="BN505" s="208"/>
      <c r="BO505" s="208"/>
      <c r="BP505" s="208"/>
      <c r="BQ505" s="208"/>
      <c r="BR505" s="208"/>
      <c r="BS505" s="208"/>
      <c r="BT505" s="208"/>
      <c r="BU505" s="208"/>
      <c r="BV505" s="208"/>
      <c r="BW505" s="208"/>
      <c r="BX505" s="208"/>
      <c r="BY505" s="208"/>
      <c r="BZ505" s="208"/>
      <c r="CA505" s="208"/>
      <c r="CB505" s="208"/>
      <c r="CC505" s="208"/>
      <c r="CD505" s="208"/>
      <c r="CE505" s="208"/>
      <c r="CF505" s="208"/>
      <c r="CG505" s="208"/>
      <c r="CH505" s="208"/>
      <c r="CI505" s="208"/>
      <c r="CJ505" s="208"/>
      <c r="CK505" s="208"/>
      <c r="CL505" s="208"/>
      <c r="CM505" s="208"/>
      <c r="CN505" s="208"/>
      <c r="CO505" s="208"/>
      <c r="CP505" s="208"/>
      <c r="CQ505" s="176"/>
      <c r="DP505" s="166"/>
    </row>
    <row r="506" spans="2:120">
      <c r="B506" s="166"/>
      <c r="C506" s="175"/>
      <c r="D506" s="175"/>
      <c r="E506" s="178"/>
      <c r="F506" s="17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70"/>
      <c r="S506" s="170"/>
      <c r="T506" s="170"/>
      <c r="U506" s="170"/>
      <c r="V506" s="170"/>
      <c r="W506" s="170"/>
      <c r="X506" s="207"/>
      <c r="Y506" s="207"/>
      <c r="Z506" s="207"/>
      <c r="AA506" s="208"/>
      <c r="AB506" s="208"/>
      <c r="AC506" s="208"/>
      <c r="AD506" s="208"/>
      <c r="AE506" s="208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  <c r="BI506" s="208"/>
      <c r="BJ506" s="208"/>
      <c r="BK506" s="208"/>
      <c r="BL506" s="208"/>
      <c r="BM506" s="208"/>
      <c r="BN506" s="208"/>
      <c r="BO506" s="208"/>
      <c r="BP506" s="208"/>
      <c r="BQ506" s="208"/>
      <c r="BR506" s="208"/>
      <c r="BS506" s="208"/>
      <c r="BT506" s="208"/>
      <c r="BU506" s="208"/>
      <c r="BV506" s="208"/>
      <c r="BW506" s="208"/>
      <c r="BX506" s="208"/>
      <c r="BY506" s="208"/>
      <c r="BZ506" s="208"/>
      <c r="CA506" s="208"/>
      <c r="CB506" s="208"/>
      <c r="CC506" s="208"/>
      <c r="CD506" s="208"/>
      <c r="CE506" s="208"/>
      <c r="CF506" s="208"/>
      <c r="CG506" s="208"/>
      <c r="CH506" s="208"/>
      <c r="CI506" s="208"/>
      <c r="CJ506" s="208"/>
      <c r="CK506" s="208"/>
      <c r="CL506" s="208"/>
      <c r="CM506" s="208"/>
      <c r="CN506" s="208"/>
      <c r="CO506" s="208"/>
      <c r="CP506" s="208"/>
      <c r="CQ506" s="176"/>
      <c r="DP506" s="166"/>
    </row>
    <row r="507" spans="2:120">
      <c r="B507" s="166"/>
      <c r="C507" s="175"/>
      <c r="D507" s="175"/>
      <c r="E507" s="178"/>
      <c r="F507" s="17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70"/>
      <c r="S507" s="170"/>
      <c r="T507" s="170"/>
      <c r="U507" s="170"/>
      <c r="V507" s="170"/>
      <c r="W507" s="170"/>
      <c r="X507" s="207"/>
      <c r="Y507" s="207"/>
      <c r="Z507" s="207"/>
      <c r="AA507" s="208"/>
      <c r="AB507" s="208"/>
      <c r="AC507" s="208"/>
      <c r="AD507" s="208"/>
      <c r="AE507" s="208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  <c r="BI507" s="208"/>
      <c r="BJ507" s="208"/>
      <c r="BK507" s="208"/>
      <c r="BL507" s="208"/>
      <c r="BM507" s="208"/>
      <c r="BN507" s="208"/>
      <c r="BO507" s="208"/>
      <c r="BP507" s="208"/>
      <c r="BQ507" s="208"/>
      <c r="BR507" s="208"/>
      <c r="BS507" s="208"/>
      <c r="BT507" s="208"/>
      <c r="BU507" s="208"/>
      <c r="BV507" s="208"/>
      <c r="BW507" s="208"/>
      <c r="BX507" s="208"/>
      <c r="BY507" s="208"/>
      <c r="BZ507" s="208"/>
      <c r="CA507" s="208"/>
      <c r="CB507" s="208"/>
      <c r="CC507" s="208"/>
      <c r="CD507" s="208"/>
      <c r="CE507" s="208"/>
      <c r="CF507" s="208"/>
      <c r="CG507" s="208"/>
      <c r="CH507" s="208"/>
      <c r="CI507" s="208"/>
      <c r="CJ507" s="208"/>
      <c r="CK507" s="208"/>
      <c r="CL507" s="208"/>
      <c r="CM507" s="208"/>
      <c r="CN507" s="208"/>
      <c r="CO507" s="208"/>
      <c r="CP507" s="208"/>
      <c r="CQ507" s="176"/>
      <c r="DP507" s="166"/>
    </row>
    <row r="508" spans="2:120">
      <c r="B508" s="166"/>
      <c r="C508" s="175"/>
      <c r="D508" s="175"/>
      <c r="E508" s="178"/>
      <c r="F508" s="17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70"/>
      <c r="S508" s="170"/>
      <c r="T508" s="170"/>
      <c r="U508" s="170"/>
      <c r="V508" s="170"/>
      <c r="W508" s="170"/>
      <c r="X508" s="207"/>
      <c r="Y508" s="207"/>
      <c r="Z508" s="207"/>
      <c r="AA508" s="208"/>
      <c r="AB508" s="208"/>
      <c r="AC508" s="208"/>
      <c r="AD508" s="208"/>
      <c r="AE508" s="208"/>
      <c r="AF508" s="208"/>
      <c r="AG508" s="208"/>
      <c r="AH508" s="208"/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  <c r="BI508" s="208"/>
      <c r="BJ508" s="208"/>
      <c r="BK508" s="208"/>
      <c r="BL508" s="208"/>
      <c r="BM508" s="208"/>
      <c r="BN508" s="208"/>
      <c r="BO508" s="208"/>
      <c r="BP508" s="208"/>
      <c r="BQ508" s="208"/>
      <c r="BR508" s="208"/>
      <c r="BS508" s="208"/>
      <c r="BT508" s="208"/>
      <c r="BU508" s="208"/>
      <c r="BV508" s="208"/>
      <c r="BW508" s="208"/>
      <c r="BX508" s="208"/>
      <c r="BY508" s="208"/>
      <c r="BZ508" s="208"/>
      <c r="CA508" s="208"/>
      <c r="CB508" s="208"/>
      <c r="CC508" s="208"/>
      <c r="CD508" s="208"/>
      <c r="CE508" s="208"/>
      <c r="CF508" s="208"/>
      <c r="CG508" s="208"/>
      <c r="CH508" s="208"/>
      <c r="CI508" s="208"/>
      <c r="CJ508" s="208"/>
      <c r="CK508" s="208"/>
      <c r="CL508" s="208"/>
      <c r="CM508" s="208"/>
      <c r="CN508" s="208"/>
      <c r="CO508" s="208"/>
      <c r="CP508" s="208"/>
      <c r="CQ508" s="176"/>
      <c r="DP508" s="166"/>
    </row>
    <row r="509" spans="2:120">
      <c r="B509" s="166"/>
      <c r="C509" s="175"/>
      <c r="D509" s="175"/>
      <c r="E509" s="178"/>
      <c r="F509" s="17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70"/>
      <c r="S509" s="170"/>
      <c r="T509" s="170"/>
      <c r="U509" s="170"/>
      <c r="V509" s="170"/>
      <c r="W509" s="170"/>
      <c r="X509" s="207"/>
      <c r="Y509" s="207"/>
      <c r="Z509" s="207"/>
      <c r="AA509" s="208"/>
      <c r="AB509" s="208"/>
      <c r="AC509" s="208"/>
      <c r="AD509" s="208"/>
      <c r="AE509" s="208"/>
      <c r="AF509" s="208"/>
      <c r="AG509" s="208"/>
      <c r="AH509" s="208"/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  <c r="BI509" s="208"/>
      <c r="BJ509" s="208"/>
      <c r="BK509" s="208"/>
      <c r="BL509" s="208"/>
      <c r="BM509" s="208"/>
      <c r="BN509" s="208"/>
      <c r="BO509" s="208"/>
      <c r="BP509" s="208"/>
      <c r="BQ509" s="208"/>
      <c r="BR509" s="208"/>
      <c r="BS509" s="208"/>
      <c r="BT509" s="208"/>
      <c r="BU509" s="208"/>
      <c r="BV509" s="208"/>
      <c r="BW509" s="208"/>
      <c r="BX509" s="208"/>
      <c r="BY509" s="208"/>
      <c r="BZ509" s="208"/>
      <c r="CA509" s="208"/>
      <c r="CB509" s="208"/>
      <c r="CC509" s="208"/>
      <c r="CD509" s="208"/>
      <c r="CE509" s="208"/>
      <c r="CF509" s="208"/>
      <c r="CG509" s="208"/>
      <c r="CH509" s="208"/>
      <c r="CI509" s="208"/>
      <c r="CJ509" s="208"/>
      <c r="CK509" s="208"/>
      <c r="CL509" s="208"/>
      <c r="CM509" s="208"/>
      <c r="CN509" s="208"/>
      <c r="CO509" s="208"/>
      <c r="CP509" s="208"/>
      <c r="CQ509" s="176"/>
      <c r="DP509" s="166"/>
    </row>
    <row r="510" spans="2:120">
      <c r="B510" s="166"/>
      <c r="C510" s="175"/>
      <c r="D510" s="175"/>
      <c r="E510" s="178"/>
      <c r="F510" s="17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70"/>
      <c r="S510" s="170"/>
      <c r="T510" s="170"/>
      <c r="U510" s="170"/>
      <c r="V510" s="170"/>
      <c r="W510" s="170"/>
      <c r="X510" s="207"/>
      <c r="Y510" s="207"/>
      <c r="Z510" s="207"/>
      <c r="AA510" s="208"/>
      <c r="AB510" s="208"/>
      <c r="AC510" s="208"/>
      <c r="AD510" s="208"/>
      <c r="AE510" s="208"/>
      <c r="AF510" s="208"/>
      <c r="AG510" s="208"/>
      <c r="AH510" s="208"/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  <c r="BI510" s="208"/>
      <c r="BJ510" s="208"/>
      <c r="BK510" s="208"/>
      <c r="BL510" s="208"/>
      <c r="BM510" s="208"/>
      <c r="BN510" s="208"/>
      <c r="BO510" s="208"/>
      <c r="BP510" s="208"/>
      <c r="BQ510" s="208"/>
      <c r="BR510" s="208"/>
      <c r="BS510" s="208"/>
      <c r="BT510" s="208"/>
      <c r="BU510" s="208"/>
      <c r="BV510" s="208"/>
      <c r="BW510" s="208"/>
      <c r="BX510" s="208"/>
      <c r="BY510" s="208"/>
      <c r="BZ510" s="208"/>
      <c r="CA510" s="208"/>
      <c r="CB510" s="208"/>
      <c r="CC510" s="208"/>
      <c r="CD510" s="208"/>
      <c r="CE510" s="208"/>
      <c r="CF510" s="208"/>
      <c r="CG510" s="208"/>
      <c r="CH510" s="208"/>
      <c r="CI510" s="208"/>
      <c r="CJ510" s="208"/>
      <c r="CK510" s="208"/>
      <c r="CL510" s="208"/>
      <c r="CM510" s="208"/>
      <c r="CN510" s="208"/>
      <c r="CO510" s="208"/>
      <c r="CP510" s="208"/>
      <c r="CQ510" s="176"/>
      <c r="DP510" s="166"/>
    </row>
    <row r="511" spans="2:120">
      <c r="B511" s="166"/>
      <c r="C511" s="175"/>
      <c r="D511" s="175"/>
      <c r="E511" s="178"/>
      <c r="F511" s="17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70"/>
      <c r="S511" s="170"/>
      <c r="T511" s="170"/>
      <c r="U511" s="170"/>
      <c r="V511" s="170"/>
      <c r="W511" s="170"/>
      <c r="X511" s="207"/>
      <c r="Y511" s="207"/>
      <c r="Z511" s="207"/>
      <c r="AA511" s="208"/>
      <c r="AB511" s="208"/>
      <c r="AC511" s="208"/>
      <c r="AD511" s="208"/>
      <c r="AE511" s="208"/>
      <c r="AF511" s="208"/>
      <c r="AG511" s="208"/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  <c r="BI511" s="208"/>
      <c r="BJ511" s="208"/>
      <c r="BK511" s="208"/>
      <c r="BL511" s="208"/>
      <c r="BM511" s="208"/>
      <c r="BN511" s="208"/>
      <c r="BO511" s="208"/>
      <c r="BP511" s="208"/>
      <c r="BQ511" s="208"/>
      <c r="BR511" s="208"/>
      <c r="BS511" s="208"/>
      <c r="BT511" s="208"/>
      <c r="BU511" s="208"/>
      <c r="BV511" s="208"/>
      <c r="BW511" s="208"/>
      <c r="BX511" s="208"/>
      <c r="BY511" s="208"/>
      <c r="BZ511" s="208"/>
      <c r="CA511" s="208"/>
      <c r="CB511" s="208"/>
      <c r="CC511" s="208"/>
      <c r="CD511" s="208"/>
      <c r="CE511" s="208"/>
      <c r="CF511" s="208"/>
      <c r="CG511" s="208"/>
      <c r="CH511" s="208"/>
      <c r="CI511" s="208"/>
      <c r="CJ511" s="208"/>
      <c r="CK511" s="208"/>
      <c r="CL511" s="208"/>
      <c r="CM511" s="208"/>
      <c r="CN511" s="208"/>
      <c r="CO511" s="208"/>
      <c r="CP511" s="208"/>
      <c r="CQ511" s="176"/>
      <c r="DP511" s="166"/>
    </row>
    <row r="512" spans="2:120">
      <c r="B512" s="166"/>
      <c r="C512" s="175"/>
      <c r="D512" s="175"/>
      <c r="E512" s="178"/>
      <c r="F512" s="17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70"/>
      <c r="S512" s="170"/>
      <c r="T512" s="170"/>
      <c r="U512" s="170"/>
      <c r="V512" s="170"/>
      <c r="W512" s="170"/>
      <c r="X512" s="207"/>
      <c r="Y512" s="207"/>
      <c r="Z512" s="207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208"/>
      <c r="BN512" s="208"/>
      <c r="BO512" s="208"/>
      <c r="BP512" s="208"/>
      <c r="BQ512" s="208"/>
      <c r="BR512" s="208"/>
      <c r="BS512" s="208"/>
      <c r="BT512" s="208"/>
      <c r="BU512" s="208"/>
      <c r="BV512" s="208"/>
      <c r="BW512" s="208"/>
      <c r="BX512" s="208"/>
      <c r="BY512" s="208"/>
      <c r="BZ512" s="208"/>
      <c r="CA512" s="208"/>
      <c r="CB512" s="208"/>
      <c r="CC512" s="208"/>
      <c r="CD512" s="208"/>
      <c r="CE512" s="208"/>
      <c r="CF512" s="208"/>
      <c r="CG512" s="208"/>
      <c r="CH512" s="208"/>
      <c r="CI512" s="208"/>
      <c r="CJ512" s="208"/>
      <c r="CK512" s="208"/>
      <c r="CL512" s="208"/>
      <c r="CM512" s="208"/>
      <c r="CN512" s="208"/>
      <c r="CO512" s="208"/>
      <c r="CP512" s="208"/>
      <c r="CQ512" s="176"/>
      <c r="DP512" s="166"/>
    </row>
    <row r="513" spans="2:120">
      <c r="B513" s="166"/>
      <c r="C513" s="175"/>
      <c r="D513" s="175"/>
      <c r="E513" s="178"/>
      <c r="F513" s="17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70"/>
      <c r="S513" s="170"/>
      <c r="T513" s="170"/>
      <c r="U513" s="170"/>
      <c r="V513" s="170"/>
      <c r="W513" s="170"/>
      <c r="X513" s="207"/>
      <c r="Y513" s="207"/>
      <c r="Z513" s="207"/>
      <c r="AA513" s="208"/>
      <c r="AB513" s="208"/>
      <c r="AC513" s="208"/>
      <c r="AD513" s="208"/>
      <c r="AE513" s="208"/>
      <c r="AF513" s="208"/>
      <c r="AG513" s="208"/>
      <c r="AH513" s="208"/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  <c r="BI513" s="208"/>
      <c r="BJ513" s="208"/>
      <c r="BK513" s="208"/>
      <c r="BL513" s="208"/>
      <c r="BM513" s="208"/>
      <c r="BN513" s="208"/>
      <c r="BO513" s="208"/>
      <c r="BP513" s="208"/>
      <c r="BQ513" s="208"/>
      <c r="BR513" s="208"/>
      <c r="BS513" s="208"/>
      <c r="BT513" s="208"/>
      <c r="BU513" s="208"/>
      <c r="BV513" s="208"/>
      <c r="BW513" s="208"/>
      <c r="BX513" s="208"/>
      <c r="BY513" s="208"/>
      <c r="BZ513" s="208"/>
      <c r="CA513" s="208"/>
      <c r="CB513" s="208"/>
      <c r="CC513" s="208"/>
      <c r="CD513" s="208"/>
      <c r="CE513" s="208"/>
      <c r="CF513" s="208"/>
      <c r="CG513" s="208"/>
      <c r="CH513" s="208"/>
      <c r="CI513" s="208"/>
      <c r="CJ513" s="208"/>
      <c r="CK513" s="208"/>
      <c r="CL513" s="208"/>
      <c r="CM513" s="208"/>
      <c r="CN513" s="208"/>
      <c r="CO513" s="208"/>
      <c r="CP513" s="208"/>
      <c r="CQ513" s="176"/>
      <c r="DP513" s="166"/>
    </row>
    <row r="514" spans="2:120">
      <c r="B514" s="166"/>
      <c r="C514" s="175"/>
      <c r="D514" s="175"/>
      <c r="E514" s="178"/>
      <c r="F514" s="17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70"/>
      <c r="S514" s="170"/>
      <c r="T514" s="170"/>
      <c r="U514" s="170"/>
      <c r="V514" s="170"/>
      <c r="W514" s="170"/>
      <c r="X514" s="207"/>
      <c r="Y514" s="207"/>
      <c r="Z514" s="207"/>
      <c r="AA514" s="208"/>
      <c r="AB514" s="208"/>
      <c r="AC514" s="208"/>
      <c r="AD514" s="208"/>
      <c r="AE514" s="208"/>
      <c r="AF514" s="208"/>
      <c r="AG514" s="208"/>
      <c r="AH514" s="208"/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  <c r="BI514" s="208"/>
      <c r="BJ514" s="208"/>
      <c r="BK514" s="208"/>
      <c r="BL514" s="208"/>
      <c r="BM514" s="208"/>
      <c r="BN514" s="208"/>
      <c r="BO514" s="208"/>
      <c r="BP514" s="208"/>
      <c r="BQ514" s="208"/>
      <c r="BR514" s="208"/>
      <c r="BS514" s="208"/>
      <c r="BT514" s="208"/>
      <c r="BU514" s="208"/>
      <c r="BV514" s="208"/>
      <c r="BW514" s="208"/>
      <c r="BX514" s="208"/>
      <c r="BY514" s="208"/>
      <c r="BZ514" s="208"/>
      <c r="CA514" s="208"/>
      <c r="CB514" s="208"/>
      <c r="CC514" s="208"/>
      <c r="CD514" s="208"/>
      <c r="CE514" s="208"/>
      <c r="CF514" s="208"/>
      <c r="CG514" s="208"/>
      <c r="CH514" s="208"/>
      <c r="CI514" s="208"/>
      <c r="CJ514" s="208"/>
      <c r="CK514" s="208"/>
      <c r="CL514" s="208"/>
      <c r="CM514" s="208"/>
      <c r="CN514" s="208"/>
      <c r="CO514" s="208"/>
      <c r="CP514" s="208"/>
      <c r="CQ514" s="176"/>
      <c r="DP514" s="166"/>
    </row>
    <row r="515" spans="2:120">
      <c r="B515" s="166"/>
      <c r="C515" s="175"/>
      <c r="D515" s="175"/>
      <c r="E515" s="178"/>
      <c r="F515" s="17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70"/>
      <c r="S515" s="170"/>
      <c r="T515" s="170"/>
      <c r="U515" s="170"/>
      <c r="V515" s="170"/>
      <c r="W515" s="170"/>
      <c r="X515" s="207"/>
      <c r="Y515" s="207"/>
      <c r="Z515" s="207"/>
      <c r="AA515" s="208"/>
      <c r="AB515" s="208"/>
      <c r="AC515" s="208"/>
      <c r="AD515" s="208"/>
      <c r="AE515" s="208"/>
      <c r="AF515" s="208"/>
      <c r="AG515" s="208"/>
      <c r="AH515" s="208"/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  <c r="BI515" s="208"/>
      <c r="BJ515" s="208"/>
      <c r="BK515" s="208"/>
      <c r="BL515" s="208"/>
      <c r="BM515" s="208"/>
      <c r="BN515" s="208"/>
      <c r="BO515" s="208"/>
      <c r="BP515" s="208"/>
      <c r="BQ515" s="208"/>
      <c r="BR515" s="208"/>
      <c r="BS515" s="208"/>
      <c r="BT515" s="208"/>
      <c r="BU515" s="208"/>
      <c r="BV515" s="208"/>
      <c r="BW515" s="208"/>
      <c r="BX515" s="208"/>
      <c r="BY515" s="208"/>
      <c r="BZ515" s="208"/>
      <c r="CA515" s="208"/>
      <c r="CB515" s="208"/>
      <c r="CC515" s="208"/>
      <c r="CD515" s="208"/>
      <c r="CE515" s="208"/>
      <c r="CF515" s="208"/>
      <c r="CG515" s="208"/>
      <c r="CH515" s="208"/>
      <c r="CI515" s="208"/>
      <c r="CJ515" s="208"/>
      <c r="CK515" s="208"/>
      <c r="CL515" s="208"/>
      <c r="CM515" s="208"/>
      <c r="CN515" s="208"/>
      <c r="CO515" s="208"/>
      <c r="CP515" s="208"/>
      <c r="CQ515" s="176"/>
      <c r="DP515" s="166"/>
    </row>
    <row r="516" spans="2:120">
      <c r="B516" s="166"/>
      <c r="C516" s="175"/>
      <c r="D516" s="175"/>
      <c r="E516" s="178"/>
      <c r="F516" s="17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70"/>
      <c r="S516" s="170"/>
      <c r="T516" s="170"/>
      <c r="U516" s="170"/>
      <c r="V516" s="170"/>
      <c r="W516" s="170"/>
      <c r="X516" s="207"/>
      <c r="Y516" s="207"/>
      <c r="Z516" s="207"/>
      <c r="AA516" s="208"/>
      <c r="AB516" s="208"/>
      <c r="AC516" s="208"/>
      <c r="AD516" s="208"/>
      <c r="AE516" s="208"/>
      <c r="AF516" s="208"/>
      <c r="AG516" s="208"/>
      <c r="AH516" s="208"/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  <c r="BI516" s="208"/>
      <c r="BJ516" s="208"/>
      <c r="BK516" s="208"/>
      <c r="BL516" s="208"/>
      <c r="BM516" s="208"/>
      <c r="BN516" s="208"/>
      <c r="BO516" s="208"/>
      <c r="BP516" s="208"/>
      <c r="BQ516" s="208"/>
      <c r="BR516" s="208"/>
      <c r="BS516" s="208"/>
      <c r="BT516" s="208"/>
      <c r="BU516" s="208"/>
      <c r="BV516" s="208"/>
      <c r="BW516" s="208"/>
      <c r="BX516" s="208"/>
      <c r="BY516" s="208"/>
      <c r="BZ516" s="208"/>
      <c r="CA516" s="208"/>
      <c r="CB516" s="208"/>
      <c r="CC516" s="208"/>
      <c r="CD516" s="208"/>
      <c r="CE516" s="208"/>
      <c r="CF516" s="208"/>
      <c r="CG516" s="208"/>
      <c r="CH516" s="208"/>
      <c r="CI516" s="208"/>
      <c r="CJ516" s="208"/>
      <c r="CK516" s="208"/>
      <c r="CL516" s="208"/>
      <c r="CM516" s="208"/>
      <c r="CN516" s="208"/>
      <c r="CO516" s="208"/>
      <c r="CP516" s="208"/>
      <c r="CQ516" s="176"/>
      <c r="DP516" s="166"/>
    </row>
    <row r="517" spans="2:120">
      <c r="B517" s="166"/>
      <c r="C517" s="175"/>
      <c r="D517" s="175"/>
      <c r="E517" s="178"/>
      <c r="F517" s="17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70"/>
      <c r="S517" s="170"/>
      <c r="T517" s="170"/>
      <c r="U517" s="170"/>
      <c r="V517" s="170"/>
      <c r="W517" s="170"/>
      <c r="X517" s="207"/>
      <c r="Y517" s="207"/>
      <c r="Z517" s="207"/>
      <c r="AA517" s="208"/>
      <c r="AB517" s="208"/>
      <c r="AC517" s="208"/>
      <c r="AD517" s="208"/>
      <c r="AE517" s="208"/>
      <c r="AF517" s="208"/>
      <c r="AG517" s="208"/>
      <c r="AH517" s="208"/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  <c r="BI517" s="208"/>
      <c r="BJ517" s="208"/>
      <c r="BK517" s="208"/>
      <c r="BL517" s="208"/>
      <c r="BM517" s="208"/>
      <c r="BN517" s="208"/>
      <c r="BO517" s="208"/>
      <c r="BP517" s="208"/>
      <c r="BQ517" s="208"/>
      <c r="BR517" s="208"/>
      <c r="BS517" s="208"/>
      <c r="BT517" s="208"/>
      <c r="BU517" s="208"/>
      <c r="BV517" s="208"/>
      <c r="BW517" s="208"/>
      <c r="BX517" s="208"/>
      <c r="BY517" s="208"/>
      <c r="BZ517" s="208"/>
      <c r="CA517" s="208"/>
      <c r="CB517" s="208"/>
      <c r="CC517" s="208"/>
      <c r="CD517" s="208"/>
      <c r="CE517" s="208"/>
      <c r="CF517" s="208"/>
      <c r="CG517" s="208"/>
      <c r="CH517" s="208"/>
      <c r="CI517" s="208"/>
      <c r="CJ517" s="208"/>
      <c r="CK517" s="208"/>
      <c r="CL517" s="208"/>
      <c r="CM517" s="208"/>
      <c r="CN517" s="208"/>
      <c r="CO517" s="208"/>
      <c r="CP517" s="208"/>
      <c r="CQ517" s="176"/>
      <c r="DP517" s="166"/>
    </row>
    <row r="518" spans="2:120">
      <c r="B518" s="166"/>
      <c r="C518" s="175"/>
      <c r="D518" s="175"/>
      <c r="E518" s="178"/>
      <c r="F518" s="17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70"/>
      <c r="S518" s="170"/>
      <c r="T518" s="170"/>
      <c r="U518" s="170"/>
      <c r="V518" s="170"/>
      <c r="W518" s="170"/>
      <c r="X518" s="207"/>
      <c r="Y518" s="207"/>
      <c r="Z518" s="207"/>
      <c r="AA518" s="208"/>
      <c r="AB518" s="208"/>
      <c r="AC518" s="208"/>
      <c r="AD518" s="208"/>
      <c r="AE518" s="208"/>
      <c r="AF518" s="208"/>
      <c r="AG518" s="208"/>
      <c r="AH518" s="208"/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  <c r="BI518" s="208"/>
      <c r="BJ518" s="208"/>
      <c r="BK518" s="208"/>
      <c r="BL518" s="208"/>
      <c r="BM518" s="208"/>
      <c r="BN518" s="208"/>
      <c r="BO518" s="208"/>
      <c r="BP518" s="208"/>
      <c r="BQ518" s="208"/>
      <c r="BR518" s="208"/>
      <c r="BS518" s="208"/>
      <c r="BT518" s="208"/>
      <c r="BU518" s="208"/>
      <c r="BV518" s="208"/>
      <c r="BW518" s="208"/>
      <c r="BX518" s="208"/>
      <c r="BY518" s="208"/>
      <c r="BZ518" s="208"/>
      <c r="CA518" s="208"/>
      <c r="CB518" s="208"/>
      <c r="CC518" s="208"/>
      <c r="CD518" s="208"/>
      <c r="CE518" s="208"/>
      <c r="CF518" s="208"/>
      <c r="CG518" s="208"/>
      <c r="CH518" s="208"/>
      <c r="CI518" s="208"/>
      <c r="CJ518" s="208"/>
      <c r="CK518" s="208"/>
      <c r="CL518" s="208"/>
      <c r="CM518" s="208"/>
      <c r="CN518" s="208"/>
      <c r="CO518" s="208"/>
      <c r="CP518" s="208"/>
      <c r="CQ518" s="176"/>
      <c r="DP518" s="166"/>
    </row>
    <row r="519" spans="2:120">
      <c r="B519" s="166"/>
      <c r="C519" s="175"/>
      <c r="D519" s="175"/>
      <c r="E519" s="178"/>
      <c r="F519" s="17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70"/>
      <c r="S519" s="170"/>
      <c r="T519" s="170"/>
      <c r="U519" s="170"/>
      <c r="V519" s="170"/>
      <c r="W519" s="170"/>
      <c r="X519" s="207"/>
      <c r="Y519" s="207"/>
      <c r="Z519" s="207"/>
      <c r="AA519" s="208"/>
      <c r="AB519" s="208"/>
      <c r="AC519" s="208"/>
      <c r="AD519" s="208"/>
      <c r="AE519" s="208"/>
      <c r="AF519" s="208"/>
      <c r="AG519" s="208"/>
      <c r="AH519" s="208"/>
      <c r="AI519" s="208"/>
      <c r="AJ519" s="208"/>
      <c r="AK519" s="208"/>
      <c r="AL519" s="208"/>
      <c r="AM519" s="208"/>
      <c r="AN519" s="208"/>
      <c r="AO519" s="208"/>
      <c r="AP519" s="208"/>
      <c r="AQ519" s="208"/>
      <c r="AR519" s="208"/>
      <c r="AS519" s="208"/>
      <c r="AT519" s="208"/>
      <c r="AU519" s="208"/>
      <c r="AV519" s="208"/>
      <c r="AW519" s="208"/>
      <c r="AX519" s="208"/>
      <c r="AY519" s="208"/>
      <c r="AZ519" s="208"/>
      <c r="BA519" s="208"/>
      <c r="BB519" s="208"/>
      <c r="BC519" s="208"/>
      <c r="BD519" s="208"/>
      <c r="BE519" s="208"/>
      <c r="BF519" s="208"/>
      <c r="BG519" s="208"/>
      <c r="BH519" s="208"/>
      <c r="BI519" s="208"/>
      <c r="BJ519" s="208"/>
      <c r="BK519" s="208"/>
      <c r="BL519" s="208"/>
      <c r="BM519" s="208"/>
      <c r="BN519" s="208"/>
      <c r="BO519" s="208"/>
      <c r="BP519" s="208"/>
      <c r="BQ519" s="208"/>
      <c r="BR519" s="208"/>
      <c r="BS519" s="208"/>
      <c r="BT519" s="208"/>
      <c r="BU519" s="208"/>
      <c r="BV519" s="208"/>
      <c r="BW519" s="208"/>
      <c r="BX519" s="208"/>
      <c r="BY519" s="208"/>
      <c r="BZ519" s="208"/>
      <c r="CA519" s="208"/>
      <c r="CB519" s="208"/>
      <c r="CC519" s="208"/>
      <c r="CD519" s="208"/>
      <c r="CE519" s="208"/>
      <c r="CF519" s="208"/>
      <c r="CG519" s="208"/>
      <c r="CH519" s="208"/>
      <c r="CI519" s="208"/>
      <c r="CJ519" s="208"/>
      <c r="CK519" s="208"/>
      <c r="CL519" s="208"/>
      <c r="CM519" s="208"/>
      <c r="CN519" s="208"/>
      <c r="CO519" s="208"/>
      <c r="CP519" s="208"/>
      <c r="CQ519" s="176"/>
      <c r="DP519" s="166"/>
    </row>
    <row r="520" spans="2:120">
      <c r="B520" s="166"/>
      <c r="C520" s="175"/>
      <c r="D520" s="175"/>
      <c r="E520" s="178"/>
      <c r="F520" s="17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70"/>
      <c r="S520" s="170"/>
      <c r="T520" s="170"/>
      <c r="U520" s="170"/>
      <c r="V520" s="170"/>
      <c r="W520" s="170"/>
      <c r="X520" s="207"/>
      <c r="Y520" s="207"/>
      <c r="Z520" s="207"/>
      <c r="AA520" s="208"/>
      <c r="AB520" s="208"/>
      <c r="AC520" s="208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  <c r="BI520" s="208"/>
      <c r="BJ520" s="208"/>
      <c r="BK520" s="208"/>
      <c r="BL520" s="208"/>
      <c r="BM520" s="208"/>
      <c r="BN520" s="208"/>
      <c r="BO520" s="208"/>
      <c r="BP520" s="208"/>
      <c r="BQ520" s="208"/>
      <c r="BR520" s="208"/>
      <c r="BS520" s="208"/>
      <c r="BT520" s="208"/>
      <c r="BU520" s="208"/>
      <c r="BV520" s="208"/>
      <c r="BW520" s="208"/>
      <c r="BX520" s="208"/>
      <c r="BY520" s="208"/>
      <c r="BZ520" s="208"/>
      <c r="CA520" s="208"/>
      <c r="CB520" s="208"/>
      <c r="CC520" s="208"/>
      <c r="CD520" s="208"/>
      <c r="CE520" s="208"/>
      <c r="CF520" s="208"/>
      <c r="CG520" s="208"/>
      <c r="CH520" s="208"/>
      <c r="CI520" s="208"/>
      <c r="CJ520" s="208"/>
      <c r="CK520" s="208"/>
      <c r="CL520" s="208"/>
      <c r="CM520" s="208"/>
      <c r="CN520" s="208"/>
      <c r="CO520" s="208"/>
      <c r="CP520" s="208"/>
      <c r="CQ520" s="176"/>
      <c r="DP520" s="166"/>
    </row>
    <row r="521" spans="2:120">
      <c r="B521" s="166"/>
      <c r="C521" s="175"/>
      <c r="D521" s="175"/>
      <c r="E521" s="178"/>
      <c r="F521" s="17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70"/>
      <c r="S521" s="170"/>
      <c r="T521" s="170"/>
      <c r="U521" s="170"/>
      <c r="V521" s="170"/>
      <c r="W521" s="170"/>
      <c r="X521" s="207"/>
      <c r="Y521" s="207"/>
      <c r="Z521" s="207"/>
      <c r="AA521" s="208"/>
      <c r="AB521" s="208"/>
      <c r="AC521" s="208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  <c r="BI521" s="208"/>
      <c r="BJ521" s="208"/>
      <c r="BK521" s="208"/>
      <c r="BL521" s="208"/>
      <c r="BM521" s="208"/>
      <c r="BN521" s="208"/>
      <c r="BO521" s="208"/>
      <c r="BP521" s="208"/>
      <c r="BQ521" s="208"/>
      <c r="BR521" s="208"/>
      <c r="BS521" s="208"/>
      <c r="BT521" s="208"/>
      <c r="BU521" s="208"/>
      <c r="BV521" s="208"/>
      <c r="BW521" s="208"/>
      <c r="BX521" s="208"/>
      <c r="BY521" s="208"/>
      <c r="BZ521" s="208"/>
      <c r="CA521" s="208"/>
      <c r="CB521" s="208"/>
      <c r="CC521" s="208"/>
      <c r="CD521" s="208"/>
      <c r="CE521" s="208"/>
      <c r="CF521" s="208"/>
      <c r="CG521" s="208"/>
      <c r="CH521" s="208"/>
      <c r="CI521" s="208"/>
      <c r="CJ521" s="208"/>
      <c r="CK521" s="208"/>
      <c r="CL521" s="208"/>
      <c r="CM521" s="208"/>
      <c r="CN521" s="208"/>
      <c r="CO521" s="208"/>
      <c r="CP521" s="208"/>
      <c r="CQ521" s="176"/>
      <c r="DP521" s="166"/>
    </row>
    <row r="522" spans="2:120">
      <c r="B522" s="166"/>
      <c r="C522" s="175"/>
      <c r="D522" s="175"/>
      <c r="E522" s="178"/>
      <c r="F522" s="17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70"/>
      <c r="S522" s="170"/>
      <c r="T522" s="170"/>
      <c r="U522" s="170"/>
      <c r="V522" s="170"/>
      <c r="W522" s="170"/>
      <c r="X522" s="207"/>
      <c r="Y522" s="207"/>
      <c r="Z522" s="207"/>
      <c r="AA522" s="208"/>
      <c r="AB522" s="208"/>
      <c r="AC522" s="208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  <c r="BI522" s="208"/>
      <c r="BJ522" s="208"/>
      <c r="BK522" s="208"/>
      <c r="BL522" s="208"/>
      <c r="BM522" s="208"/>
      <c r="BN522" s="208"/>
      <c r="BO522" s="208"/>
      <c r="BP522" s="208"/>
      <c r="BQ522" s="208"/>
      <c r="BR522" s="208"/>
      <c r="BS522" s="208"/>
      <c r="BT522" s="208"/>
      <c r="BU522" s="208"/>
      <c r="BV522" s="208"/>
      <c r="BW522" s="208"/>
      <c r="BX522" s="208"/>
      <c r="BY522" s="208"/>
      <c r="BZ522" s="208"/>
      <c r="CA522" s="208"/>
      <c r="CB522" s="208"/>
      <c r="CC522" s="208"/>
      <c r="CD522" s="208"/>
      <c r="CE522" s="208"/>
      <c r="CF522" s="208"/>
      <c r="CG522" s="208"/>
      <c r="CH522" s="208"/>
      <c r="CI522" s="208"/>
      <c r="CJ522" s="208"/>
      <c r="CK522" s="208"/>
      <c r="CL522" s="208"/>
      <c r="CM522" s="208"/>
      <c r="CN522" s="208"/>
      <c r="CO522" s="208"/>
      <c r="CP522" s="208"/>
      <c r="CQ522" s="176"/>
      <c r="DP522" s="166"/>
    </row>
    <row r="523" spans="2:120">
      <c r="B523" s="166"/>
      <c r="C523" s="175"/>
      <c r="D523" s="175"/>
      <c r="E523" s="178"/>
      <c r="F523" s="17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70"/>
      <c r="S523" s="170"/>
      <c r="T523" s="170"/>
      <c r="U523" s="170"/>
      <c r="V523" s="170"/>
      <c r="W523" s="170"/>
      <c r="X523" s="207"/>
      <c r="Y523" s="207"/>
      <c r="Z523" s="207"/>
      <c r="AA523" s="208"/>
      <c r="AB523" s="208"/>
      <c r="AC523" s="208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  <c r="BI523" s="208"/>
      <c r="BJ523" s="208"/>
      <c r="BK523" s="208"/>
      <c r="BL523" s="208"/>
      <c r="BM523" s="208"/>
      <c r="BN523" s="208"/>
      <c r="BO523" s="208"/>
      <c r="BP523" s="208"/>
      <c r="BQ523" s="208"/>
      <c r="BR523" s="208"/>
      <c r="BS523" s="208"/>
      <c r="BT523" s="208"/>
      <c r="BU523" s="208"/>
      <c r="BV523" s="208"/>
      <c r="BW523" s="208"/>
      <c r="BX523" s="208"/>
      <c r="BY523" s="208"/>
      <c r="BZ523" s="208"/>
      <c r="CA523" s="208"/>
      <c r="CB523" s="208"/>
      <c r="CC523" s="208"/>
      <c r="CD523" s="208"/>
      <c r="CE523" s="208"/>
      <c r="CF523" s="208"/>
      <c r="CG523" s="208"/>
      <c r="CH523" s="208"/>
      <c r="CI523" s="208"/>
      <c r="CJ523" s="208"/>
      <c r="CK523" s="208"/>
      <c r="CL523" s="208"/>
      <c r="CM523" s="208"/>
      <c r="CN523" s="208"/>
      <c r="CO523" s="208"/>
      <c r="CP523" s="208"/>
      <c r="CQ523" s="176"/>
      <c r="DP523" s="166"/>
    </row>
    <row r="524" spans="2:120">
      <c r="B524" s="166"/>
      <c r="C524" s="175"/>
      <c r="D524" s="175"/>
      <c r="E524" s="178"/>
      <c r="F524" s="17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70"/>
      <c r="S524" s="170"/>
      <c r="T524" s="170"/>
      <c r="U524" s="170"/>
      <c r="V524" s="170"/>
      <c r="W524" s="170"/>
      <c r="X524" s="207"/>
      <c r="Y524" s="207"/>
      <c r="Z524" s="207"/>
      <c r="AA524" s="208"/>
      <c r="AB524" s="208"/>
      <c r="AC524" s="208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  <c r="BI524" s="208"/>
      <c r="BJ524" s="208"/>
      <c r="BK524" s="208"/>
      <c r="BL524" s="208"/>
      <c r="BM524" s="208"/>
      <c r="BN524" s="208"/>
      <c r="BO524" s="208"/>
      <c r="BP524" s="208"/>
      <c r="BQ524" s="208"/>
      <c r="BR524" s="208"/>
      <c r="BS524" s="208"/>
      <c r="BT524" s="208"/>
      <c r="BU524" s="208"/>
      <c r="BV524" s="208"/>
      <c r="BW524" s="208"/>
      <c r="BX524" s="208"/>
      <c r="BY524" s="208"/>
      <c r="BZ524" s="208"/>
      <c r="CA524" s="208"/>
      <c r="CB524" s="208"/>
      <c r="CC524" s="208"/>
      <c r="CD524" s="208"/>
      <c r="CE524" s="208"/>
      <c r="CF524" s="208"/>
      <c r="CG524" s="208"/>
      <c r="CH524" s="208"/>
      <c r="CI524" s="208"/>
      <c r="CJ524" s="208"/>
      <c r="CK524" s="208"/>
      <c r="CL524" s="208"/>
      <c r="CM524" s="208"/>
      <c r="CN524" s="208"/>
      <c r="CO524" s="208"/>
      <c r="CP524" s="208"/>
      <c r="CQ524" s="176"/>
      <c r="DP524" s="166"/>
    </row>
    <row r="525" spans="2:120">
      <c r="B525" s="166"/>
      <c r="C525" s="175"/>
      <c r="D525" s="175"/>
      <c r="E525" s="178"/>
      <c r="F525" s="17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70"/>
      <c r="S525" s="170"/>
      <c r="T525" s="170"/>
      <c r="U525" s="170"/>
      <c r="V525" s="170"/>
      <c r="W525" s="170"/>
      <c r="X525" s="207"/>
      <c r="Y525" s="207"/>
      <c r="Z525" s="207"/>
      <c r="AA525" s="208"/>
      <c r="AB525" s="208"/>
      <c r="AC525" s="208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  <c r="BI525" s="208"/>
      <c r="BJ525" s="208"/>
      <c r="BK525" s="208"/>
      <c r="BL525" s="208"/>
      <c r="BM525" s="208"/>
      <c r="BN525" s="208"/>
      <c r="BO525" s="208"/>
      <c r="BP525" s="208"/>
      <c r="BQ525" s="208"/>
      <c r="BR525" s="208"/>
      <c r="BS525" s="208"/>
      <c r="BT525" s="208"/>
      <c r="BU525" s="208"/>
      <c r="BV525" s="208"/>
      <c r="BW525" s="208"/>
      <c r="BX525" s="208"/>
      <c r="BY525" s="208"/>
      <c r="BZ525" s="208"/>
      <c r="CA525" s="208"/>
      <c r="CB525" s="208"/>
      <c r="CC525" s="208"/>
      <c r="CD525" s="208"/>
      <c r="CE525" s="208"/>
      <c r="CF525" s="208"/>
      <c r="CG525" s="208"/>
      <c r="CH525" s="208"/>
      <c r="CI525" s="208"/>
      <c r="CJ525" s="208"/>
      <c r="CK525" s="208"/>
      <c r="CL525" s="208"/>
      <c r="CM525" s="208"/>
      <c r="CN525" s="208"/>
      <c r="CO525" s="208"/>
      <c r="CP525" s="208"/>
      <c r="CQ525" s="176"/>
      <c r="DP525" s="166"/>
    </row>
    <row r="526" spans="2:120">
      <c r="B526" s="166"/>
      <c r="C526" s="175"/>
      <c r="D526" s="175"/>
      <c r="E526" s="178"/>
      <c r="F526" s="17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70"/>
      <c r="S526" s="170"/>
      <c r="T526" s="170"/>
      <c r="U526" s="170"/>
      <c r="V526" s="170"/>
      <c r="W526" s="170"/>
      <c r="X526" s="207"/>
      <c r="Y526" s="207"/>
      <c r="Z526" s="207"/>
      <c r="AA526" s="208"/>
      <c r="AB526" s="208"/>
      <c r="AC526" s="208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  <c r="BI526" s="208"/>
      <c r="BJ526" s="208"/>
      <c r="BK526" s="208"/>
      <c r="BL526" s="208"/>
      <c r="BM526" s="208"/>
      <c r="BN526" s="208"/>
      <c r="BO526" s="208"/>
      <c r="BP526" s="208"/>
      <c r="BQ526" s="208"/>
      <c r="BR526" s="208"/>
      <c r="BS526" s="208"/>
      <c r="BT526" s="208"/>
      <c r="BU526" s="208"/>
      <c r="BV526" s="208"/>
      <c r="BW526" s="208"/>
      <c r="BX526" s="208"/>
      <c r="BY526" s="208"/>
      <c r="BZ526" s="208"/>
      <c r="CA526" s="208"/>
      <c r="CB526" s="208"/>
      <c r="CC526" s="208"/>
      <c r="CD526" s="208"/>
      <c r="CE526" s="208"/>
      <c r="CF526" s="208"/>
      <c r="CG526" s="208"/>
      <c r="CH526" s="208"/>
      <c r="CI526" s="208"/>
      <c r="CJ526" s="208"/>
      <c r="CK526" s="208"/>
      <c r="CL526" s="208"/>
      <c r="CM526" s="208"/>
      <c r="CN526" s="208"/>
      <c r="CO526" s="208"/>
      <c r="CP526" s="208"/>
      <c r="CQ526" s="176"/>
      <c r="DP526" s="166"/>
    </row>
    <row r="527" spans="2:120">
      <c r="B527" s="166"/>
      <c r="C527" s="175"/>
      <c r="D527" s="175"/>
      <c r="E527" s="178"/>
      <c r="F527" s="17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70"/>
      <c r="S527" s="170"/>
      <c r="T527" s="170"/>
      <c r="U527" s="170"/>
      <c r="V527" s="170"/>
      <c r="W527" s="170"/>
      <c r="X527" s="207"/>
      <c r="Y527" s="207"/>
      <c r="Z527" s="207"/>
      <c r="AA527" s="208"/>
      <c r="AB527" s="208"/>
      <c r="AC527" s="208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  <c r="BI527" s="208"/>
      <c r="BJ527" s="208"/>
      <c r="BK527" s="208"/>
      <c r="BL527" s="208"/>
      <c r="BM527" s="208"/>
      <c r="BN527" s="208"/>
      <c r="BO527" s="208"/>
      <c r="BP527" s="208"/>
      <c r="BQ527" s="208"/>
      <c r="BR527" s="208"/>
      <c r="BS527" s="208"/>
      <c r="BT527" s="208"/>
      <c r="BU527" s="208"/>
      <c r="BV527" s="208"/>
      <c r="BW527" s="208"/>
      <c r="BX527" s="208"/>
      <c r="BY527" s="208"/>
      <c r="BZ527" s="208"/>
      <c r="CA527" s="208"/>
      <c r="CB527" s="208"/>
      <c r="CC527" s="208"/>
      <c r="CD527" s="208"/>
      <c r="CE527" s="208"/>
      <c r="CF527" s="208"/>
      <c r="CG527" s="208"/>
      <c r="CH527" s="208"/>
      <c r="CI527" s="208"/>
      <c r="CJ527" s="208"/>
      <c r="CK527" s="208"/>
      <c r="CL527" s="208"/>
      <c r="CM527" s="208"/>
      <c r="CN527" s="208"/>
      <c r="CO527" s="208"/>
      <c r="CP527" s="208"/>
      <c r="CQ527" s="176"/>
      <c r="DP527" s="166"/>
    </row>
    <row r="528" spans="2:120">
      <c r="B528" s="166"/>
      <c r="C528" s="175"/>
      <c r="D528" s="175"/>
      <c r="E528" s="178"/>
      <c r="F528" s="17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70"/>
      <c r="S528" s="170"/>
      <c r="T528" s="170"/>
      <c r="U528" s="170"/>
      <c r="V528" s="170"/>
      <c r="W528" s="170"/>
      <c r="X528" s="207"/>
      <c r="Y528" s="207"/>
      <c r="Z528" s="207"/>
      <c r="AA528" s="208"/>
      <c r="AB528" s="208"/>
      <c r="AC528" s="208"/>
      <c r="AD528" s="208"/>
      <c r="AE528" s="208"/>
      <c r="AF528" s="208"/>
      <c r="AG528" s="208"/>
      <c r="AH528" s="208"/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  <c r="BI528" s="208"/>
      <c r="BJ528" s="208"/>
      <c r="BK528" s="208"/>
      <c r="BL528" s="208"/>
      <c r="BM528" s="208"/>
      <c r="BN528" s="208"/>
      <c r="BO528" s="208"/>
      <c r="BP528" s="208"/>
      <c r="BQ528" s="208"/>
      <c r="BR528" s="208"/>
      <c r="BS528" s="208"/>
      <c r="BT528" s="208"/>
      <c r="BU528" s="208"/>
      <c r="BV528" s="208"/>
      <c r="BW528" s="208"/>
      <c r="BX528" s="208"/>
      <c r="BY528" s="208"/>
      <c r="BZ528" s="208"/>
      <c r="CA528" s="208"/>
      <c r="CB528" s="208"/>
      <c r="CC528" s="208"/>
      <c r="CD528" s="208"/>
      <c r="CE528" s="208"/>
      <c r="CF528" s="208"/>
      <c r="CG528" s="208"/>
      <c r="CH528" s="208"/>
      <c r="CI528" s="208"/>
      <c r="CJ528" s="208"/>
      <c r="CK528" s="208"/>
      <c r="CL528" s="208"/>
      <c r="CM528" s="208"/>
      <c r="CN528" s="208"/>
      <c r="CO528" s="208"/>
      <c r="CP528" s="208"/>
      <c r="CQ528" s="176"/>
      <c r="DP528" s="166"/>
    </row>
    <row r="529" spans="2:120">
      <c r="B529" s="166"/>
      <c r="C529" s="175"/>
      <c r="D529" s="175"/>
      <c r="E529" s="178"/>
      <c r="F529" s="17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70"/>
      <c r="S529" s="170"/>
      <c r="T529" s="170"/>
      <c r="U529" s="170"/>
      <c r="V529" s="170"/>
      <c r="W529" s="170"/>
      <c r="X529" s="207"/>
      <c r="Y529" s="207"/>
      <c r="Z529" s="207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  <c r="BI529" s="208"/>
      <c r="BJ529" s="208"/>
      <c r="BK529" s="208"/>
      <c r="BL529" s="208"/>
      <c r="BM529" s="208"/>
      <c r="BN529" s="208"/>
      <c r="BO529" s="208"/>
      <c r="BP529" s="208"/>
      <c r="BQ529" s="208"/>
      <c r="BR529" s="208"/>
      <c r="BS529" s="208"/>
      <c r="BT529" s="208"/>
      <c r="BU529" s="208"/>
      <c r="BV529" s="208"/>
      <c r="BW529" s="208"/>
      <c r="BX529" s="208"/>
      <c r="BY529" s="208"/>
      <c r="BZ529" s="208"/>
      <c r="CA529" s="208"/>
      <c r="CB529" s="208"/>
      <c r="CC529" s="208"/>
      <c r="CD529" s="208"/>
      <c r="CE529" s="208"/>
      <c r="CF529" s="208"/>
      <c r="CG529" s="208"/>
      <c r="CH529" s="208"/>
      <c r="CI529" s="208"/>
      <c r="CJ529" s="208"/>
      <c r="CK529" s="208"/>
      <c r="CL529" s="208"/>
      <c r="CM529" s="208"/>
      <c r="CN529" s="208"/>
      <c r="CO529" s="208"/>
      <c r="CP529" s="208"/>
      <c r="CQ529" s="176"/>
      <c r="DP529" s="166"/>
    </row>
    <row r="530" spans="2:120">
      <c r="B530" s="166"/>
      <c r="C530" s="175"/>
      <c r="D530" s="175"/>
      <c r="E530" s="178"/>
      <c r="F530" s="17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70"/>
      <c r="S530" s="170"/>
      <c r="T530" s="170"/>
      <c r="U530" s="170"/>
      <c r="V530" s="170"/>
      <c r="W530" s="170"/>
      <c r="X530" s="207"/>
      <c r="Y530" s="207"/>
      <c r="Z530" s="207"/>
      <c r="AA530" s="208"/>
      <c r="AB530" s="208"/>
      <c r="AC530" s="208"/>
      <c r="AD530" s="208"/>
      <c r="AE530" s="208"/>
      <c r="AF530" s="208"/>
      <c r="AG530" s="208"/>
      <c r="AH530" s="208"/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  <c r="BI530" s="208"/>
      <c r="BJ530" s="208"/>
      <c r="BK530" s="208"/>
      <c r="BL530" s="208"/>
      <c r="BM530" s="208"/>
      <c r="BN530" s="208"/>
      <c r="BO530" s="208"/>
      <c r="BP530" s="208"/>
      <c r="BQ530" s="208"/>
      <c r="BR530" s="208"/>
      <c r="BS530" s="208"/>
      <c r="BT530" s="208"/>
      <c r="BU530" s="208"/>
      <c r="BV530" s="208"/>
      <c r="BW530" s="208"/>
      <c r="BX530" s="208"/>
      <c r="BY530" s="208"/>
      <c r="BZ530" s="208"/>
      <c r="CA530" s="208"/>
      <c r="CB530" s="208"/>
      <c r="CC530" s="208"/>
      <c r="CD530" s="208"/>
      <c r="CE530" s="208"/>
      <c r="CF530" s="208"/>
      <c r="CG530" s="208"/>
      <c r="CH530" s="208"/>
      <c r="CI530" s="208"/>
      <c r="CJ530" s="208"/>
      <c r="CK530" s="208"/>
      <c r="CL530" s="208"/>
      <c r="CM530" s="208"/>
      <c r="CN530" s="208"/>
      <c r="CO530" s="208"/>
      <c r="CP530" s="208"/>
      <c r="CQ530" s="176"/>
      <c r="DP530" s="166"/>
    </row>
    <row r="531" spans="2:120">
      <c r="B531" s="166"/>
      <c r="C531" s="175"/>
      <c r="D531" s="175"/>
      <c r="E531" s="178"/>
      <c r="F531" s="17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70"/>
      <c r="S531" s="170"/>
      <c r="T531" s="170"/>
      <c r="U531" s="170"/>
      <c r="V531" s="170"/>
      <c r="W531" s="170"/>
      <c r="X531" s="207"/>
      <c r="Y531" s="207"/>
      <c r="Z531" s="207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  <c r="BI531" s="208"/>
      <c r="BJ531" s="208"/>
      <c r="BK531" s="208"/>
      <c r="BL531" s="208"/>
      <c r="BM531" s="208"/>
      <c r="BN531" s="208"/>
      <c r="BO531" s="208"/>
      <c r="BP531" s="208"/>
      <c r="BQ531" s="208"/>
      <c r="BR531" s="208"/>
      <c r="BS531" s="208"/>
      <c r="BT531" s="208"/>
      <c r="BU531" s="208"/>
      <c r="BV531" s="208"/>
      <c r="BW531" s="208"/>
      <c r="BX531" s="208"/>
      <c r="BY531" s="208"/>
      <c r="BZ531" s="208"/>
      <c r="CA531" s="208"/>
      <c r="CB531" s="208"/>
      <c r="CC531" s="208"/>
      <c r="CD531" s="208"/>
      <c r="CE531" s="208"/>
      <c r="CF531" s="208"/>
      <c r="CG531" s="208"/>
      <c r="CH531" s="208"/>
      <c r="CI531" s="208"/>
      <c r="CJ531" s="208"/>
      <c r="CK531" s="208"/>
      <c r="CL531" s="208"/>
      <c r="CM531" s="208"/>
      <c r="CN531" s="208"/>
      <c r="CO531" s="208"/>
      <c r="CP531" s="208"/>
      <c r="CQ531" s="176"/>
      <c r="DP531" s="166"/>
    </row>
    <row r="532" spans="2:120">
      <c r="B532" s="166"/>
      <c r="C532" s="175"/>
      <c r="D532" s="175"/>
      <c r="E532" s="178"/>
      <c r="F532" s="17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70"/>
      <c r="S532" s="170"/>
      <c r="T532" s="170"/>
      <c r="U532" s="170"/>
      <c r="V532" s="170"/>
      <c r="W532" s="170"/>
      <c r="X532" s="207"/>
      <c r="Y532" s="207"/>
      <c r="Z532" s="207"/>
      <c r="AA532" s="208"/>
      <c r="AB532" s="208"/>
      <c r="AC532" s="208"/>
      <c r="AD532" s="208"/>
      <c r="AE532" s="208"/>
      <c r="AF532" s="208"/>
      <c r="AG532" s="208"/>
      <c r="AH532" s="208"/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  <c r="BI532" s="208"/>
      <c r="BJ532" s="208"/>
      <c r="BK532" s="208"/>
      <c r="BL532" s="208"/>
      <c r="BM532" s="208"/>
      <c r="BN532" s="208"/>
      <c r="BO532" s="208"/>
      <c r="BP532" s="208"/>
      <c r="BQ532" s="208"/>
      <c r="BR532" s="208"/>
      <c r="BS532" s="208"/>
      <c r="BT532" s="208"/>
      <c r="BU532" s="208"/>
      <c r="BV532" s="208"/>
      <c r="BW532" s="208"/>
      <c r="BX532" s="208"/>
      <c r="BY532" s="208"/>
      <c r="BZ532" s="208"/>
      <c r="CA532" s="208"/>
      <c r="CB532" s="208"/>
      <c r="CC532" s="208"/>
      <c r="CD532" s="208"/>
      <c r="CE532" s="208"/>
      <c r="CF532" s="208"/>
      <c r="CG532" s="208"/>
      <c r="CH532" s="208"/>
      <c r="CI532" s="208"/>
      <c r="CJ532" s="208"/>
      <c r="CK532" s="208"/>
      <c r="CL532" s="208"/>
      <c r="CM532" s="208"/>
      <c r="CN532" s="208"/>
      <c r="CO532" s="208"/>
      <c r="CP532" s="208"/>
      <c r="CQ532" s="176"/>
      <c r="DP532" s="166"/>
    </row>
    <row r="533" spans="2:120">
      <c r="B533" s="166"/>
      <c r="C533" s="175"/>
      <c r="D533" s="175"/>
      <c r="E533" s="178"/>
      <c r="F533" s="17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70"/>
      <c r="S533" s="170"/>
      <c r="T533" s="170"/>
      <c r="U533" s="170"/>
      <c r="V533" s="170"/>
      <c r="W533" s="170"/>
      <c r="X533" s="207"/>
      <c r="Y533" s="207"/>
      <c r="Z533" s="207"/>
      <c r="AA533" s="208"/>
      <c r="AB533" s="208"/>
      <c r="AC533" s="208"/>
      <c r="AD533" s="208"/>
      <c r="AE533" s="208"/>
      <c r="AF533" s="208"/>
      <c r="AG533" s="208"/>
      <c r="AH533" s="208"/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  <c r="BI533" s="208"/>
      <c r="BJ533" s="208"/>
      <c r="BK533" s="208"/>
      <c r="BL533" s="208"/>
      <c r="BM533" s="208"/>
      <c r="BN533" s="208"/>
      <c r="BO533" s="208"/>
      <c r="BP533" s="208"/>
      <c r="BQ533" s="208"/>
      <c r="BR533" s="208"/>
      <c r="BS533" s="208"/>
      <c r="BT533" s="208"/>
      <c r="BU533" s="208"/>
      <c r="BV533" s="208"/>
      <c r="BW533" s="208"/>
      <c r="BX533" s="208"/>
      <c r="BY533" s="208"/>
      <c r="BZ533" s="208"/>
      <c r="CA533" s="208"/>
      <c r="CB533" s="208"/>
      <c r="CC533" s="208"/>
      <c r="CD533" s="208"/>
      <c r="CE533" s="208"/>
      <c r="CF533" s="208"/>
      <c r="CG533" s="208"/>
      <c r="CH533" s="208"/>
      <c r="CI533" s="208"/>
      <c r="CJ533" s="208"/>
      <c r="CK533" s="208"/>
      <c r="CL533" s="208"/>
      <c r="CM533" s="208"/>
      <c r="CN533" s="208"/>
      <c r="CO533" s="208"/>
      <c r="CP533" s="208"/>
      <c r="CQ533" s="176"/>
      <c r="DP533" s="166"/>
    </row>
    <row r="534" spans="2:120">
      <c r="B534" s="166"/>
      <c r="C534" s="175"/>
      <c r="D534" s="175"/>
      <c r="E534" s="178"/>
      <c r="F534" s="17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70"/>
      <c r="S534" s="170"/>
      <c r="T534" s="170"/>
      <c r="U534" s="170"/>
      <c r="V534" s="170"/>
      <c r="W534" s="170"/>
      <c r="X534" s="207"/>
      <c r="Y534" s="207"/>
      <c r="Z534" s="207"/>
      <c r="AA534" s="208"/>
      <c r="AB534" s="208"/>
      <c r="AC534" s="208"/>
      <c r="AD534" s="208"/>
      <c r="AE534" s="208"/>
      <c r="AF534" s="208"/>
      <c r="AG534" s="208"/>
      <c r="AH534" s="208"/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  <c r="BI534" s="208"/>
      <c r="BJ534" s="208"/>
      <c r="BK534" s="208"/>
      <c r="BL534" s="208"/>
      <c r="BM534" s="208"/>
      <c r="BN534" s="208"/>
      <c r="BO534" s="208"/>
      <c r="BP534" s="208"/>
      <c r="BQ534" s="208"/>
      <c r="BR534" s="208"/>
      <c r="BS534" s="208"/>
      <c r="BT534" s="208"/>
      <c r="BU534" s="208"/>
      <c r="BV534" s="208"/>
      <c r="BW534" s="208"/>
      <c r="BX534" s="208"/>
      <c r="BY534" s="208"/>
      <c r="BZ534" s="208"/>
      <c r="CA534" s="208"/>
      <c r="CB534" s="208"/>
      <c r="CC534" s="208"/>
      <c r="CD534" s="208"/>
      <c r="CE534" s="208"/>
      <c r="CF534" s="208"/>
      <c r="CG534" s="208"/>
      <c r="CH534" s="208"/>
      <c r="CI534" s="208"/>
      <c r="CJ534" s="208"/>
      <c r="CK534" s="208"/>
      <c r="CL534" s="208"/>
      <c r="CM534" s="208"/>
      <c r="CN534" s="208"/>
      <c r="CO534" s="208"/>
      <c r="CP534" s="208"/>
      <c r="CQ534" s="176"/>
      <c r="DP534" s="166"/>
    </row>
    <row r="535" spans="2:120">
      <c r="B535" s="166"/>
      <c r="C535" s="175"/>
      <c r="D535" s="175"/>
      <c r="E535" s="178"/>
      <c r="F535" s="17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70"/>
      <c r="S535" s="170"/>
      <c r="T535" s="170"/>
      <c r="U535" s="170"/>
      <c r="V535" s="170"/>
      <c r="W535" s="170"/>
      <c r="X535" s="207"/>
      <c r="Y535" s="207"/>
      <c r="Z535" s="207"/>
      <c r="AA535" s="208"/>
      <c r="AB535" s="208"/>
      <c r="AC535" s="208"/>
      <c r="AD535" s="208"/>
      <c r="AE535" s="208"/>
      <c r="AF535" s="208"/>
      <c r="AG535" s="208"/>
      <c r="AH535" s="208"/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  <c r="BI535" s="208"/>
      <c r="BJ535" s="208"/>
      <c r="BK535" s="208"/>
      <c r="BL535" s="208"/>
      <c r="BM535" s="208"/>
      <c r="BN535" s="208"/>
      <c r="BO535" s="208"/>
      <c r="BP535" s="208"/>
      <c r="BQ535" s="208"/>
      <c r="BR535" s="208"/>
      <c r="BS535" s="208"/>
      <c r="BT535" s="208"/>
      <c r="BU535" s="208"/>
      <c r="BV535" s="208"/>
      <c r="BW535" s="208"/>
      <c r="BX535" s="208"/>
      <c r="BY535" s="208"/>
      <c r="BZ535" s="208"/>
      <c r="CA535" s="208"/>
      <c r="CB535" s="208"/>
      <c r="CC535" s="208"/>
      <c r="CD535" s="208"/>
      <c r="CE535" s="208"/>
      <c r="CF535" s="208"/>
      <c r="CG535" s="208"/>
      <c r="CH535" s="208"/>
      <c r="CI535" s="208"/>
      <c r="CJ535" s="208"/>
      <c r="CK535" s="208"/>
      <c r="CL535" s="208"/>
      <c r="CM535" s="208"/>
      <c r="CN535" s="208"/>
      <c r="CO535" s="208"/>
      <c r="CP535" s="208"/>
      <c r="CQ535" s="176"/>
      <c r="DP535" s="166"/>
    </row>
    <row r="536" spans="2:120">
      <c r="B536" s="166"/>
      <c r="C536" s="175"/>
      <c r="D536" s="175"/>
      <c r="E536" s="178"/>
      <c r="F536" s="17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70"/>
      <c r="S536" s="170"/>
      <c r="T536" s="170"/>
      <c r="U536" s="170"/>
      <c r="V536" s="170"/>
      <c r="W536" s="170"/>
      <c r="X536" s="207"/>
      <c r="Y536" s="207"/>
      <c r="Z536" s="207"/>
      <c r="AA536" s="208"/>
      <c r="AB536" s="208"/>
      <c r="AC536" s="208"/>
      <c r="AD536" s="208"/>
      <c r="AE536" s="208"/>
      <c r="AF536" s="208"/>
      <c r="AG536" s="208"/>
      <c r="AH536" s="208"/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  <c r="BI536" s="208"/>
      <c r="BJ536" s="208"/>
      <c r="BK536" s="208"/>
      <c r="BL536" s="208"/>
      <c r="BM536" s="208"/>
      <c r="BN536" s="208"/>
      <c r="BO536" s="208"/>
      <c r="BP536" s="208"/>
      <c r="BQ536" s="208"/>
      <c r="BR536" s="208"/>
      <c r="BS536" s="208"/>
      <c r="BT536" s="208"/>
      <c r="BU536" s="208"/>
      <c r="BV536" s="208"/>
      <c r="BW536" s="208"/>
      <c r="BX536" s="208"/>
      <c r="BY536" s="208"/>
      <c r="BZ536" s="208"/>
      <c r="CA536" s="208"/>
      <c r="CB536" s="208"/>
      <c r="CC536" s="208"/>
      <c r="CD536" s="208"/>
      <c r="CE536" s="208"/>
      <c r="CF536" s="208"/>
      <c r="CG536" s="208"/>
      <c r="CH536" s="208"/>
      <c r="CI536" s="208"/>
      <c r="CJ536" s="208"/>
      <c r="CK536" s="208"/>
      <c r="CL536" s="208"/>
      <c r="CM536" s="208"/>
      <c r="CN536" s="208"/>
      <c r="CO536" s="208"/>
      <c r="CP536" s="208"/>
      <c r="CQ536" s="176"/>
      <c r="DP536" s="166"/>
    </row>
    <row r="537" spans="2:120">
      <c r="B537" s="166"/>
      <c r="C537" s="175"/>
      <c r="D537" s="175"/>
      <c r="E537" s="178"/>
      <c r="F537" s="17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70"/>
      <c r="S537" s="170"/>
      <c r="T537" s="170"/>
      <c r="U537" s="170"/>
      <c r="V537" s="170"/>
      <c r="W537" s="170"/>
      <c r="X537" s="207"/>
      <c r="Y537" s="207"/>
      <c r="Z537" s="207"/>
      <c r="AA537" s="208"/>
      <c r="AB537" s="208"/>
      <c r="AC537" s="208"/>
      <c r="AD537" s="208"/>
      <c r="AE537" s="208"/>
      <c r="AF537" s="208"/>
      <c r="AG537" s="208"/>
      <c r="AH537" s="208"/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  <c r="BI537" s="208"/>
      <c r="BJ537" s="208"/>
      <c r="BK537" s="208"/>
      <c r="BL537" s="208"/>
      <c r="BM537" s="208"/>
      <c r="BN537" s="208"/>
      <c r="BO537" s="208"/>
      <c r="BP537" s="208"/>
      <c r="BQ537" s="208"/>
      <c r="BR537" s="208"/>
      <c r="BS537" s="208"/>
      <c r="BT537" s="208"/>
      <c r="BU537" s="208"/>
      <c r="BV537" s="208"/>
      <c r="BW537" s="208"/>
      <c r="BX537" s="208"/>
      <c r="BY537" s="208"/>
      <c r="BZ537" s="208"/>
      <c r="CA537" s="208"/>
      <c r="CB537" s="208"/>
      <c r="CC537" s="208"/>
      <c r="CD537" s="208"/>
      <c r="CE537" s="208"/>
      <c r="CF537" s="208"/>
      <c r="CG537" s="208"/>
      <c r="CH537" s="208"/>
      <c r="CI537" s="208"/>
      <c r="CJ537" s="208"/>
      <c r="CK537" s="208"/>
      <c r="CL537" s="208"/>
      <c r="CM537" s="208"/>
      <c r="CN537" s="208"/>
      <c r="CO537" s="208"/>
      <c r="CP537" s="208"/>
      <c r="CQ537" s="176"/>
      <c r="DP537" s="166"/>
    </row>
    <row r="538" spans="2:120">
      <c r="B538" s="166"/>
      <c r="C538" s="175"/>
      <c r="D538" s="175"/>
      <c r="E538" s="178"/>
      <c r="F538" s="17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70"/>
      <c r="S538" s="170"/>
      <c r="T538" s="170"/>
      <c r="U538" s="170"/>
      <c r="V538" s="170"/>
      <c r="W538" s="170"/>
      <c r="X538" s="207"/>
      <c r="Y538" s="207"/>
      <c r="Z538" s="207"/>
      <c r="AA538" s="208"/>
      <c r="AB538" s="208"/>
      <c r="AC538" s="208"/>
      <c r="AD538" s="208"/>
      <c r="AE538" s="208"/>
      <c r="AF538" s="208"/>
      <c r="AG538" s="208"/>
      <c r="AH538" s="208"/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  <c r="BI538" s="208"/>
      <c r="BJ538" s="208"/>
      <c r="BK538" s="208"/>
      <c r="BL538" s="208"/>
      <c r="BM538" s="208"/>
      <c r="BN538" s="208"/>
      <c r="BO538" s="208"/>
      <c r="BP538" s="208"/>
      <c r="BQ538" s="208"/>
      <c r="BR538" s="208"/>
      <c r="BS538" s="208"/>
      <c r="BT538" s="208"/>
      <c r="BU538" s="208"/>
      <c r="BV538" s="208"/>
      <c r="BW538" s="208"/>
      <c r="BX538" s="208"/>
      <c r="BY538" s="208"/>
      <c r="BZ538" s="208"/>
      <c r="CA538" s="208"/>
      <c r="CB538" s="208"/>
      <c r="CC538" s="208"/>
      <c r="CD538" s="208"/>
      <c r="CE538" s="208"/>
      <c r="CF538" s="208"/>
      <c r="CG538" s="208"/>
      <c r="CH538" s="208"/>
      <c r="CI538" s="208"/>
      <c r="CJ538" s="208"/>
      <c r="CK538" s="208"/>
      <c r="CL538" s="208"/>
      <c r="CM538" s="208"/>
      <c r="CN538" s="208"/>
      <c r="CO538" s="208"/>
      <c r="CP538" s="208"/>
      <c r="CQ538" s="176"/>
      <c r="DP538" s="166"/>
    </row>
    <row r="539" spans="2:120">
      <c r="B539" s="166"/>
      <c r="C539" s="175"/>
      <c r="D539" s="175"/>
      <c r="E539" s="178"/>
      <c r="F539" s="17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70"/>
      <c r="S539" s="170"/>
      <c r="T539" s="170"/>
      <c r="U539" s="170"/>
      <c r="V539" s="170"/>
      <c r="W539" s="170"/>
      <c r="X539" s="207"/>
      <c r="Y539" s="207"/>
      <c r="Z539" s="207"/>
      <c r="AA539" s="208"/>
      <c r="AB539" s="208"/>
      <c r="AC539" s="208"/>
      <c r="AD539" s="208"/>
      <c r="AE539" s="208"/>
      <c r="AF539" s="208"/>
      <c r="AG539" s="208"/>
      <c r="AH539" s="208"/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  <c r="BI539" s="208"/>
      <c r="BJ539" s="208"/>
      <c r="BK539" s="208"/>
      <c r="BL539" s="208"/>
      <c r="BM539" s="208"/>
      <c r="BN539" s="208"/>
      <c r="BO539" s="208"/>
      <c r="BP539" s="208"/>
      <c r="BQ539" s="208"/>
      <c r="BR539" s="208"/>
      <c r="BS539" s="208"/>
      <c r="BT539" s="208"/>
      <c r="BU539" s="208"/>
      <c r="BV539" s="208"/>
      <c r="BW539" s="208"/>
      <c r="BX539" s="208"/>
      <c r="BY539" s="208"/>
      <c r="BZ539" s="208"/>
      <c r="CA539" s="208"/>
      <c r="CB539" s="208"/>
      <c r="CC539" s="208"/>
      <c r="CD539" s="208"/>
      <c r="CE539" s="208"/>
      <c r="CF539" s="208"/>
      <c r="CG539" s="208"/>
      <c r="CH539" s="208"/>
      <c r="CI539" s="208"/>
      <c r="CJ539" s="208"/>
      <c r="CK539" s="208"/>
      <c r="CL539" s="208"/>
      <c r="CM539" s="208"/>
      <c r="CN539" s="208"/>
      <c r="CO539" s="208"/>
      <c r="CP539" s="208"/>
      <c r="CQ539" s="176"/>
      <c r="DP539" s="166"/>
    </row>
    <row r="540" spans="2:120">
      <c r="B540" s="166"/>
      <c r="C540" s="175"/>
      <c r="D540" s="175"/>
      <c r="E540" s="178"/>
      <c r="F540" s="17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70"/>
      <c r="S540" s="170"/>
      <c r="T540" s="170"/>
      <c r="U540" s="170"/>
      <c r="V540" s="170"/>
      <c r="W540" s="170"/>
      <c r="X540" s="207"/>
      <c r="Y540" s="207"/>
      <c r="Z540" s="207"/>
      <c r="AA540" s="208"/>
      <c r="AB540" s="208"/>
      <c r="AC540" s="208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  <c r="BI540" s="208"/>
      <c r="BJ540" s="208"/>
      <c r="BK540" s="208"/>
      <c r="BL540" s="208"/>
      <c r="BM540" s="208"/>
      <c r="BN540" s="208"/>
      <c r="BO540" s="208"/>
      <c r="BP540" s="208"/>
      <c r="BQ540" s="208"/>
      <c r="BR540" s="208"/>
      <c r="BS540" s="208"/>
      <c r="BT540" s="208"/>
      <c r="BU540" s="208"/>
      <c r="BV540" s="208"/>
      <c r="BW540" s="208"/>
      <c r="BX540" s="208"/>
      <c r="BY540" s="208"/>
      <c r="BZ540" s="208"/>
      <c r="CA540" s="208"/>
      <c r="CB540" s="208"/>
      <c r="CC540" s="208"/>
      <c r="CD540" s="208"/>
      <c r="CE540" s="208"/>
      <c r="CF540" s="208"/>
      <c r="CG540" s="208"/>
      <c r="CH540" s="208"/>
      <c r="CI540" s="208"/>
      <c r="CJ540" s="208"/>
      <c r="CK540" s="208"/>
      <c r="CL540" s="208"/>
      <c r="CM540" s="208"/>
      <c r="CN540" s="208"/>
      <c r="CO540" s="208"/>
      <c r="CP540" s="208"/>
      <c r="CQ540" s="176"/>
      <c r="DP540" s="166"/>
    </row>
    <row r="541" spans="2:120">
      <c r="B541" s="166"/>
      <c r="C541" s="175"/>
      <c r="D541" s="175"/>
      <c r="E541" s="178"/>
      <c r="F541" s="17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70"/>
      <c r="S541" s="170"/>
      <c r="T541" s="170"/>
      <c r="U541" s="170"/>
      <c r="V541" s="170"/>
      <c r="W541" s="170"/>
      <c r="X541" s="207"/>
      <c r="Y541" s="207"/>
      <c r="Z541" s="207"/>
      <c r="AA541" s="208"/>
      <c r="AB541" s="208"/>
      <c r="AC541" s="208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  <c r="BI541" s="208"/>
      <c r="BJ541" s="208"/>
      <c r="BK541" s="208"/>
      <c r="BL541" s="208"/>
      <c r="BM541" s="208"/>
      <c r="BN541" s="208"/>
      <c r="BO541" s="208"/>
      <c r="BP541" s="208"/>
      <c r="BQ541" s="208"/>
      <c r="BR541" s="208"/>
      <c r="BS541" s="208"/>
      <c r="BT541" s="208"/>
      <c r="BU541" s="208"/>
      <c r="BV541" s="208"/>
      <c r="BW541" s="208"/>
      <c r="BX541" s="208"/>
      <c r="BY541" s="208"/>
      <c r="BZ541" s="208"/>
      <c r="CA541" s="208"/>
      <c r="CB541" s="208"/>
      <c r="CC541" s="208"/>
      <c r="CD541" s="208"/>
      <c r="CE541" s="208"/>
      <c r="CF541" s="208"/>
      <c r="CG541" s="208"/>
      <c r="CH541" s="208"/>
      <c r="CI541" s="208"/>
      <c r="CJ541" s="208"/>
      <c r="CK541" s="208"/>
      <c r="CL541" s="208"/>
      <c r="CM541" s="208"/>
      <c r="CN541" s="208"/>
      <c r="CO541" s="208"/>
      <c r="CP541" s="208"/>
      <c r="CQ541" s="176"/>
      <c r="DP541" s="166"/>
    </row>
    <row r="542" spans="2:120">
      <c r="B542" s="166"/>
      <c r="C542" s="175"/>
      <c r="D542" s="175"/>
      <c r="E542" s="178"/>
      <c r="F542" s="17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70"/>
      <c r="S542" s="170"/>
      <c r="T542" s="170"/>
      <c r="U542" s="170"/>
      <c r="V542" s="170"/>
      <c r="W542" s="170"/>
      <c r="X542" s="207"/>
      <c r="Y542" s="207"/>
      <c r="Z542" s="207"/>
      <c r="AA542" s="208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8"/>
      <c r="BN542" s="208"/>
      <c r="BO542" s="208"/>
      <c r="BP542" s="208"/>
      <c r="BQ542" s="208"/>
      <c r="BR542" s="208"/>
      <c r="BS542" s="208"/>
      <c r="BT542" s="208"/>
      <c r="BU542" s="208"/>
      <c r="BV542" s="208"/>
      <c r="BW542" s="208"/>
      <c r="BX542" s="208"/>
      <c r="BY542" s="208"/>
      <c r="BZ542" s="208"/>
      <c r="CA542" s="208"/>
      <c r="CB542" s="208"/>
      <c r="CC542" s="208"/>
      <c r="CD542" s="208"/>
      <c r="CE542" s="208"/>
      <c r="CF542" s="208"/>
      <c r="CG542" s="208"/>
      <c r="CH542" s="208"/>
      <c r="CI542" s="208"/>
      <c r="CJ542" s="208"/>
      <c r="CK542" s="208"/>
      <c r="CL542" s="208"/>
      <c r="CM542" s="208"/>
      <c r="CN542" s="208"/>
      <c r="CO542" s="208"/>
      <c r="CP542" s="208"/>
      <c r="CQ542" s="176"/>
      <c r="DP542" s="166"/>
    </row>
    <row r="543" spans="2:120">
      <c r="B543" s="166"/>
      <c r="C543" s="175"/>
      <c r="D543" s="175"/>
      <c r="E543" s="178"/>
      <c r="F543" s="17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70"/>
      <c r="S543" s="170"/>
      <c r="T543" s="170"/>
      <c r="U543" s="170"/>
      <c r="V543" s="170"/>
      <c r="W543" s="170"/>
      <c r="X543" s="207"/>
      <c r="Y543" s="207"/>
      <c r="Z543" s="207"/>
      <c r="AA543" s="208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8"/>
      <c r="BL543" s="208"/>
      <c r="BM543" s="208"/>
      <c r="BN543" s="208"/>
      <c r="BO543" s="208"/>
      <c r="BP543" s="208"/>
      <c r="BQ543" s="208"/>
      <c r="BR543" s="208"/>
      <c r="BS543" s="208"/>
      <c r="BT543" s="208"/>
      <c r="BU543" s="208"/>
      <c r="BV543" s="208"/>
      <c r="BW543" s="208"/>
      <c r="BX543" s="208"/>
      <c r="BY543" s="208"/>
      <c r="BZ543" s="208"/>
      <c r="CA543" s="208"/>
      <c r="CB543" s="208"/>
      <c r="CC543" s="208"/>
      <c r="CD543" s="208"/>
      <c r="CE543" s="208"/>
      <c r="CF543" s="208"/>
      <c r="CG543" s="208"/>
      <c r="CH543" s="208"/>
      <c r="CI543" s="208"/>
      <c r="CJ543" s="208"/>
      <c r="CK543" s="208"/>
      <c r="CL543" s="208"/>
      <c r="CM543" s="208"/>
      <c r="CN543" s="208"/>
      <c r="CO543" s="208"/>
      <c r="CP543" s="208"/>
      <c r="CQ543" s="176"/>
      <c r="DP543" s="166"/>
    </row>
    <row r="544" spans="2:120">
      <c r="B544" s="166"/>
      <c r="C544" s="175"/>
      <c r="D544" s="175"/>
      <c r="E544" s="178"/>
      <c r="F544" s="17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70"/>
      <c r="S544" s="170"/>
      <c r="T544" s="170"/>
      <c r="U544" s="170"/>
      <c r="V544" s="170"/>
      <c r="W544" s="170"/>
      <c r="X544" s="207"/>
      <c r="Y544" s="207"/>
      <c r="Z544" s="207"/>
      <c r="AA544" s="208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8"/>
      <c r="BL544" s="208"/>
      <c r="BM544" s="208"/>
      <c r="BN544" s="208"/>
      <c r="BO544" s="208"/>
      <c r="BP544" s="208"/>
      <c r="BQ544" s="208"/>
      <c r="BR544" s="208"/>
      <c r="BS544" s="208"/>
      <c r="BT544" s="208"/>
      <c r="BU544" s="208"/>
      <c r="BV544" s="208"/>
      <c r="BW544" s="208"/>
      <c r="BX544" s="208"/>
      <c r="BY544" s="208"/>
      <c r="BZ544" s="208"/>
      <c r="CA544" s="208"/>
      <c r="CB544" s="208"/>
      <c r="CC544" s="208"/>
      <c r="CD544" s="208"/>
      <c r="CE544" s="208"/>
      <c r="CF544" s="208"/>
      <c r="CG544" s="208"/>
      <c r="CH544" s="208"/>
      <c r="CI544" s="208"/>
      <c r="CJ544" s="208"/>
      <c r="CK544" s="208"/>
      <c r="CL544" s="208"/>
      <c r="CM544" s="208"/>
      <c r="CN544" s="208"/>
      <c r="CO544" s="208"/>
      <c r="CP544" s="208"/>
      <c r="CQ544" s="176"/>
      <c r="DP544" s="166"/>
    </row>
    <row r="545" spans="2:120">
      <c r="B545" s="166"/>
      <c r="C545" s="175"/>
      <c r="D545" s="175"/>
      <c r="E545" s="178"/>
      <c r="F545" s="17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70"/>
      <c r="S545" s="170"/>
      <c r="T545" s="170"/>
      <c r="U545" s="170"/>
      <c r="V545" s="170"/>
      <c r="W545" s="170"/>
      <c r="X545" s="207"/>
      <c r="Y545" s="207"/>
      <c r="Z545" s="207"/>
      <c r="AA545" s="208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8"/>
      <c r="BL545" s="208"/>
      <c r="BM545" s="208"/>
      <c r="BN545" s="208"/>
      <c r="BO545" s="208"/>
      <c r="BP545" s="208"/>
      <c r="BQ545" s="208"/>
      <c r="BR545" s="208"/>
      <c r="BS545" s="208"/>
      <c r="BT545" s="208"/>
      <c r="BU545" s="208"/>
      <c r="BV545" s="208"/>
      <c r="BW545" s="208"/>
      <c r="BX545" s="208"/>
      <c r="BY545" s="208"/>
      <c r="BZ545" s="208"/>
      <c r="CA545" s="208"/>
      <c r="CB545" s="208"/>
      <c r="CC545" s="208"/>
      <c r="CD545" s="208"/>
      <c r="CE545" s="208"/>
      <c r="CF545" s="208"/>
      <c r="CG545" s="208"/>
      <c r="CH545" s="208"/>
      <c r="CI545" s="208"/>
      <c r="CJ545" s="208"/>
      <c r="CK545" s="208"/>
      <c r="CL545" s="208"/>
      <c r="CM545" s="208"/>
      <c r="CN545" s="208"/>
      <c r="CO545" s="208"/>
      <c r="CP545" s="208"/>
      <c r="CQ545" s="176"/>
      <c r="DP545" s="166"/>
    </row>
    <row r="546" spans="2:120">
      <c r="B546" s="166"/>
      <c r="C546" s="175"/>
      <c r="D546" s="175"/>
      <c r="E546" s="178"/>
      <c r="F546" s="17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70"/>
      <c r="S546" s="170"/>
      <c r="T546" s="170"/>
      <c r="U546" s="170"/>
      <c r="V546" s="170"/>
      <c r="W546" s="170"/>
      <c r="X546" s="207"/>
      <c r="Y546" s="207"/>
      <c r="Z546" s="207"/>
      <c r="AA546" s="208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8"/>
      <c r="BN546" s="208"/>
      <c r="BO546" s="208"/>
      <c r="BP546" s="208"/>
      <c r="BQ546" s="208"/>
      <c r="BR546" s="208"/>
      <c r="BS546" s="208"/>
      <c r="BT546" s="208"/>
      <c r="BU546" s="208"/>
      <c r="BV546" s="208"/>
      <c r="BW546" s="208"/>
      <c r="BX546" s="208"/>
      <c r="BY546" s="208"/>
      <c r="BZ546" s="208"/>
      <c r="CA546" s="208"/>
      <c r="CB546" s="208"/>
      <c r="CC546" s="208"/>
      <c r="CD546" s="208"/>
      <c r="CE546" s="208"/>
      <c r="CF546" s="208"/>
      <c r="CG546" s="208"/>
      <c r="CH546" s="208"/>
      <c r="CI546" s="208"/>
      <c r="CJ546" s="208"/>
      <c r="CK546" s="208"/>
      <c r="CL546" s="208"/>
      <c r="CM546" s="208"/>
      <c r="CN546" s="208"/>
      <c r="CO546" s="208"/>
      <c r="CP546" s="208"/>
      <c r="CQ546" s="176"/>
      <c r="DP546" s="166"/>
    </row>
    <row r="547" spans="2:120">
      <c r="B547" s="166"/>
      <c r="C547" s="175"/>
      <c r="D547" s="175"/>
      <c r="E547" s="178"/>
      <c r="F547" s="17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70"/>
      <c r="S547" s="170"/>
      <c r="T547" s="170"/>
      <c r="U547" s="170"/>
      <c r="V547" s="170"/>
      <c r="W547" s="170"/>
      <c r="X547" s="207"/>
      <c r="Y547" s="207"/>
      <c r="Z547" s="207"/>
      <c r="AA547" s="208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208"/>
      <c r="BN547" s="208"/>
      <c r="BO547" s="208"/>
      <c r="BP547" s="208"/>
      <c r="BQ547" s="208"/>
      <c r="BR547" s="208"/>
      <c r="BS547" s="208"/>
      <c r="BT547" s="208"/>
      <c r="BU547" s="208"/>
      <c r="BV547" s="208"/>
      <c r="BW547" s="208"/>
      <c r="BX547" s="208"/>
      <c r="BY547" s="208"/>
      <c r="BZ547" s="208"/>
      <c r="CA547" s="208"/>
      <c r="CB547" s="208"/>
      <c r="CC547" s="208"/>
      <c r="CD547" s="208"/>
      <c r="CE547" s="208"/>
      <c r="CF547" s="208"/>
      <c r="CG547" s="208"/>
      <c r="CH547" s="208"/>
      <c r="CI547" s="208"/>
      <c r="CJ547" s="208"/>
      <c r="CK547" s="208"/>
      <c r="CL547" s="208"/>
      <c r="CM547" s="208"/>
      <c r="CN547" s="208"/>
      <c r="CO547" s="208"/>
      <c r="CP547" s="208"/>
      <c r="CQ547" s="176"/>
      <c r="DP547" s="166"/>
    </row>
    <row r="548" spans="2:120">
      <c r="B548" s="166"/>
      <c r="C548" s="175"/>
      <c r="D548" s="175"/>
      <c r="E548" s="178"/>
      <c r="F548" s="17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70"/>
      <c r="S548" s="170"/>
      <c r="T548" s="170"/>
      <c r="U548" s="170"/>
      <c r="V548" s="170"/>
      <c r="W548" s="170"/>
      <c r="X548" s="207"/>
      <c r="Y548" s="207"/>
      <c r="Z548" s="207"/>
      <c r="AA548" s="208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208"/>
      <c r="BN548" s="208"/>
      <c r="BO548" s="208"/>
      <c r="BP548" s="208"/>
      <c r="BQ548" s="208"/>
      <c r="BR548" s="208"/>
      <c r="BS548" s="208"/>
      <c r="BT548" s="208"/>
      <c r="BU548" s="208"/>
      <c r="BV548" s="208"/>
      <c r="BW548" s="208"/>
      <c r="BX548" s="208"/>
      <c r="BY548" s="208"/>
      <c r="BZ548" s="208"/>
      <c r="CA548" s="208"/>
      <c r="CB548" s="208"/>
      <c r="CC548" s="208"/>
      <c r="CD548" s="208"/>
      <c r="CE548" s="208"/>
      <c r="CF548" s="208"/>
      <c r="CG548" s="208"/>
      <c r="CH548" s="208"/>
      <c r="CI548" s="208"/>
      <c r="CJ548" s="208"/>
      <c r="CK548" s="208"/>
      <c r="CL548" s="208"/>
      <c r="CM548" s="208"/>
      <c r="CN548" s="208"/>
      <c r="CO548" s="208"/>
      <c r="CP548" s="208"/>
      <c r="CQ548" s="176"/>
      <c r="DP548" s="166"/>
    </row>
    <row r="549" spans="2:120">
      <c r="B549" s="166"/>
      <c r="C549" s="175"/>
      <c r="D549" s="175"/>
      <c r="E549" s="178"/>
      <c r="F549" s="17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70"/>
      <c r="S549" s="170"/>
      <c r="T549" s="170"/>
      <c r="U549" s="170"/>
      <c r="V549" s="170"/>
      <c r="W549" s="170"/>
      <c r="X549" s="207"/>
      <c r="Y549" s="207"/>
      <c r="Z549" s="207"/>
      <c r="AA549" s="208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208"/>
      <c r="BN549" s="208"/>
      <c r="BO549" s="208"/>
      <c r="BP549" s="208"/>
      <c r="BQ549" s="208"/>
      <c r="BR549" s="208"/>
      <c r="BS549" s="208"/>
      <c r="BT549" s="208"/>
      <c r="BU549" s="208"/>
      <c r="BV549" s="208"/>
      <c r="BW549" s="208"/>
      <c r="BX549" s="208"/>
      <c r="BY549" s="208"/>
      <c r="BZ549" s="208"/>
      <c r="CA549" s="208"/>
      <c r="CB549" s="208"/>
      <c r="CC549" s="208"/>
      <c r="CD549" s="208"/>
      <c r="CE549" s="208"/>
      <c r="CF549" s="208"/>
      <c r="CG549" s="208"/>
      <c r="CH549" s="208"/>
      <c r="CI549" s="208"/>
      <c r="CJ549" s="208"/>
      <c r="CK549" s="208"/>
      <c r="CL549" s="208"/>
      <c r="CM549" s="208"/>
      <c r="CN549" s="208"/>
      <c r="CO549" s="208"/>
      <c r="CP549" s="208"/>
      <c r="CQ549" s="176"/>
      <c r="DP549" s="166"/>
    </row>
    <row r="550" spans="2:120">
      <c r="B550" s="166"/>
      <c r="C550" s="175"/>
      <c r="D550" s="175"/>
      <c r="E550" s="178"/>
      <c r="F550" s="17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70"/>
      <c r="S550" s="170"/>
      <c r="T550" s="170"/>
      <c r="U550" s="170"/>
      <c r="V550" s="170"/>
      <c r="W550" s="170"/>
      <c r="X550" s="207"/>
      <c r="Y550" s="207"/>
      <c r="Z550" s="207"/>
      <c r="AA550" s="208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208"/>
      <c r="BN550" s="208"/>
      <c r="BO550" s="208"/>
      <c r="BP550" s="208"/>
      <c r="BQ550" s="208"/>
      <c r="BR550" s="208"/>
      <c r="BS550" s="208"/>
      <c r="BT550" s="208"/>
      <c r="BU550" s="208"/>
      <c r="BV550" s="208"/>
      <c r="BW550" s="208"/>
      <c r="BX550" s="208"/>
      <c r="BY550" s="208"/>
      <c r="BZ550" s="208"/>
      <c r="CA550" s="208"/>
      <c r="CB550" s="208"/>
      <c r="CC550" s="208"/>
      <c r="CD550" s="208"/>
      <c r="CE550" s="208"/>
      <c r="CF550" s="208"/>
      <c r="CG550" s="208"/>
      <c r="CH550" s="208"/>
      <c r="CI550" s="208"/>
      <c r="CJ550" s="208"/>
      <c r="CK550" s="208"/>
      <c r="CL550" s="208"/>
      <c r="CM550" s="208"/>
      <c r="CN550" s="208"/>
      <c r="CO550" s="208"/>
      <c r="CP550" s="208"/>
      <c r="CQ550" s="176"/>
      <c r="DP550" s="166"/>
    </row>
    <row r="551" spans="2:120">
      <c r="B551" s="166"/>
      <c r="C551" s="175"/>
      <c r="D551" s="175"/>
      <c r="E551" s="178"/>
      <c r="F551" s="17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70"/>
      <c r="S551" s="170"/>
      <c r="T551" s="170"/>
      <c r="U551" s="170"/>
      <c r="V551" s="170"/>
      <c r="W551" s="170"/>
      <c r="X551" s="207"/>
      <c r="Y551" s="207"/>
      <c r="Z551" s="207"/>
      <c r="AA551" s="208"/>
      <c r="AB551" s="208"/>
      <c r="AC551" s="208"/>
      <c r="AD551" s="208"/>
      <c r="AE551" s="208"/>
      <c r="AF551" s="208"/>
      <c r="AG551" s="208"/>
      <c r="AH551" s="208"/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  <c r="BI551" s="208"/>
      <c r="BJ551" s="208"/>
      <c r="BK551" s="208"/>
      <c r="BL551" s="208"/>
      <c r="BM551" s="208"/>
      <c r="BN551" s="208"/>
      <c r="BO551" s="208"/>
      <c r="BP551" s="208"/>
      <c r="BQ551" s="208"/>
      <c r="BR551" s="208"/>
      <c r="BS551" s="208"/>
      <c r="BT551" s="208"/>
      <c r="BU551" s="208"/>
      <c r="BV551" s="208"/>
      <c r="BW551" s="208"/>
      <c r="BX551" s="208"/>
      <c r="BY551" s="208"/>
      <c r="BZ551" s="208"/>
      <c r="CA551" s="208"/>
      <c r="CB551" s="208"/>
      <c r="CC551" s="208"/>
      <c r="CD551" s="208"/>
      <c r="CE551" s="208"/>
      <c r="CF551" s="208"/>
      <c r="CG551" s="208"/>
      <c r="CH551" s="208"/>
      <c r="CI551" s="208"/>
      <c r="CJ551" s="208"/>
      <c r="CK551" s="208"/>
      <c r="CL551" s="208"/>
      <c r="CM551" s="208"/>
      <c r="CN551" s="208"/>
      <c r="CO551" s="208"/>
      <c r="CP551" s="208"/>
      <c r="CQ551" s="176"/>
      <c r="DP551" s="166"/>
    </row>
    <row r="552" spans="2:120">
      <c r="B552" s="166"/>
      <c r="C552" s="175"/>
      <c r="D552" s="175"/>
      <c r="E552" s="178"/>
      <c r="F552" s="17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70"/>
      <c r="S552" s="170"/>
      <c r="T552" s="170"/>
      <c r="U552" s="170"/>
      <c r="V552" s="170"/>
      <c r="W552" s="170"/>
      <c r="X552" s="207"/>
      <c r="Y552" s="207"/>
      <c r="Z552" s="207"/>
      <c r="AA552" s="208"/>
      <c r="AB552" s="208"/>
      <c r="AC552" s="208"/>
      <c r="AD552" s="208"/>
      <c r="AE552" s="208"/>
      <c r="AF552" s="208"/>
      <c r="AG552" s="208"/>
      <c r="AH552" s="208"/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  <c r="BI552" s="208"/>
      <c r="BJ552" s="208"/>
      <c r="BK552" s="208"/>
      <c r="BL552" s="208"/>
      <c r="BM552" s="208"/>
      <c r="BN552" s="208"/>
      <c r="BO552" s="208"/>
      <c r="BP552" s="208"/>
      <c r="BQ552" s="208"/>
      <c r="BR552" s="208"/>
      <c r="BS552" s="208"/>
      <c r="BT552" s="208"/>
      <c r="BU552" s="208"/>
      <c r="BV552" s="208"/>
      <c r="BW552" s="208"/>
      <c r="BX552" s="208"/>
      <c r="BY552" s="208"/>
      <c r="BZ552" s="208"/>
      <c r="CA552" s="208"/>
      <c r="CB552" s="208"/>
      <c r="CC552" s="208"/>
      <c r="CD552" s="208"/>
      <c r="CE552" s="208"/>
      <c r="CF552" s="208"/>
      <c r="CG552" s="208"/>
      <c r="CH552" s="208"/>
      <c r="CI552" s="208"/>
      <c r="CJ552" s="208"/>
      <c r="CK552" s="208"/>
      <c r="CL552" s="208"/>
      <c r="CM552" s="208"/>
      <c r="CN552" s="208"/>
      <c r="CO552" s="208"/>
      <c r="CP552" s="208"/>
      <c r="CQ552" s="176"/>
      <c r="DP552" s="166"/>
    </row>
    <row r="553" spans="2:120">
      <c r="B553" s="166"/>
      <c r="C553" s="175"/>
      <c r="D553" s="175"/>
      <c r="E553" s="178"/>
      <c r="F553" s="17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70"/>
      <c r="S553" s="170"/>
      <c r="T553" s="170"/>
      <c r="U553" s="170"/>
      <c r="V553" s="170"/>
      <c r="W553" s="170"/>
      <c r="X553" s="207"/>
      <c r="Y553" s="207"/>
      <c r="Z553" s="207"/>
      <c r="AA553" s="208"/>
      <c r="AB553" s="208"/>
      <c r="AC553" s="208"/>
      <c r="AD553" s="208"/>
      <c r="AE553" s="208"/>
      <c r="AF553" s="208"/>
      <c r="AG553" s="208"/>
      <c r="AH553" s="208"/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  <c r="BI553" s="208"/>
      <c r="BJ553" s="208"/>
      <c r="BK553" s="208"/>
      <c r="BL553" s="208"/>
      <c r="BM553" s="208"/>
      <c r="BN553" s="208"/>
      <c r="BO553" s="208"/>
      <c r="BP553" s="208"/>
      <c r="BQ553" s="208"/>
      <c r="BR553" s="208"/>
      <c r="BS553" s="208"/>
      <c r="BT553" s="208"/>
      <c r="BU553" s="208"/>
      <c r="BV553" s="208"/>
      <c r="BW553" s="208"/>
      <c r="BX553" s="208"/>
      <c r="BY553" s="208"/>
      <c r="BZ553" s="208"/>
      <c r="CA553" s="208"/>
      <c r="CB553" s="208"/>
      <c r="CC553" s="208"/>
      <c r="CD553" s="208"/>
      <c r="CE553" s="208"/>
      <c r="CF553" s="208"/>
      <c r="CG553" s="208"/>
      <c r="CH553" s="208"/>
      <c r="CI553" s="208"/>
      <c r="CJ553" s="208"/>
      <c r="CK553" s="208"/>
      <c r="CL553" s="208"/>
      <c r="CM553" s="208"/>
      <c r="CN553" s="208"/>
      <c r="CO553" s="208"/>
      <c r="CP553" s="208"/>
      <c r="CQ553" s="176"/>
      <c r="DP553" s="166"/>
    </row>
    <row r="554" spans="2:120">
      <c r="B554" s="166"/>
      <c r="C554" s="175"/>
      <c r="D554" s="175"/>
      <c r="E554" s="178"/>
      <c r="F554" s="17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70"/>
      <c r="S554" s="170"/>
      <c r="T554" s="170"/>
      <c r="U554" s="170"/>
      <c r="V554" s="170"/>
      <c r="W554" s="170"/>
      <c r="X554" s="207"/>
      <c r="Y554" s="207"/>
      <c r="Z554" s="207"/>
      <c r="AA554" s="208"/>
      <c r="AB554" s="208"/>
      <c r="AC554" s="208"/>
      <c r="AD554" s="208"/>
      <c r="AE554" s="208"/>
      <c r="AF554" s="208"/>
      <c r="AG554" s="208"/>
      <c r="AH554" s="208"/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  <c r="BI554" s="208"/>
      <c r="BJ554" s="208"/>
      <c r="BK554" s="208"/>
      <c r="BL554" s="208"/>
      <c r="BM554" s="208"/>
      <c r="BN554" s="208"/>
      <c r="BO554" s="208"/>
      <c r="BP554" s="208"/>
      <c r="BQ554" s="208"/>
      <c r="BR554" s="208"/>
      <c r="BS554" s="208"/>
      <c r="BT554" s="208"/>
      <c r="BU554" s="208"/>
      <c r="BV554" s="208"/>
      <c r="BW554" s="208"/>
      <c r="BX554" s="208"/>
      <c r="BY554" s="208"/>
      <c r="BZ554" s="208"/>
      <c r="CA554" s="208"/>
      <c r="CB554" s="208"/>
      <c r="CC554" s="208"/>
      <c r="CD554" s="208"/>
      <c r="CE554" s="208"/>
      <c r="CF554" s="208"/>
      <c r="CG554" s="208"/>
      <c r="CH554" s="208"/>
      <c r="CI554" s="208"/>
      <c r="CJ554" s="208"/>
      <c r="CK554" s="208"/>
      <c r="CL554" s="208"/>
      <c r="CM554" s="208"/>
      <c r="CN554" s="208"/>
      <c r="CO554" s="208"/>
      <c r="CP554" s="208"/>
      <c r="CQ554" s="176"/>
      <c r="DP554" s="166"/>
    </row>
    <row r="555" spans="2:120">
      <c r="B555" s="166"/>
      <c r="C555" s="175"/>
      <c r="D555" s="175"/>
      <c r="E555" s="178"/>
      <c r="F555" s="17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70"/>
      <c r="S555" s="170"/>
      <c r="T555" s="170"/>
      <c r="U555" s="170"/>
      <c r="V555" s="170"/>
      <c r="W555" s="170"/>
      <c r="X555" s="207"/>
      <c r="Y555" s="207"/>
      <c r="Z555" s="207"/>
      <c r="AA555" s="208"/>
      <c r="AB555" s="208"/>
      <c r="AC555" s="208"/>
      <c r="AD555" s="208"/>
      <c r="AE555" s="208"/>
      <c r="AF555" s="208"/>
      <c r="AG555" s="208"/>
      <c r="AH555" s="208"/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08"/>
      <c r="AU555" s="208"/>
      <c r="AV555" s="208"/>
      <c r="AW555" s="208"/>
      <c r="AX555" s="208"/>
      <c r="AY555" s="208"/>
      <c r="AZ555" s="208"/>
      <c r="BA555" s="208"/>
      <c r="BB555" s="208"/>
      <c r="BC555" s="208"/>
      <c r="BD555" s="208"/>
      <c r="BE555" s="208"/>
      <c r="BF555" s="208"/>
      <c r="BG555" s="208"/>
      <c r="BH555" s="208"/>
      <c r="BI555" s="208"/>
      <c r="BJ555" s="208"/>
      <c r="BK555" s="208"/>
      <c r="BL555" s="208"/>
      <c r="BM555" s="208"/>
      <c r="BN555" s="208"/>
      <c r="BO555" s="208"/>
      <c r="BP555" s="208"/>
      <c r="BQ555" s="208"/>
      <c r="BR555" s="208"/>
      <c r="BS555" s="208"/>
      <c r="BT555" s="208"/>
      <c r="BU555" s="208"/>
      <c r="BV555" s="208"/>
      <c r="BW555" s="208"/>
      <c r="BX555" s="208"/>
      <c r="BY555" s="208"/>
      <c r="BZ555" s="208"/>
      <c r="CA555" s="208"/>
      <c r="CB555" s="208"/>
      <c r="CC555" s="208"/>
      <c r="CD555" s="208"/>
      <c r="CE555" s="208"/>
      <c r="CF555" s="208"/>
      <c r="CG555" s="208"/>
      <c r="CH555" s="208"/>
      <c r="CI555" s="208"/>
      <c r="CJ555" s="208"/>
      <c r="CK555" s="208"/>
      <c r="CL555" s="208"/>
      <c r="CM555" s="208"/>
      <c r="CN555" s="208"/>
      <c r="CO555" s="208"/>
      <c r="CP555" s="208"/>
      <c r="CQ555" s="176"/>
      <c r="DP555" s="166"/>
    </row>
    <row r="556" spans="2:120">
      <c r="B556" s="166"/>
      <c r="C556" s="175"/>
      <c r="D556" s="175"/>
      <c r="E556" s="178"/>
      <c r="F556" s="17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70"/>
      <c r="S556" s="170"/>
      <c r="T556" s="170"/>
      <c r="U556" s="170"/>
      <c r="V556" s="170"/>
      <c r="W556" s="170"/>
      <c r="X556" s="207"/>
      <c r="Y556" s="207"/>
      <c r="Z556" s="207"/>
      <c r="AA556" s="208"/>
      <c r="AB556" s="208"/>
      <c r="AC556" s="208"/>
      <c r="AD556" s="208"/>
      <c r="AE556" s="208"/>
      <c r="AF556" s="208"/>
      <c r="AG556" s="208"/>
      <c r="AH556" s="208"/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  <c r="BI556" s="208"/>
      <c r="BJ556" s="208"/>
      <c r="BK556" s="208"/>
      <c r="BL556" s="208"/>
      <c r="BM556" s="208"/>
      <c r="BN556" s="208"/>
      <c r="BO556" s="208"/>
      <c r="BP556" s="208"/>
      <c r="BQ556" s="208"/>
      <c r="BR556" s="208"/>
      <c r="BS556" s="208"/>
      <c r="BT556" s="208"/>
      <c r="BU556" s="208"/>
      <c r="BV556" s="208"/>
      <c r="BW556" s="208"/>
      <c r="BX556" s="208"/>
      <c r="BY556" s="208"/>
      <c r="BZ556" s="208"/>
      <c r="CA556" s="208"/>
      <c r="CB556" s="208"/>
      <c r="CC556" s="208"/>
      <c r="CD556" s="208"/>
      <c r="CE556" s="208"/>
      <c r="CF556" s="208"/>
      <c r="CG556" s="208"/>
      <c r="CH556" s="208"/>
      <c r="CI556" s="208"/>
      <c r="CJ556" s="208"/>
      <c r="CK556" s="208"/>
      <c r="CL556" s="208"/>
      <c r="CM556" s="208"/>
      <c r="CN556" s="208"/>
      <c r="CO556" s="208"/>
      <c r="CP556" s="208"/>
      <c r="CQ556" s="176"/>
      <c r="DP556" s="166"/>
    </row>
    <row r="557" spans="2:120">
      <c r="B557" s="166"/>
      <c r="C557" s="175"/>
      <c r="D557" s="175"/>
      <c r="E557" s="178"/>
      <c r="F557" s="17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70"/>
      <c r="S557" s="170"/>
      <c r="T557" s="170"/>
      <c r="U557" s="170"/>
      <c r="V557" s="170"/>
      <c r="W557" s="170"/>
      <c r="X557" s="207"/>
      <c r="Y557" s="207"/>
      <c r="Z557" s="207"/>
      <c r="AA557" s="208"/>
      <c r="AB557" s="208"/>
      <c r="AC557" s="208"/>
      <c r="AD557" s="208"/>
      <c r="AE557" s="208"/>
      <c r="AF557" s="208"/>
      <c r="AG557" s="208"/>
      <c r="AH557" s="208"/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  <c r="BI557" s="208"/>
      <c r="BJ557" s="208"/>
      <c r="BK557" s="208"/>
      <c r="BL557" s="208"/>
      <c r="BM557" s="208"/>
      <c r="BN557" s="208"/>
      <c r="BO557" s="208"/>
      <c r="BP557" s="208"/>
      <c r="BQ557" s="208"/>
      <c r="BR557" s="208"/>
      <c r="BS557" s="208"/>
      <c r="BT557" s="208"/>
      <c r="BU557" s="208"/>
      <c r="BV557" s="208"/>
      <c r="BW557" s="208"/>
      <c r="BX557" s="208"/>
      <c r="BY557" s="208"/>
      <c r="BZ557" s="208"/>
      <c r="CA557" s="208"/>
      <c r="CB557" s="208"/>
      <c r="CC557" s="208"/>
      <c r="CD557" s="208"/>
      <c r="CE557" s="208"/>
      <c r="CF557" s="208"/>
      <c r="CG557" s="208"/>
      <c r="CH557" s="208"/>
      <c r="CI557" s="208"/>
      <c r="CJ557" s="208"/>
      <c r="CK557" s="208"/>
      <c r="CL557" s="208"/>
      <c r="CM557" s="208"/>
      <c r="CN557" s="208"/>
      <c r="CO557" s="208"/>
      <c r="CP557" s="208"/>
      <c r="CQ557" s="176"/>
      <c r="DP557" s="166"/>
    </row>
    <row r="558" spans="2:120">
      <c r="B558" s="166"/>
      <c r="C558" s="175"/>
      <c r="D558" s="175"/>
      <c r="E558" s="178"/>
      <c r="F558" s="17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70"/>
      <c r="S558" s="170"/>
      <c r="T558" s="170"/>
      <c r="U558" s="170"/>
      <c r="V558" s="170"/>
      <c r="W558" s="170"/>
      <c r="X558" s="207"/>
      <c r="Y558" s="207"/>
      <c r="Z558" s="207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8"/>
      <c r="CL558" s="208"/>
      <c r="CM558" s="208"/>
      <c r="CN558" s="208"/>
      <c r="CO558" s="208"/>
      <c r="CP558" s="208"/>
      <c r="CQ558" s="176"/>
      <c r="DP558" s="166"/>
    </row>
    <row r="559" spans="2:120">
      <c r="B559" s="166"/>
      <c r="C559" s="175"/>
      <c r="D559" s="175"/>
      <c r="E559" s="178"/>
      <c r="F559" s="17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70"/>
      <c r="S559" s="170"/>
      <c r="T559" s="170"/>
      <c r="U559" s="170"/>
      <c r="V559" s="170"/>
      <c r="W559" s="170"/>
      <c r="X559" s="207"/>
      <c r="Y559" s="207"/>
      <c r="Z559" s="207"/>
      <c r="AA559" s="208"/>
      <c r="AB559" s="208"/>
      <c r="AC559" s="208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8"/>
      <c r="BN559" s="208"/>
      <c r="BO559" s="208"/>
      <c r="BP559" s="208"/>
      <c r="BQ559" s="208"/>
      <c r="BR559" s="208"/>
      <c r="BS559" s="208"/>
      <c r="BT559" s="208"/>
      <c r="BU559" s="208"/>
      <c r="BV559" s="208"/>
      <c r="BW559" s="208"/>
      <c r="BX559" s="208"/>
      <c r="BY559" s="208"/>
      <c r="BZ559" s="208"/>
      <c r="CA559" s="208"/>
      <c r="CB559" s="208"/>
      <c r="CC559" s="208"/>
      <c r="CD559" s="208"/>
      <c r="CE559" s="208"/>
      <c r="CF559" s="208"/>
      <c r="CG559" s="208"/>
      <c r="CH559" s="208"/>
      <c r="CI559" s="208"/>
      <c r="CJ559" s="208"/>
      <c r="CK559" s="208"/>
      <c r="CL559" s="208"/>
      <c r="CM559" s="208"/>
      <c r="CN559" s="208"/>
      <c r="CO559" s="208"/>
      <c r="CP559" s="208"/>
      <c r="CQ559" s="176"/>
      <c r="DP559" s="166"/>
    </row>
    <row r="560" spans="2:120">
      <c r="B560" s="166"/>
      <c r="C560" s="175"/>
      <c r="D560" s="175"/>
      <c r="E560" s="178"/>
      <c r="F560" s="17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70"/>
      <c r="S560" s="170"/>
      <c r="T560" s="170"/>
      <c r="U560" s="170"/>
      <c r="V560" s="170"/>
      <c r="W560" s="170"/>
      <c r="X560" s="207"/>
      <c r="Y560" s="207"/>
      <c r="Z560" s="207"/>
      <c r="AA560" s="208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8"/>
      <c r="BN560" s="208"/>
      <c r="BO560" s="208"/>
      <c r="BP560" s="208"/>
      <c r="BQ560" s="208"/>
      <c r="BR560" s="208"/>
      <c r="BS560" s="208"/>
      <c r="BT560" s="208"/>
      <c r="BU560" s="208"/>
      <c r="BV560" s="208"/>
      <c r="BW560" s="208"/>
      <c r="BX560" s="208"/>
      <c r="BY560" s="208"/>
      <c r="BZ560" s="208"/>
      <c r="CA560" s="208"/>
      <c r="CB560" s="208"/>
      <c r="CC560" s="208"/>
      <c r="CD560" s="208"/>
      <c r="CE560" s="208"/>
      <c r="CF560" s="208"/>
      <c r="CG560" s="208"/>
      <c r="CH560" s="208"/>
      <c r="CI560" s="208"/>
      <c r="CJ560" s="208"/>
      <c r="CK560" s="208"/>
      <c r="CL560" s="208"/>
      <c r="CM560" s="208"/>
      <c r="CN560" s="208"/>
      <c r="CO560" s="208"/>
      <c r="CP560" s="208"/>
      <c r="CQ560" s="176"/>
      <c r="DP560" s="166"/>
    </row>
    <row r="561" spans="2:120">
      <c r="B561" s="166"/>
      <c r="C561" s="175"/>
      <c r="D561" s="175"/>
      <c r="E561" s="178"/>
      <c r="F561" s="17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70"/>
      <c r="S561" s="170"/>
      <c r="T561" s="170"/>
      <c r="U561" s="170"/>
      <c r="V561" s="170"/>
      <c r="W561" s="170"/>
      <c r="X561" s="207"/>
      <c r="Y561" s="207"/>
      <c r="Z561" s="207"/>
      <c r="AA561" s="208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8"/>
      <c r="BN561" s="208"/>
      <c r="BO561" s="208"/>
      <c r="BP561" s="208"/>
      <c r="BQ561" s="208"/>
      <c r="BR561" s="208"/>
      <c r="BS561" s="208"/>
      <c r="BT561" s="208"/>
      <c r="BU561" s="208"/>
      <c r="BV561" s="208"/>
      <c r="BW561" s="208"/>
      <c r="BX561" s="208"/>
      <c r="BY561" s="208"/>
      <c r="BZ561" s="208"/>
      <c r="CA561" s="208"/>
      <c r="CB561" s="208"/>
      <c r="CC561" s="208"/>
      <c r="CD561" s="208"/>
      <c r="CE561" s="208"/>
      <c r="CF561" s="208"/>
      <c r="CG561" s="208"/>
      <c r="CH561" s="208"/>
      <c r="CI561" s="208"/>
      <c r="CJ561" s="208"/>
      <c r="CK561" s="208"/>
      <c r="CL561" s="208"/>
      <c r="CM561" s="208"/>
      <c r="CN561" s="208"/>
      <c r="CO561" s="208"/>
      <c r="CP561" s="208"/>
      <c r="CQ561" s="176"/>
      <c r="DP561" s="166"/>
    </row>
    <row r="562" spans="2:120">
      <c r="B562" s="166"/>
      <c r="C562" s="175"/>
      <c r="D562" s="175"/>
      <c r="E562" s="178"/>
      <c r="F562" s="17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70"/>
      <c r="S562" s="170"/>
      <c r="T562" s="170"/>
      <c r="U562" s="170"/>
      <c r="V562" s="170"/>
      <c r="W562" s="170"/>
      <c r="X562" s="207"/>
      <c r="Y562" s="207"/>
      <c r="Z562" s="207"/>
      <c r="AA562" s="208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8"/>
      <c r="BN562" s="208"/>
      <c r="BO562" s="208"/>
      <c r="BP562" s="208"/>
      <c r="BQ562" s="208"/>
      <c r="BR562" s="208"/>
      <c r="BS562" s="208"/>
      <c r="BT562" s="208"/>
      <c r="BU562" s="208"/>
      <c r="BV562" s="208"/>
      <c r="BW562" s="208"/>
      <c r="BX562" s="208"/>
      <c r="BY562" s="208"/>
      <c r="BZ562" s="208"/>
      <c r="CA562" s="208"/>
      <c r="CB562" s="208"/>
      <c r="CC562" s="208"/>
      <c r="CD562" s="208"/>
      <c r="CE562" s="208"/>
      <c r="CF562" s="208"/>
      <c r="CG562" s="208"/>
      <c r="CH562" s="208"/>
      <c r="CI562" s="208"/>
      <c r="CJ562" s="208"/>
      <c r="CK562" s="208"/>
      <c r="CL562" s="208"/>
      <c r="CM562" s="208"/>
      <c r="CN562" s="208"/>
      <c r="CO562" s="208"/>
      <c r="CP562" s="208"/>
      <c r="CQ562" s="176"/>
      <c r="DP562" s="166"/>
    </row>
    <row r="563" spans="2:120">
      <c r="B563" s="166"/>
      <c r="C563" s="175"/>
      <c r="D563" s="175"/>
      <c r="E563" s="178"/>
      <c r="F563" s="17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70"/>
      <c r="S563" s="170"/>
      <c r="T563" s="170"/>
      <c r="U563" s="170"/>
      <c r="V563" s="170"/>
      <c r="W563" s="170"/>
      <c r="X563" s="207"/>
      <c r="Y563" s="207"/>
      <c r="Z563" s="207"/>
      <c r="AA563" s="208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8"/>
      <c r="BN563" s="208"/>
      <c r="BO563" s="208"/>
      <c r="BP563" s="208"/>
      <c r="BQ563" s="208"/>
      <c r="BR563" s="208"/>
      <c r="BS563" s="208"/>
      <c r="BT563" s="208"/>
      <c r="BU563" s="208"/>
      <c r="BV563" s="208"/>
      <c r="BW563" s="208"/>
      <c r="BX563" s="208"/>
      <c r="BY563" s="208"/>
      <c r="BZ563" s="208"/>
      <c r="CA563" s="208"/>
      <c r="CB563" s="208"/>
      <c r="CC563" s="208"/>
      <c r="CD563" s="208"/>
      <c r="CE563" s="208"/>
      <c r="CF563" s="208"/>
      <c r="CG563" s="208"/>
      <c r="CH563" s="208"/>
      <c r="CI563" s="208"/>
      <c r="CJ563" s="208"/>
      <c r="CK563" s="208"/>
      <c r="CL563" s="208"/>
      <c r="CM563" s="208"/>
      <c r="CN563" s="208"/>
      <c r="CO563" s="208"/>
      <c r="CP563" s="208"/>
      <c r="CQ563" s="176"/>
      <c r="DP563" s="166"/>
    </row>
    <row r="564" spans="2:120">
      <c r="B564" s="166"/>
      <c r="C564" s="175"/>
      <c r="D564" s="175"/>
      <c r="E564" s="178"/>
      <c r="F564" s="17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70"/>
      <c r="S564" s="170"/>
      <c r="T564" s="170"/>
      <c r="U564" s="170"/>
      <c r="V564" s="170"/>
      <c r="W564" s="170"/>
      <c r="X564" s="207"/>
      <c r="Y564" s="207"/>
      <c r="Z564" s="207"/>
      <c r="AA564" s="208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8"/>
      <c r="BN564" s="208"/>
      <c r="BO564" s="208"/>
      <c r="BP564" s="208"/>
      <c r="BQ564" s="208"/>
      <c r="BR564" s="208"/>
      <c r="BS564" s="208"/>
      <c r="BT564" s="208"/>
      <c r="BU564" s="208"/>
      <c r="BV564" s="208"/>
      <c r="BW564" s="208"/>
      <c r="BX564" s="208"/>
      <c r="BY564" s="208"/>
      <c r="BZ564" s="208"/>
      <c r="CA564" s="208"/>
      <c r="CB564" s="208"/>
      <c r="CC564" s="208"/>
      <c r="CD564" s="208"/>
      <c r="CE564" s="208"/>
      <c r="CF564" s="208"/>
      <c r="CG564" s="208"/>
      <c r="CH564" s="208"/>
      <c r="CI564" s="208"/>
      <c r="CJ564" s="208"/>
      <c r="CK564" s="208"/>
      <c r="CL564" s="208"/>
      <c r="CM564" s="208"/>
      <c r="CN564" s="208"/>
      <c r="CO564" s="208"/>
      <c r="CP564" s="208"/>
      <c r="CQ564" s="176"/>
      <c r="DP564" s="166"/>
    </row>
    <row r="565" spans="2:120">
      <c r="B565" s="166"/>
      <c r="C565" s="175"/>
      <c r="D565" s="175"/>
      <c r="E565" s="178"/>
      <c r="F565" s="17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70"/>
      <c r="S565" s="170"/>
      <c r="T565" s="170"/>
      <c r="U565" s="170"/>
      <c r="V565" s="170"/>
      <c r="W565" s="170"/>
      <c r="X565" s="207"/>
      <c r="Y565" s="207"/>
      <c r="Z565" s="207"/>
      <c r="AA565" s="208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208"/>
      <c r="BN565" s="208"/>
      <c r="BO565" s="208"/>
      <c r="BP565" s="208"/>
      <c r="BQ565" s="208"/>
      <c r="BR565" s="208"/>
      <c r="BS565" s="208"/>
      <c r="BT565" s="208"/>
      <c r="BU565" s="208"/>
      <c r="BV565" s="208"/>
      <c r="BW565" s="208"/>
      <c r="BX565" s="208"/>
      <c r="BY565" s="208"/>
      <c r="BZ565" s="208"/>
      <c r="CA565" s="208"/>
      <c r="CB565" s="208"/>
      <c r="CC565" s="208"/>
      <c r="CD565" s="208"/>
      <c r="CE565" s="208"/>
      <c r="CF565" s="208"/>
      <c r="CG565" s="208"/>
      <c r="CH565" s="208"/>
      <c r="CI565" s="208"/>
      <c r="CJ565" s="208"/>
      <c r="CK565" s="208"/>
      <c r="CL565" s="208"/>
      <c r="CM565" s="208"/>
      <c r="CN565" s="208"/>
      <c r="CO565" s="208"/>
      <c r="CP565" s="208"/>
      <c r="CQ565" s="176"/>
      <c r="DP565" s="166"/>
    </row>
    <row r="566" spans="2:120">
      <c r="B566" s="166"/>
      <c r="C566" s="175"/>
      <c r="D566" s="175"/>
      <c r="E566" s="178"/>
      <c r="F566" s="17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70"/>
      <c r="S566" s="170"/>
      <c r="T566" s="170"/>
      <c r="U566" s="170"/>
      <c r="V566" s="170"/>
      <c r="W566" s="170"/>
      <c r="X566" s="207"/>
      <c r="Y566" s="207"/>
      <c r="Z566" s="207"/>
      <c r="AA566" s="208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208"/>
      <c r="BN566" s="208"/>
      <c r="BO566" s="208"/>
      <c r="BP566" s="208"/>
      <c r="BQ566" s="208"/>
      <c r="BR566" s="208"/>
      <c r="BS566" s="208"/>
      <c r="BT566" s="208"/>
      <c r="BU566" s="208"/>
      <c r="BV566" s="208"/>
      <c r="BW566" s="208"/>
      <c r="BX566" s="208"/>
      <c r="BY566" s="208"/>
      <c r="BZ566" s="208"/>
      <c r="CA566" s="208"/>
      <c r="CB566" s="208"/>
      <c r="CC566" s="208"/>
      <c r="CD566" s="208"/>
      <c r="CE566" s="208"/>
      <c r="CF566" s="208"/>
      <c r="CG566" s="208"/>
      <c r="CH566" s="208"/>
      <c r="CI566" s="208"/>
      <c r="CJ566" s="208"/>
      <c r="CK566" s="208"/>
      <c r="CL566" s="208"/>
      <c r="CM566" s="208"/>
      <c r="CN566" s="208"/>
      <c r="CO566" s="208"/>
      <c r="CP566" s="208"/>
      <c r="CQ566" s="176"/>
      <c r="DP566" s="166"/>
    </row>
    <row r="567" spans="2:120">
      <c r="B567" s="166"/>
      <c r="C567" s="175"/>
      <c r="D567" s="175"/>
      <c r="E567" s="178"/>
      <c r="F567" s="17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70"/>
      <c r="S567" s="170"/>
      <c r="T567" s="170"/>
      <c r="U567" s="170"/>
      <c r="V567" s="170"/>
      <c r="W567" s="170"/>
      <c r="X567" s="207"/>
      <c r="Y567" s="207"/>
      <c r="Z567" s="207"/>
      <c r="AA567" s="208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208"/>
      <c r="BN567" s="208"/>
      <c r="BO567" s="208"/>
      <c r="BP567" s="208"/>
      <c r="BQ567" s="208"/>
      <c r="BR567" s="208"/>
      <c r="BS567" s="208"/>
      <c r="BT567" s="208"/>
      <c r="BU567" s="208"/>
      <c r="BV567" s="208"/>
      <c r="BW567" s="208"/>
      <c r="BX567" s="208"/>
      <c r="BY567" s="208"/>
      <c r="BZ567" s="208"/>
      <c r="CA567" s="208"/>
      <c r="CB567" s="208"/>
      <c r="CC567" s="208"/>
      <c r="CD567" s="208"/>
      <c r="CE567" s="208"/>
      <c r="CF567" s="208"/>
      <c r="CG567" s="208"/>
      <c r="CH567" s="208"/>
      <c r="CI567" s="208"/>
      <c r="CJ567" s="208"/>
      <c r="CK567" s="208"/>
      <c r="CL567" s="208"/>
      <c r="CM567" s="208"/>
      <c r="CN567" s="208"/>
      <c r="CO567" s="208"/>
      <c r="CP567" s="208"/>
      <c r="CQ567" s="176"/>
      <c r="DP567" s="166"/>
    </row>
    <row r="568" spans="2:120">
      <c r="B568" s="166"/>
      <c r="C568" s="175"/>
      <c r="D568" s="175"/>
      <c r="E568" s="178"/>
      <c r="F568" s="17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70"/>
      <c r="S568" s="170"/>
      <c r="T568" s="170"/>
      <c r="U568" s="170"/>
      <c r="V568" s="170"/>
      <c r="W568" s="170"/>
      <c r="X568" s="207"/>
      <c r="Y568" s="207"/>
      <c r="Z568" s="207"/>
      <c r="AA568" s="208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208"/>
      <c r="BN568" s="208"/>
      <c r="BO568" s="208"/>
      <c r="BP568" s="208"/>
      <c r="BQ568" s="208"/>
      <c r="BR568" s="208"/>
      <c r="BS568" s="208"/>
      <c r="BT568" s="208"/>
      <c r="BU568" s="208"/>
      <c r="BV568" s="208"/>
      <c r="BW568" s="208"/>
      <c r="BX568" s="208"/>
      <c r="BY568" s="208"/>
      <c r="BZ568" s="208"/>
      <c r="CA568" s="208"/>
      <c r="CB568" s="208"/>
      <c r="CC568" s="208"/>
      <c r="CD568" s="208"/>
      <c r="CE568" s="208"/>
      <c r="CF568" s="208"/>
      <c r="CG568" s="208"/>
      <c r="CH568" s="208"/>
      <c r="CI568" s="208"/>
      <c r="CJ568" s="208"/>
      <c r="CK568" s="208"/>
      <c r="CL568" s="208"/>
      <c r="CM568" s="208"/>
      <c r="CN568" s="208"/>
      <c r="CO568" s="208"/>
      <c r="CP568" s="208"/>
      <c r="CQ568" s="176"/>
      <c r="DP568" s="166"/>
    </row>
    <row r="569" spans="2:120">
      <c r="B569" s="166"/>
      <c r="C569" s="175"/>
      <c r="D569" s="175"/>
      <c r="E569" s="178"/>
      <c r="F569" s="17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70"/>
      <c r="S569" s="170"/>
      <c r="T569" s="170"/>
      <c r="U569" s="170"/>
      <c r="V569" s="170"/>
      <c r="W569" s="170"/>
      <c r="X569" s="207"/>
      <c r="Y569" s="207"/>
      <c r="Z569" s="207"/>
      <c r="AA569" s="208"/>
      <c r="AB569" s="208"/>
      <c r="AC569" s="208"/>
      <c r="AD569" s="208"/>
      <c r="AE569" s="208"/>
      <c r="AF569" s="208"/>
      <c r="AG569" s="208"/>
      <c r="AH569" s="208"/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  <c r="BI569" s="208"/>
      <c r="BJ569" s="208"/>
      <c r="BK569" s="208"/>
      <c r="BL569" s="208"/>
      <c r="BM569" s="208"/>
      <c r="BN569" s="208"/>
      <c r="BO569" s="208"/>
      <c r="BP569" s="208"/>
      <c r="BQ569" s="208"/>
      <c r="BR569" s="208"/>
      <c r="BS569" s="208"/>
      <c r="BT569" s="208"/>
      <c r="BU569" s="208"/>
      <c r="BV569" s="208"/>
      <c r="BW569" s="208"/>
      <c r="BX569" s="208"/>
      <c r="BY569" s="208"/>
      <c r="BZ569" s="208"/>
      <c r="CA569" s="208"/>
      <c r="CB569" s="208"/>
      <c r="CC569" s="208"/>
      <c r="CD569" s="208"/>
      <c r="CE569" s="208"/>
      <c r="CF569" s="208"/>
      <c r="CG569" s="208"/>
      <c r="CH569" s="208"/>
      <c r="CI569" s="208"/>
      <c r="CJ569" s="208"/>
      <c r="CK569" s="208"/>
      <c r="CL569" s="208"/>
      <c r="CM569" s="208"/>
      <c r="CN569" s="208"/>
      <c r="CO569" s="208"/>
      <c r="CP569" s="208"/>
      <c r="CQ569" s="176"/>
      <c r="DP569" s="166"/>
    </row>
    <row r="570" spans="2:120">
      <c r="B570" s="166"/>
      <c r="C570" s="175"/>
      <c r="D570" s="175"/>
      <c r="E570" s="178"/>
      <c r="F570" s="17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70"/>
      <c r="S570" s="170"/>
      <c r="T570" s="170"/>
      <c r="U570" s="170"/>
      <c r="V570" s="170"/>
      <c r="W570" s="170"/>
      <c r="X570" s="207"/>
      <c r="Y570" s="207"/>
      <c r="Z570" s="207"/>
      <c r="AA570" s="208"/>
      <c r="AB570" s="208"/>
      <c r="AC570" s="208"/>
      <c r="AD570" s="208"/>
      <c r="AE570" s="208"/>
      <c r="AF570" s="208"/>
      <c r="AG570" s="208"/>
      <c r="AH570" s="208"/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  <c r="BI570" s="208"/>
      <c r="BJ570" s="208"/>
      <c r="BK570" s="208"/>
      <c r="BL570" s="208"/>
      <c r="BM570" s="208"/>
      <c r="BN570" s="208"/>
      <c r="BO570" s="208"/>
      <c r="BP570" s="208"/>
      <c r="BQ570" s="208"/>
      <c r="BR570" s="208"/>
      <c r="BS570" s="208"/>
      <c r="BT570" s="208"/>
      <c r="BU570" s="208"/>
      <c r="BV570" s="208"/>
      <c r="BW570" s="208"/>
      <c r="BX570" s="208"/>
      <c r="BY570" s="208"/>
      <c r="BZ570" s="208"/>
      <c r="CA570" s="208"/>
      <c r="CB570" s="208"/>
      <c r="CC570" s="208"/>
      <c r="CD570" s="208"/>
      <c r="CE570" s="208"/>
      <c r="CF570" s="208"/>
      <c r="CG570" s="208"/>
      <c r="CH570" s="208"/>
      <c r="CI570" s="208"/>
      <c r="CJ570" s="208"/>
      <c r="CK570" s="208"/>
      <c r="CL570" s="208"/>
      <c r="CM570" s="208"/>
      <c r="CN570" s="208"/>
      <c r="CO570" s="208"/>
      <c r="CP570" s="208"/>
      <c r="CQ570" s="176"/>
      <c r="DP570" s="166"/>
    </row>
    <row r="571" spans="2:120">
      <c r="B571" s="166"/>
      <c r="C571" s="175"/>
      <c r="D571" s="175"/>
      <c r="E571" s="178"/>
      <c r="F571" s="17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70"/>
      <c r="S571" s="170"/>
      <c r="T571" s="170"/>
      <c r="U571" s="170"/>
      <c r="V571" s="170"/>
      <c r="W571" s="170"/>
      <c r="X571" s="207"/>
      <c r="Y571" s="207"/>
      <c r="Z571" s="207"/>
      <c r="AA571" s="208"/>
      <c r="AB571" s="208"/>
      <c r="AC571" s="208"/>
      <c r="AD571" s="208"/>
      <c r="AE571" s="208"/>
      <c r="AF571" s="208"/>
      <c r="AG571" s="208"/>
      <c r="AH571" s="208"/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  <c r="BI571" s="208"/>
      <c r="BJ571" s="208"/>
      <c r="BK571" s="208"/>
      <c r="BL571" s="208"/>
      <c r="BM571" s="208"/>
      <c r="BN571" s="208"/>
      <c r="BO571" s="208"/>
      <c r="BP571" s="208"/>
      <c r="BQ571" s="208"/>
      <c r="BR571" s="208"/>
      <c r="BS571" s="208"/>
      <c r="BT571" s="208"/>
      <c r="BU571" s="208"/>
      <c r="BV571" s="208"/>
      <c r="BW571" s="208"/>
      <c r="BX571" s="208"/>
      <c r="BY571" s="208"/>
      <c r="BZ571" s="208"/>
      <c r="CA571" s="208"/>
      <c r="CB571" s="208"/>
      <c r="CC571" s="208"/>
      <c r="CD571" s="208"/>
      <c r="CE571" s="208"/>
      <c r="CF571" s="208"/>
      <c r="CG571" s="208"/>
      <c r="CH571" s="208"/>
      <c r="CI571" s="208"/>
      <c r="CJ571" s="208"/>
      <c r="CK571" s="208"/>
      <c r="CL571" s="208"/>
      <c r="CM571" s="208"/>
      <c r="CN571" s="208"/>
      <c r="CO571" s="208"/>
      <c r="CP571" s="208"/>
      <c r="CQ571" s="176"/>
      <c r="DP571" s="166"/>
    </row>
    <row r="572" spans="2:120">
      <c r="B572" s="166"/>
      <c r="C572" s="175"/>
      <c r="D572" s="175"/>
      <c r="E572" s="178"/>
      <c r="F572" s="17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70"/>
      <c r="S572" s="170"/>
      <c r="T572" s="170"/>
      <c r="U572" s="170"/>
      <c r="V572" s="170"/>
      <c r="W572" s="170"/>
      <c r="X572" s="207"/>
      <c r="Y572" s="207"/>
      <c r="Z572" s="207"/>
      <c r="AA572" s="208"/>
      <c r="AB572" s="208"/>
      <c r="AC572" s="208"/>
      <c r="AD572" s="208"/>
      <c r="AE572" s="208"/>
      <c r="AF572" s="208"/>
      <c r="AG572" s="208"/>
      <c r="AH572" s="208"/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  <c r="BI572" s="208"/>
      <c r="BJ572" s="208"/>
      <c r="BK572" s="208"/>
      <c r="BL572" s="208"/>
      <c r="BM572" s="208"/>
      <c r="BN572" s="208"/>
      <c r="BO572" s="208"/>
      <c r="BP572" s="208"/>
      <c r="BQ572" s="208"/>
      <c r="BR572" s="208"/>
      <c r="BS572" s="208"/>
      <c r="BT572" s="208"/>
      <c r="BU572" s="208"/>
      <c r="BV572" s="208"/>
      <c r="BW572" s="208"/>
      <c r="BX572" s="208"/>
      <c r="BY572" s="208"/>
      <c r="BZ572" s="208"/>
      <c r="CA572" s="208"/>
      <c r="CB572" s="208"/>
      <c r="CC572" s="208"/>
      <c r="CD572" s="208"/>
      <c r="CE572" s="208"/>
      <c r="CF572" s="208"/>
      <c r="CG572" s="208"/>
      <c r="CH572" s="208"/>
      <c r="CI572" s="208"/>
      <c r="CJ572" s="208"/>
      <c r="CK572" s="208"/>
      <c r="CL572" s="208"/>
      <c r="CM572" s="208"/>
      <c r="CN572" s="208"/>
      <c r="CO572" s="208"/>
      <c r="CP572" s="208"/>
      <c r="CQ572" s="176"/>
      <c r="DP572" s="166"/>
    </row>
    <row r="573" spans="2:120">
      <c r="B573" s="166"/>
      <c r="C573" s="175"/>
      <c r="D573" s="175"/>
      <c r="E573" s="178"/>
      <c r="F573" s="17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70"/>
      <c r="S573" s="170"/>
      <c r="T573" s="170"/>
      <c r="U573" s="170"/>
      <c r="V573" s="170"/>
      <c r="W573" s="170"/>
      <c r="X573" s="207"/>
      <c r="Y573" s="207"/>
      <c r="Z573" s="207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  <c r="BI573" s="208"/>
      <c r="BJ573" s="208"/>
      <c r="BK573" s="208"/>
      <c r="BL573" s="208"/>
      <c r="BM573" s="208"/>
      <c r="BN573" s="208"/>
      <c r="BO573" s="208"/>
      <c r="BP573" s="208"/>
      <c r="BQ573" s="208"/>
      <c r="BR573" s="208"/>
      <c r="BS573" s="208"/>
      <c r="BT573" s="208"/>
      <c r="BU573" s="208"/>
      <c r="BV573" s="208"/>
      <c r="BW573" s="208"/>
      <c r="BX573" s="208"/>
      <c r="BY573" s="208"/>
      <c r="BZ573" s="208"/>
      <c r="CA573" s="208"/>
      <c r="CB573" s="208"/>
      <c r="CC573" s="208"/>
      <c r="CD573" s="208"/>
      <c r="CE573" s="208"/>
      <c r="CF573" s="208"/>
      <c r="CG573" s="208"/>
      <c r="CH573" s="208"/>
      <c r="CI573" s="208"/>
      <c r="CJ573" s="208"/>
      <c r="CK573" s="208"/>
      <c r="CL573" s="208"/>
      <c r="CM573" s="208"/>
      <c r="CN573" s="208"/>
      <c r="CO573" s="208"/>
      <c r="CP573" s="208"/>
      <c r="CQ573" s="176"/>
      <c r="DP573" s="166"/>
    </row>
    <row r="574" spans="2:120">
      <c r="B574" s="166"/>
      <c r="C574" s="175"/>
      <c r="D574" s="175"/>
      <c r="E574" s="178"/>
      <c r="F574" s="17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70"/>
      <c r="S574" s="170"/>
      <c r="T574" s="170"/>
      <c r="U574" s="170"/>
      <c r="V574" s="170"/>
      <c r="W574" s="170"/>
      <c r="X574" s="207"/>
      <c r="Y574" s="207"/>
      <c r="Z574" s="207"/>
      <c r="AA574" s="208"/>
      <c r="AB574" s="208"/>
      <c r="AC574" s="208"/>
      <c r="AD574" s="208"/>
      <c r="AE574" s="208"/>
      <c r="AF574" s="208"/>
      <c r="AG574" s="208"/>
      <c r="AH574" s="208"/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  <c r="BI574" s="208"/>
      <c r="BJ574" s="208"/>
      <c r="BK574" s="208"/>
      <c r="BL574" s="208"/>
      <c r="BM574" s="208"/>
      <c r="BN574" s="208"/>
      <c r="BO574" s="208"/>
      <c r="BP574" s="208"/>
      <c r="BQ574" s="208"/>
      <c r="BR574" s="208"/>
      <c r="BS574" s="208"/>
      <c r="BT574" s="208"/>
      <c r="BU574" s="208"/>
      <c r="BV574" s="208"/>
      <c r="BW574" s="208"/>
      <c r="BX574" s="208"/>
      <c r="BY574" s="208"/>
      <c r="BZ574" s="208"/>
      <c r="CA574" s="208"/>
      <c r="CB574" s="208"/>
      <c r="CC574" s="208"/>
      <c r="CD574" s="208"/>
      <c r="CE574" s="208"/>
      <c r="CF574" s="208"/>
      <c r="CG574" s="208"/>
      <c r="CH574" s="208"/>
      <c r="CI574" s="208"/>
      <c r="CJ574" s="208"/>
      <c r="CK574" s="208"/>
      <c r="CL574" s="208"/>
      <c r="CM574" s="208"/>
      <c r="CN574" s="208"/>
      <c r="CO574" s="208"/>
      <c r="CP574" s="208"/>
      <c r="CQ574" s="176"/>
      <c r="DP574" s="166"/>
    </row>
    <row r="575" spans="2:120">
      <c r="B575" s="166"/>
      <c r="C575" s="175"/>
      <c r="D575" s="175"/>
      <c r="E575" s="178"/>
      <c r="F575" s="17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70"/>
      <c r="S575" s="170"/>
      <c r="T575" s="170"/>
      <c r="U575" s="170"/>
      <c r="V575" s="170"/>
      <c r="W575" s="170"/>
      <c r="X575" s="207"/>
      <c r="Y575" s="207"/>
      <c r="Z575" s="207"/>
      <c r="AA575" s="208"/>
      <c r="AB575" s="208"/>
      <c r="AC575" s="208"/>
      <c r="AD575" s="208"/>
      <c r="AE575" s="208"/>
      <c r="AF575" s="208"/>
      <c r="AG575" s="208"/>
      <c r="AH575" s="208"/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  <c r="BI575" s="208"/>
      <c r="BJ575" s="208"/>
      <c r="BK575" s="208"/>
      <c r="BL575" s="208"/>
      <c r="BM575" s="208"/>
      <c r="BN575" s="208"/>
      <c r="BO575" s="208"/>
      <c r="BP575" s="208"/>
      <c r="BQ575" s="208"/>
      <c r="BR575" s="208"/>
      <c r="BS575" s="208"/>
      <c r="BT575" s="208"/>
      <c r="BU575" s="208"/>
      <c r="BV575" s="208"/>
      <c r="BW575" s="208"/>
      <c r="BX575" s="208"/>
      <c r="BY575" s="208"/>
      <c r="BZ575" s="208"/>
      <c r="CA575" s="208"/>
      <c r="CB575" s="208"/>
      <c r="CC575" s="208"/>
      <c r="CD575" s="208"/>
      <c r="CE575" s="208"/>
      <c r="CF575" s="208"/>
      <c r="CG575" s="208"/>
      <c r="CH575" s="208"/>
      <c r="CI575" s="208"/>
      <c r="CJ575" s="208"/>
      <c r="CK575" s="208"/>
      <c r="CL575" s="208"/>
      <c r="CM575" s="208"/>
      <c r="CN575" s="208"/>
      <c r="CO575" s="208"/>
      <c r="CP575" s="208"/>
      <c r="CQ575" s="176"/>
      <c r="DP575" s="166"/>
    </row>
    <row r="576" spans="2:120">
      <c r="B576" s="166"/>
      <c r="C576" s="175"/>
      <c r="D576" s="175"/>
      <c r="E576" s="178"/>
      <c r="F576" s="17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70"/>
      <c r="S576" s="170"/>
      <c r="T576" s="170"/>
      <c r="U576" s="170"/>
      <c r="V576" s="170"/>
      <c r="W576" s="170"/>
      <c r="X576" s="207"/>
      <c r="Y576" s="207"/>
      <c r="Z576" s="207"/>
      <c r="AA576" s="208"/>
      <c r="AB576" s="208"/>
      <c r="AC576" s="208"/>
      <c r="AD576" s="208"/>
      <c r="AE576" s="208"/>
      <c r="AF576" s="208"/>
      <c r="AG576" s="208"/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  <c r="BI576" s="208"/>
      <c r="BJ576" s="208"/>
      <c r="BK576" s="208"/>
      <c r="BL576" s="208"/>
      <c r="BM576" s="208"/>
      <c r="BN576" s="208"/>
      <c r="BO576" s="208"/>
      <c r="BP576" s="208"/>
      <c r="BQ576" s="208"/>
      <c r="BR576" s="208"/>
      <c r="BS576" s="208"/>
      <c r="BT576" s="208"/>
      <c r="BU576" s="208"/>
      <c r="BV576" s="208"/>
      <c r="BW576" s="208"/>
      <c r="BX576" s="208"/>
      <c r="BY576" s="208"/>
      <c r="BZ576" s="208"/>
      <c r="CA576" s="208"/>
      <c r="CB576" s="208"/>
      <c r="CC576" s="208"/>
      <c r="CD576" s="208"/>
      <c r="CE576" s="208"/>
      <c r="CF576" s="208"/>
      <c r="CG576" s="208"/>
      <c r="CH576" s="208"/>
      <c r="CI576" s="208"/>
      <c r="CJ576" s="208"/>
      <c r="CK576" s="208"/>
      <c r="CL576" s="208"/>
      <c r="CM576" s="208"/>
      <c r="CN576" s="208"/>
      <c r="CO576" s="208"/>
      <c r="CP576" s="208"/>
      <c r="CQ576" s="176"/>
      <c r="DP576" s="166"/>
    </row>
    <row r="577" spans="2:120">
      <c r="B577" s="166"/>
      <c r="C577" s="175"/>
      <c r="D577" s="175"/>
      <c r="E577" s="178"/>
      <c r="F577" s="17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70"/>
      <c r="S577" s="170"/>
      <c r="T577" s="170"/>
      <c r="U577" s="170"/>
      <c r="V577" s="170"/>
      <c r="W577" s="170"/>
      <c r="X577" s="207"/>
      <c r="Y577" s="207"/>
      <c r="Z577" s="207"/>
      <c r="AA577" s="208"/>
      <c r="AB577" s="208"/>
      <c r="AC577" s="208"/>
      <c r="AD577" s="208"/>
      <c r="AE577" s="208"/>
      <c r="AF577" s="208"/>
      <c r="AG577" s="208"/>
      <c r="AH577" s="208"/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  <c r="BI577" s="208"/>
      <c r="BJ577" s="208"/>
      <c r="BK577" s="208"/>
      <c r="BL577" s="208"/>
      <c r="BM577" s="208"/>
      <c r="BN577" s="208"/>
      <c r="BO577" s="208"/>
      <c r="BP577" s="208"/>
      <c r="BQ577" s="208"/>
      <c r="BR577" s="208"/>
      <c r="BS577" s="208"/>
      <c r="BT577" s="208"/>
      <c r="BU577" s="208"/>
      <c r="BV577" s="208"/>
      <c r="BW577" s="208"/>
      <c r="BX577" s="208"/>
      <c r="BY577" s="208"/>
      <c r="BZ577" s="208"/>
      <c r="CA577" s="208"/>
      <c r="CB577" s="208"/>
      <c r="CC577" s="208"/>
      <c r="CD577" s="208"/>
      <c r="CE577" s="208"/>
      <c r="CF577" s="208"/>
      <c r="CG577" s="208"/>
      <c r="CH577" s="208"/>
      <c r="CI577" s="208"/>
      <c r="CJ577" s="208"/>
      <c r="CK577" s="208"/>
      <c r="CL577" s="208"/>
      <c r="CM577" s="208"/>
      <c r="CN577" s="208"/>
      <c r="CO577" s="208"/>
      <c r="CP577" s="208"/>
      <c r="CQ577" s="176"/>
      <c r="DP577" s="166"/>
    </row>
    <row r="578" spans="2:120">
      <c r="B578" s="166"/>
      <c r="C578" s="175"/>
      <c r="D578" s="175"/>
      <c r="E578" s="178"/>
      <c r="F578" s="17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70"/>
      <c r="S578" s="170"/>
      <c r="T578" s="170"/>
      <c r="U578" s="170"/>
      <c r="V578" s="170"/>
      <c r="W578" s="170"/>
      <c r="X578" s="207"/>
      <c r="Y578" s="207"/>
      <c r="Z578" s="207"/>
      <c r="AA578" s="208"/>
      <c r="AB578" s="208"/>
      <c r="AC578" s="208"/>
      <c r="AD578" s="208"/>
      <c r="AE578" s="208"/>
      <c r="AF578" s="208"/>
      <c r="AG578" s="208"/>
      <c r="AH578" s="208"/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  <c r="BI578" s="208"/>
      <c r="BJ578" s="208"/>
      <c r="BK578" s="208"/>
      <c r="BL578" s="208"/>
      <c r="BM578" s="208"/>
      <c r="BN578" s="208"/>
      <c r="BO578" s="208"/>
      <c r="BP578" s="208"/>
      <c r="BQ578" s="208"/>
      <c r="BR578" s="208"/>
      <c r="BS578" s="208"/>
      <c r="BT578" s="208"/>
      <c r="BU578" s="208"/>
      <c r="BV578" s="208"/>
      <c r="BW578" s="208"/>
      <c r="BX578" s="208"/>
      <c r="BY578" s="208"/>
      <c r="BZ578" s="208"/>
      <c r="CA578" s="208"/>
      <c r="CB578" s="208"/>
      <c r="CC578" s="208"/>
      <c r="CD578" s="208"/>
      <c r="CE578" s="208"/>
      <c r="CF578" s="208"/>
      <c r="CG578" s="208"/>
      <c r="CH578" s="208"/>
      <c r="CI578" s="208"/>
      <c r="CJ578" s="208"/>
      <c r="CK578" s="208"/>
      <c r="CL578" s="208"/>
      <c r="CM578" s="208"/>
      <c r="CN578" s="208"/>
      <c r="CO578" s="208"/>
      <c r="CP578" s="208"/>
      <c r="CQ578" s="176"/>
      <c r="DP578" s="166"/>
    </row>
    <row r="579" spans="2:120">
      <c r="B579" s="166"/>
      <c r="C579" s="175"/>
      <c r="D579" s="175"/>
      <c r="E579" s="178"/>
      <c r="F579" s="17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70"/>
      <c r="S579" s="170"/>
      <c r="T579" s="170"/>
      <c r="U579" s="170"/>
      <c r="V579" s="170"/>
      <c r="W579" s="170"/>
      <c r="X579" s="207"/>
      <c r="Y579" s="207"/>
      <c r="Z579" s="207"/>
      <c r="AA579" s="208"/>
      <c r="AB579" s="208"/>
      <c r="AC579" s="208"/>
      <c r="AD579" s="208"/>
      <c r="AE579" s="208"/>
      <c r="AF579" s="208"/>
      <c r="AG579" s="208"/>
      <c r="AH579" s="208"/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  <c r="BI579" s="208"/>
      <c r="BJ579" s="208"/>
      <c r="BK579" s="208"/>
      <c r="BL579" s="208"/>
      <c r="BM579" s="208"/>
      <c r="BN579" s="208"/>
      <c r="BO579" s="208"/>
      <c r="BP579" s="208"/>
      <c r="BQ579" s="208"/>
      <c r="BR579" s="208"/>
      <c r="BS579" s="208"/>
      <c r="BT579" s="208"/>
      <c r="BU579" s="208"/>
      <c r="BV579" s="208"/>
      <c r="BW579" s="208"/>
      <c r="BX579" s="208"/>
      <c r="BY579" s="208"/>
      <c r="BZ579" s="208"/>
      <c r="CA579" s="208"/>
      <c r="CB579" s="208"/>
      <c r="CC579" s="208"/>
      <c r="CD579" s="208"/>
      <c r="CE579" s="208"/>
      <c r="CF579" s="208"/>
      <c r="CG579" s="208"/>
      <c r="CH579" s="208"/>
      <c r="CI579" s="208"/>
      <c r="CJ579" s="208"/>
      <c r="CK579" s="208"/>
      <c r="CL579" s="208"/>
      <c r="CM579" s="208"/>
      <c r="CN579" s="208"/>
      <c r="CO579" s="208"/>
      <c r="CP579" s="208"/>
      <c r="CQ579" s="176"/>
      <c r="DP579" s="166"/>
    </row>
    <row r="580" spans="2:120">
      <c r="B580" s="166"/>
      <c r="C580" s="175"/>
      <c r="D580" s="175"/>
      <c r="E580" s="178"/>
      <c r="F580" s="17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70"/>
      <c r="S580" s="170"/>
      <c r="T580" s="170"/>
      <c r="U580" s="170"/>
      <c r="V580" s="170"/>
      <c r="W580" s="170"/>
      <c r="X580" s="207"/>
      <c r="Y580" s="207"/>
      <c r="Z580" s="207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8"/>
      <c r="BN580" s="208"/>
      <c r="BO580" s="208"/>
      <c r="BP580" s="208"/>
      <c r="BQ580" s="208"/>
      <c r="BR580" s="208"/>
      <c r="BS580" s="208"/>
      <c r="BT580" s="208"/>
      <c r="BU580" s="208"/>
      <c r="BV580" s="208"/>
      <c r="BW580" s="208"/>
      <c r="BX580" s="208"/>
      <c r="BY580" s="208"/>
      <c r="BZ580" s="208"/>
      <c r="CA580" s="208"/>
      <c r="CB580" s="208"/>
      <c r="CC580" s="208"/>
      <c r="CD580" s="208"/>
      <c r="CE580" s="208"/>
      <c r="CF580" s="208"/>
      <c r="CG580" s="208"/>
      <c r="CH580" s="208"/>
      <c r="CI580" s="208"/>
      <c r="CJ580" s="208"/>
      <c r="CK580" s="208"/>
      <c r="CL580" s="208"/>
      <c r="CM580" s="208"/>
      <c r="CN580" s="208"/>
      <c r="CO580" s="208"/>
      <c r="CP580" s="208"/>
      <c r="CQ580" s="176"/>
      <c r="DP580" s="166"/>
    </row>
    <row r="581" spans="2:120">
      <c r="B581" s="166"/>
      <c r="C581" s="175"/>
      <c r="D581" s="175"/>
      <c r="E581" s="178"/>
      <c r="F581" s="17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70"/>
      <c r="S581" s="170"/>
      <c r="T581" s="170"/>
      <c r="U581" s="170"/>
      <c r="V581" s="170"/>
      <c r="W581" s="170"/>
      <c r="X581" s="207"/>
      <c r="Y581" s="207"/>
      <c r="Z581" s="207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  <c r="BI581" s="208"/>
      <c r="BJ581" s="208"/>
      <c r="BK581" s="208"/>
      <c r="BL581" s="208"/>
      <c r="BM581" s="208"/>
      <c r="BN581" s="208"/>
      <c r="BO581" s="208"/>
      <c r="BP581" s="208"/>
      <c r="BQ581" s="208"/>
      <c r="BR581" s="208"/>
      <c r="BS581" s="208"/>
      <c r="BT581" s="208"/>
      <c r="BU581" s="208"/>
      <c r="BV581" s="208"/>
      <c r="BW581" s="208"/>
      <c r="BX581" s="208"/>
      <c r="BY581" s="208"/>
      <c r="BZ581" s="208"/>
      <c r="CA581" s="208"/>
      <c r="CB581" s="208"/>
      <c r="CC581" s="208"/>
      <c r="CD581" s="208"/>
      <c r="CE581" s="208"/>
      <c r="CF581" s="208"/>
      <c r="CG581" s="208"/>
      <c r="CH581" s="208"/>
      <c r="CI581" s="208"/>
      <c r="CJ581" s="208"/>
      <c r="CK581" s="208"/>
      <c r="CL581" s="208"/>
      <c r="CM581" s="208"/>
      <c r="CN581" s="208"/>
      <c r="CO581" s="208"/>
      <c r="CP581" s="208"/>
      <c r="CQ581" s="176"/>
      <c r="DP581" s="166"/>
    </row>
    <row r="582" spans="2:120">
      <c r="B582" s="166"/>
      <c r="C582" s="175"/>
      <c r="D582" s="175"/>
      <c r="E582" s="178"/>
      <c r="F582" s="17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70"/>
      <c r="S582" s="170"/>
      <c r="T582" s="170"/>
      <c r="U582" s="170"/>
      <c r="V582" s="170"/>
      <c r="W582" s="170"/>
      <c r="X582" s="207"/>
      <c r="Y582" s="207"/>
      <c r="Z582" s="207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  <c r="BI582" s="208"/>
      <c r="BJ582" s="208"/>
      <c r="BK582" s="208"/>
      <c r="BL582" s="208"/>
      <c r="BM582" s="208"/>
      <c r="BN582" s="208"/>
      <c r="BO582" s="208"/>
      <c r="BP582" s="208"/>
      <c r="BQ582" s="208"/>
      <c r="BR582" s="208"/>
      <c r="BS582" s="208"/>
      <c r="BT582" s="208"/>
      <c r="BU582" s="208"/>
      <c r="BV582" s="208"/>
      <c r="BW582" s="208"/>
      <c r="BX582" s="208"/>
      <c r="BY582" s="208"/>
      <c r="BZ582" s="208"/>
      <c r="CA582" s="208"/>
      <c r="CB582" s="208"/>
      <c r="CC582" s="208"/>
      <c r="CD582" s="208"/>
      <c r="CE582" s="208"/>
      <c r="CF582" s="208"/>
      <c r="CG582" s="208"/>
      <c r="CH582" s="208"/>
      <c r="CI582" s="208"/>
      <c r="CJ582" s="208"/>
      <c r="CK582" s="208"/>
      <c r="CL582" s="208"/>
      <c r="CM582" s="208"/>
      <c r="CN582" s="208"/>
      <c r="CO582" s="208"/>
      <c r="CP582" s="208"/>
      <c r="CQ582" s="176"/>
      <c r="DP582" s="166"/>
    </row>
    <row r="583" spans="2:120">
      <c r="B583" s="166"/>
      <c r="C583" s="175"/>
      <c r="D583" s="175"/>
      <c r="E583" s="178"/>
      <c r="F583" s="17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70"/>
      <c r="S583" s="170"/>
      <c r="T583" s="170"/>
      <c r="U583" s="170"/>
      <c r="V583" s="170"/>
      <c r="W583" s="170"/>
      <c r="X583" s="207"/>
      <c r="Y583" s="207"/>
      <c r="Z583" s="207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  <c r="BI583" s="208"/>
      <c r="BJ583" s="208"/>
      <c r="BK583" s="208"/>
      <c r="BL583" s="208"/>
      <c r="BM583" s="208"/>
      <c r="BN583" s="208"/>
      <c r="BO583" s="208"/>
      <c r="BP583" s="208"/>
      <c r="BQ583" s="208"/>
      <c r="BR583" s="208"/>
      <c r="BS583" s="208"/>
      <c r="BT583" s="208"/>
      <c r="BU583" s="208"/>
      <c r="BV583" s="208"/>
      <c r="BW583" s="208"/>
      <c r="BX583" s="208"/>
      <c r="BY583" s="208"/>
      <c r="BZ583" s="208"/>
      <c r="CA583" s="208"/>
      <c r="CB583" s="208"/>
      <c r="CC583" s="208"/>
      <c r="CD583" s="208"/>
      <c r="CE583" s="208"/>
      <c r="CF583" s="208"/>
      <c r="CG583" s="208"/>
      <c r="CH583" s="208"/>
      <c r="CI583" s="208"/>
      <c r="CJ583" s="208"/>
      <c r="CK583" s="208"/>
      <c r="CL583" s="208"/>
      <c r="CM583" s="208"/>
      <c r="CN583" s="208"/>
      <c r="CO583" s="208"/>
      <c r="CP583" s="208"/>
      <c r="CQ583" s="176"/>
      <c r="DP583" s="166"/>
    </row>
    <row r="584" spans="2:120">
      <c r="B584" s="166"/>
      <c r="C584" s="175"/>
      <c r="D584" s="175"/>
      <c r="E584" s="178"/>
      <c r="F584" s="17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70"/>
      <c r="S584" s="170"/>
      <c r="T584" s="170"/>
      <c r="U584" s="170"/>
      <c r="V584" s="170"/>
      <c r="W584" s="170"/>
      <c r="X584" s="207"/>
      <c r="Y584" s="207"/>
      <c r="Z584" s="207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  <c r="BI584" s="208"/>
      <c r="BJ584" s="208"/>
      <c r="BK584" s="208"/>
      <c r="BL584" s="208"/>
      <c r="BM584" s="208"/>
      <c r="BN584" s="208"/>
      <c r="BO584" s="208"/>
      <c r="BP584" s="208"/>
      <c r="BQ584" s="208"/>
      <c r="BR584" s="208"/>
      <c r="BS584" s="208"/>
      <c r="BT584" s="208"/>
      <c r="BU584" s="208"/>
      <c r="BV584" s="208"/>
      <c r="BW584" s="208"/>
      <c r="BX584" s="208"/>
      <c r="BY584" s="208"/>
      <c r="BZ584" s="208"/>
      <c r="CA584" s="208"/>
      <c r="CB584" s="208"/>
      <c r="CC584" s="208"/>
      <c r="CD584" s="208"/>
      <c r="CE584" s="208"/>
      <c r="CF584" s="208"/>
      <c r="CG584" s="208"/>
      <c r="CH584" s="208"/>
      <c r="CI584" s="208"/>
      <c r="CJ584" s="208"/>
      <c r="CK584" s="208"/>
      <c r="CL584" s="208"/>
      <c r="CM584" s="208"/>
      <c r="CN584" s="208"/>
      <c r="CO584" s="208"/>
      <c r="CP584" s="208"/>
      <c r="CQ584" s="176"/>
      <c r="DP584" s="166"/>
    </row>
    <row r="585" spans="2:120">
      <c r="B585" s="166"/>
      <c r="C585" s="175"/>
      <c r="D585" s="175"/>
      <c r="E585" s="178"/>
      <c r="F585" s="17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70"/>
      <c r="S585" s="170"/>
      <c r="T585" s="170"/>
      <c r="U585" s="170"/>
      <c r="V585" s="170"/>
      <c r="W585" s="170"/>
      <c r="X585" s="207"/>
      <c r="Y585" s="207"/>
      <c r="Z585" s="207"/>
      <c r="AA585" s="208"/>
      <c r="AB585" s="208"/>
      <c r="AC585" s="208"/>
      <c r="AD585" s="208"/>
      <c r="AE585" s="208"/>
      <c r="AF585" s="208"/>
      <c r="AG585" s="208"/>
      <c r="AH585" s="208"/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  <c r="BI585" s="208"/>
      <c r="BJ585" s="208"/>
      <c r="BK585" s="208"/>
      <c r="BL585" s="208"/>
      <c r="BM585" s="208"/>
      <c r="BN585" s="208"/>
      <c r="BO585" s="208"/>
      <c r="BP585" s="208"/>
      <c r="BQ585" s="208"/>
      <c r="BR585" s="208"/>
      <c r="BS585" s="208"/>
      <c r="BT585" s="208"/>
      <c r="BU585" s="208"/>
      <c r="BV585" s="208"/>
      <c r="BW585" s="208"/>
      <c r="BX585" s="208"/>
      <c r="BY585" s="208"/>
      <c r="BZ585" s="208"/>
      <c r="CA585" s="208"/>
      <c r="CB585" s="208"/>
      <c r="CC585" s="208"/>
      <c r="CD585" s="208"/>
      <c r="CE585" s="208"/>
      <c r="CF585" s="208"/>
      <c r="CG585" s="208"/>
      <c r="CH585" s="208"/>
      <c r="CI585" s="208"/>
      <c r="CJ585" s="208"/>
      <c r="CK585" s="208"/>
      <c r="CL585" s="208"/>
      <c r="CM585" s="208"/>
      <c r="CN585" s="208"/>
      <c r="CO585" s="208"/>
      <c r="CP585" s="208"/>
      <c r="CQ585" s="176"/>
      <c r="DP585" s="166"/>
    </row>
    <row r="586" spans="2:120">
      <c r="B586" s="166"/>
      <c r="C586" s="175"/>
      <c r="D586" s="175"/>
      <c r="E586" s="178"/>
      <c r="F586" s="17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70"/>
      <c r="S586" s="170"/>
      <c r="T586" s="170"/>
      <c r="U586" s="170"/>
      <c r="V586" s="170"/>
      <c r="W586" s="170"/>
      <c r="X586" s="207"/>
      <c r="Y586" s="207"/>
      <c r="Z586" s="207"/>
      <c r="AA586" s="208"/>
      <c r="AB586" s="208"/>
      <c r="AC586" s="208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208"/>
      <c r="BN586" s="208"/>
      <c r="BO586" s="208"/>
      <c r="BP586" s="208"/>
      <c r="BQ586" s="208"/>
      <c r="BR586" s="208"/>
      <c r="BS586" s="208"/>
      <c r="BT586" s="208"/>
      <c r="BU586" s="208"/>
      <c r="BV586" s="208"/>
      <c r="BW586" s="208"/>
      <c r="BX586" s="208"/>
      <c r="BY586" s="208"/>
      <c r="BZ586" s="208"/>
      <c r="CA586" s="208"/>
      <c r="CB586" s="208"/>
      <c r="CC586" s="208"/>
      <c r="CD586" s="208"/>
      <c r="CE586" s="208"/>
      <c r="CF586" s="208"/>
      <c r="CG586" s="208"/>
      <c r="CH586" s="208"/>
      <c r="CI586" s="208"/>
      <c r="CJ586" s="208"/>
      <c r="CK586" s="208"/>
      <c r="CL586" s="208"/>
      <c r="CM586" s="208"/>
      <c r="CN586" s="208"/>
      <c r="CO586" s="208"/>
      <c r="CP586" s="208"/>
      <c r="CQ586" s="176"/>
      <c r="DP586" s="166"/>
    </row>
    <row r="587" spans="2:120">
      <c r="B587" s="166"/>
      <c r="C587" s="175"/>
      <c r="D587" s="175"/>
      <c r="E587" s="178"/>
      <c r="F587" s="17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70"/>
      <c r="S587" s="170"/>
      <c r="T587" s="170"/>
      <c r="U587" s="170"/>
      <c r="V587" s="170"/>
      <c r="W587" s="170"/>
      <c r="X587" s="207"/>
      <c r="Y587" s="207"/>
      <c r="Z587" s="207"/>
      <c r="AA587" s="208"/>
      <c r="AB587" s="208"/>
      <c r="AC587" s="208"/>
      <c r="AD587" s="208"/>
      <c r="AE587" s="208"/>
      <c r="AF587" s="208"/>
      <c r="AG587" s="208"/>
      <c r="AH587" s="208"/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  <c r="BI587" s="208"/>
      <c r="BJ587" s="208"/>
      <c r="BK587" s="208"/>
      <c r="BL587" s="208"/>
      <c r="BM587" s="208"/>
      <c r="BN587" s="208"/>
      <c r="BO587" s="208"/>
      <c r="BP587" s="208"/>
      <c r="BQ587" s="208"/>
      <c r="BR587" s="208"/>
      <c r="BS587" s="208"/>
      <c r="BT587" s="208"/>
      <c r="BU587" s="208"/>
      <c r="BV587" s="208"/>
      <c r="BW587" s="208"/>
      <c r="BX587" s="208"/>
      <c r="BY587" s="208"/>
      <c r="BZ587" s="208"/>
      <c r="CA587" s="208"/>
      <c r="CB587" s="208"/>
      <c r="CC587" s="208"/>
      <c r="CD587" s="208"/>
      <c r="CE587" s="208"/>
      <c r="CF587" s="208"/>
      <c r="CG587" s="208"/>
      <c r="CH587" s="208"/>
      <c r="CI587" s="208"/>
      <c r="CJ587" s="208"/>
      <c r="CK587" s="208"/>
      <c r="CL587" s="208"/>
      <c r="CM587" s="208"/>
      <c r="CN587" s="208"/>
      <c r="CO587" s="208"/>
      <c r="CP587" s="208"/>
      <c r="CQ587" s="176"/>
      <c r="DP587" s="166"/>
    </row>
    <row r="588" spans="2:120">
      <c r="B588" s="166"/>
      <c r="C588" s="175"/>
      <c r="D588" s="175"/>
      <c r="E588" s="178"/>
      <c r="F588" s="17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70"/>
      <c r="S588" s="170"/>
      <c r="T588" s="170"/>
      <c r="U588" s="170"/>
      <c r="V588" s="170"/>
      <c r="W588" s="170"/>
      <c r="X588" s="207"/>
      <c r="Y588" s="207"/>
      <c r="Z588" s="207"/>
      <c r="AA588" s="208"/>
      <c r="AB588" s="208"/>
      <c r="AC588" s="208"/>
      <c r="AD588" s="208"/>
      <c r="AE588" s="208"/>
      <c r="AF588" s="208"/>
      <c r="AG588" s="208"/>
      <c r="AH588" s="208"/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  <c r="BI588" s="208"/>
      <c r="BJ588" s="208"/>
      <c r="BK588" s="208"/>
      <c r="BL588" s="208"/>
      <c r="BM588" s="208"/>
      <c r="BN588" s="208"/>
      <c r="BO588" s="208"/>
      <c r="BP588" s="208"/>
      <c r="BQ588" s="208"/>
      <c r="BR588" s="208"/>
      <c r="BS588" s="208"/>
      <c r="BT588" s="208"/>
      <c r="BU588" s="208"/>
      <c r="BV588" s="208"/>
      <c r="BW588" s="208"/>
      <c r="BX588" s="208"/>
      <c r="BY588" s="208"/>
      <c r="BZ588" s="208"/>
      <c r="CA588" s="208"/>
      <c r="CB588" s="208"/>
      <c r="CC588" s="208"/>
      <c r="CD588" s="208"/>
      <c r="CE588" s="208"/>
      <c r="CF588" s="208"/>
      <c r="CG588" s="208"/>
      <c r="CH588" s="208"/>
      <c r="CI588" s="208"/>
      <c r="CJ588" s="208"/>
      <c r="CK588" s="208"/>
      <c r="CL588" s="208"/>
      <c r="CM588" s="208"/>
      <c r="CN588" s="208"/>
      <c r="CO588" s="208"/>
      <c r="CP588" s="208"/>
      <c r="CQ588" s="176"/>
      <c r="DP588" s="166"/>
    </row>
    <row r="589" spans="2:120">
      <c r="B589" s="166"/>
      <c r="C589" s="175"/>
      <c r="D589" s="175"/>
      <c r="E589" s="178"/>
      <c r="F589" s="17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70"/>
      <c r="S589" s="170"/>
      <c r="T589" s="170"/>
      <c r="U589" s="170"/>
      <c r="V589" s="170"/>
      <c r="W589" s="170"/>
      <c r="X589" s="207"/>
      <c r="Y589" s="207"/>
      <c r="Z589" s="207"/>
      <c r="AA589" s="208"/>
      <c r="AB589" s="208"/>
      <c r="AC589" s="208"/>
      <c r="AD589" s="208"/>
      <c r="AE589" s="208"/>
      <c r="AF589" s="208"/>
      <c r="AG589" s="208"/>
      <c r="AH589" s="208"/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  <c r="BI589" s="208"/>
      <c r="BJ589" s="208"/>
      <c r="BK589" s="208"/>
      <c r="BL589" s="208"/>
      <c r="BM589" s="208"/>
      <c r="BN589" s="208"/>
      <c r="BO589" s="208"/>
      <c r="BP589" s="208"/>
      <c r="BQ589" s="208"/>
      <c r="BR589" s="208"/>
      <c r="BS589" s="208"/>
      <c r="BT589" s="208"/>
      <c r="BU589" s="208"/>
      <c r="BV589" s="208"/>
      <c r="BW589" s="208"/>
      <c r="BX589" s="208"/>
      <c r="BY589" s="208"/>
      <c r="BZ589" s="208"/>
      <c r="CA589" s="208"/>
      <c r="CB589" s="208"/>
      <c r="CC589" s="208"/>
      <c r="CD589" s="208"/>
      <c r="CE589" s="208"/>
      <c r="CF589" s="208"/>
      <c r="CG589" s="208"/>
      <c r="CH589" s="208"/>
      <c r="CI589" s="208"/>
      <c r="CJ589" s="208"/>
      <c r="CK589" s="208"/>
      <c r="CL589" s="208"/>
      <c r="CM589" s="208"/>
      <c r="CN589" s="208"/>
      <c r="CO589" s="208"/>
      <c r="CP589" s="208"/>
      <c r="CQ589" s="176"/>
      <c r="DP589" s="166"/>
    </row>
    <row r="590" spans="2:120">
      <c r="B590" s="166"/>
      <c r="C590" s="175"/>
      <c r="D590" s="175"/>
      <c r="E590" s="178"/>
      <c r="F590" s="17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70"/>
      <c r="S590" s="170"/>
      <c r="T590" s="170"/>
      <c r="U590" s="170"/>
      <c r="V590" s="170"/>
      <c r="W590" s="170"/>
      <c r="X590" s="207"/>
      <c r="Y590" s="207"/>
      <c r="Z590" s="207"/>
      <c r="AA590" s="208"/>
      <c r="AB590" s="208"/>
      <c r="AC590" s="208"/>
      <c r="AD590" s="208"/>
      <c r="AE590" s="208"/>
      <c r="AF590" s="208"/>
      <c r="AG590" s="208"/>
      <c r="AH590" s="208"/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  <c r="BI590" s="208"/>
      <c r="BJ590" s="208"/>
      <c r="BK590" s="208"/>
      <c r="BL590" s="208"/>
      <c r="BM590" s="208"/>
      <c r="BN590" s="208"/>
      <c r="BO590" s="208"/>
      <c r="BP590" s="208"/>
      <c r="BQ590" s="208"/>
      <c r="BR590" s="208"/>
      <c r="BS590" s="208"/>
      <c r="BT590" s="208"/>
      <c r="BU590" s="208"/>
      <c r="BV590" s="208"/>
      <c r="BW590" s="208"/>
      <c r="BX590" s="208"/>
      <c r="BY590" s="208"/>
      <c r="BZ590" s="208"/>
      <c r="CA590" s="208"/>
      <c r="CB590" s="208"/>
      <c r="CC590" s="208"/>
      <c r="CD590" s="208"/>
      <c r="CE590" s="208"/>
      <c r="CF590" s="208"/>
      <c r="CG590" s="208"/>
      <c r="CH590" s="208"/>
      <c r="CI590" s="208"/>
      <c r="CJ590" s="208"/>
      <c r="CK590" s="208"/>
      <c r="CL590" s="208"/>
      <c r="CM590" s="208"/>
      <c r="CN590" s="208"/>
      <c r="CO590" s="208"/>
      <c r="CP590" s="208"/>
      <c r="CQ590" s="176"/>
      <c r="DP590" s="166"/>
    </row>
    <row r="591" spans="2:120">
      <c r="B591" s="166"/>
      <c r="C591" s="175"/>
      <c r="D591" s="175"/>
      <c r="E591" s="178"/>
      <c r="F591" s="17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70"/>
      <c r="S591" s="170"/>
      <c r="T591" s="170"/>
      <c r="U591" s="170"/>
      <c r="V591" s="170"/>
      <c r="W591" s="170"/>
      <c r="X591" s="207"/>
      <c r="Y591" s="207"/>
      <c r="Z591" s="207"/>
      <c r="AA591" s="208"/>
      <c r="AB591" s="208"/>
      <c r="AC591" s="208"/>
      <c r="AD591" s="208"/>
      <c r="AE591" s="208"/>
      <c r="AF591" s="208"/>
      <c r="AG591" s="208"/>
      <c r="AH591" s="208"/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  <c r="BI591" s="208"/>
      <c r="BJ591" s="208"/>
      <c r="BK591" s="208"/>
      <c r="BL591" s="208"/>
      <c r="BM591" s="208"/>
      <c r="BN591" s="208"/>
      <c r="BO591" s="208"/>
      <c r="BP591" s="208"/>
      <c r="BQ591" s="208"/>
      <c r="BR591" s="208"/>
      <c r="BS591" s="208"/>
      <c r="BT591" s="208"/>
      <c r="BU591" s="208"/>
      <c r="BV591" s="208"/>
      <c r="BW591" s="208"/>
      <c r="BX591" s="208"/>
      <c r="BY591" s="208"/>
      <c r="BZ591" s="208"/>
      <c r="CA591" s="208"/>
      <c r="CB591" s="208"/>
      <c r="CC591" s="208"/>
      <c r="CD591" s="208"/>
      <c r="CE591" s="208"/>
      <c r="CF591" s="208"/>
      <c r="CG591" s="208"/>
      <c r="CH591" s="208"/>
      <c r="CI591" s="208"/>
      <c r="CJ591" s="208"/>
      <c r="CK591" s="208"/>
      <c r="CL591" s="208"/>
      <c r="CM591" s="208"/>
      <c r="CN591" s="208"/>
      <c r="CO591" s="208"/>
      <c r="CP591" s="208"/>
      <c r="CQ591" s="176"/>
      <c r="DP591" s="166"/>
    </row>
    <row r="592" spans="2:120">
      <c r="B592" s="166"/>
      <c r="C592" s="175"/>
      <c r="D592" s="175"/>
      <c r="E592" s="178"/>
      <c r="F592" s="17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70"/>
      <c r="S592" s="170"/>
      <c r="T592" s="170"/>
      <c r="U592" s="170"/>
      <c r="V592" s="170"/>
      <c r="W592" s="170"/>
      <c r="X592" s="207"/>
      <c r="Y592" s="207"/>
      <c r="Z592" s="207"/>
      <c r="AA592" s="208"/>
      <c r="AB592" s="208"/>
      <c r="AC592" s="208"/>
      <c r="AD592" s="208"/>
      <c r="AE592" s="208"/>
      <c r="AF592" s="208"/>
      <c r="AG592" s="208"/>
      <c r="AH592" s="208"/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  <c r="BI592" s="208"/>
      <c r="BJ592" s="208"/>
      <c r="BK592" s="208"/>
      <c r="BL592" s="208"/>
      <c r="BM592" s="208"/>
      <c r="BN592" s="208"/>
      <c r="BO592" s="208"/>
      <c r="BP592" s="208"/>
      <c r="BQ592" s="208"/>
      <c r="BR592" s="208"/>
      <c r="BS592" s="208"/>
      <c r="BT592" s="208"/>
      <c r="BU592" s="208"/>
      <c r="BV592" s="208"/>
      <c r="BW592" s="208"/>
      <c r="BX592" s="208"/>
      <c r="BY592" s="208"/>
      <c r="BZ592" s="208"/>
      <c r="CA592" s="208"/>
      <c r="CB592" s="208"/>
      <c r="CC592" s="208"/>
      <c r="CD592" s="208"/>
      <c r="CE592" s="208"/>
      <c r="CF592" s="208"/>
      <c r="CG592" s="208"/>
      <c r="CH592" s="208"/>
      <c r="CI592" s="208"/>
      <c r="CJ592" s="208"/>
      <c r="CK592" s="208"/>
      <c r="CL592" s="208"/>
      <c r="CM592" s="208"/>
      <c r="CN592" s="208"/>
      <c r="CO592" s="208"/>
      <c r="CP592" s="208"/>
      <c r="CQ592" s="176"/>
      <c r="DP592" s="166"/>
    </row>
    <row r="593" spans="2:120">
      <c r="B593" s="166"/>
      <c r="C593" s="175"/>
      <c r="D593" s="175"/>
      <c r="E593" s="178"/>
      <c r="F593" s="17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70"/>
      <c r="S593" s="170"/>
      <c r="T593" s="170"/>
      <c r="U593" s="170"/>
      <c r="V593" s="170"/>
      <c r="W593" s="170"/>
      <c r="X593" s="207"/>
      <c r="Y593" s="207"/>
      <c r="Z593" s="207"/>
      <c r="AA593" s="208"/>
      <c r="AB593" s="208"/>
      <c r="AC593" s="208"/>
      <c r="AD593" s="208"/>
      <c r="AE593" s="208"/>
      <c r="AF593" s="208"/>
      <c r="AG593" s="208"/>
      <c r="AH593" s="208"/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  <c r="BI593" s="208"/>
      <c r="BJ593" s="208"/>
      <c r="BK593" s="208"/>
      <c r="BL593" s="208"/>
      <c r="BM593" s="208"/>
      <c r="BN593" s="208"/>
      <c r="BO593" s="208"/>
      <c r="BP593" s="208"/>
      <c r="BQ593" s="208"/>
      <c r="BR593" s="208"/>
      <c r="BS593" s="208"/>
      <c r="BT593" s="208"/>
      <c r="BU593" s="208"/>
      <c r="BV593" s="208"/>
      <c r="BW593" s="208"/>
      <c r="BX593" s="208"/>
      <c r="BY593" s="208"/>
      <c r="BZ593" s="208"/>
      <c r="CA593" s="208"/>
      <c r="CB593" s="208"/>
      <c r="CC593" s="208"/>
      <c r="CD593" s="208"/>
      <c r="CE593" s="208"/>
      <c r="CF593" s="208"/>
      <c r="CG593" s="208"/>
      <c r="CH593" s="208"/>
      <c r="CI593" s="208"/>
      <c r="CJ593" s="208"/>
      <c r="CK593" s="208"/>
      <c r="CL593" s="208"/>
      <c r="CM593" s="208"/>
      <c r="CN593" s="208"/>
      <c r="CO593" s="208"/>
      <c r="CP593" s="208"/>
      <c r="CQ593" s="176"/>
      <c r="DP593" s="166"/>
    </row>
    <row r="594" spans="2:120">
      <c r="B594" s="166"/>
      <c r="C594" s="175"/>
      <c r="D594" s="175"/>
      <c r="E594" s="178"/>
      <c r="F594" s="17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70"/>
      <c r="S594" s="170"/>
      <c r="T594" s="170"/>
      <c r="U594" s="170"/>
      <c r="V594" s="170"/>
      <c r="W594" s="170"/>
      <c r="X594" s="207"/>
      <c r="Y594" s="207"/>
      <c r="Z594" s="207"/>
      <c r="AA594" s="208"/>
      <c r="AB594" s="208"/>
      <c r="AC594" s="208"/>
      <c r="AD594" s="208"/>
      <c r="AE594" s="208"/>
      <c r="AF594" s="208"/>
      <c r="AG594" s="208"/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  <c r="BI594" s="208"/>
      <c r="BJ594" s="208"/>
      <c r="BK594" s="208"/>
      <c r="BL594" s="208"/>
      <c r="BM594" s="208"/>
      <c r="BN594" s="208"/>
      <c r="BO594" s="208"/>
      <c r="BP594" s="208"/>
      <c r="BQ594" s="208"/>
      <c r="BR594" s="208"/>
      <c r="BS594" s="208"/>
      <c r="BT594" s="208"/>
      <c r="BU594" s="208"/>
      <c r="BV594" s="208"/>
      <c r="BW594" s="208"/>
      <c r="BX594" s="208"/>
      <c r="BY594" s="208"/>
      <c r="BZ594" s="208"/>
      <c r="CA594" s="208"/>
      <c r="CB594" s="208"/>
      <c r="CC594" s="208"/>
      <c r="CD594" s="208"/>
      <c r="CE594" s="208"/>
      <c r="CF594" s="208"/>
      <c r="CG594" s="208"/>
      <c r="CH594" s="208"/>
      <c r="CI594" s="208"/>
      <c r="CJ594" s="208"/>
      <c r="CK594" s="208"/>
      <c r="CL594" s="208"/>
      <c r="CM594" s="208"/>
      <c r="CN594" s="208"/>
      <c r="CO594" s="208"/>
      <c r="CP594" s="208"/>
      <c r="CQ594" s="176"/>
      <c r="DP594" s="166"/>
    </row>
    <row r="595" spans="2:120">
      <c r="B595" s="166"/>
      <c r="C595" s="175"/>
      <c r="D595" s="175"/>
      <c r="E595" s="178"/>
      <c r="F595" s="17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70"/>
      <c r="S595" s="170"/>
      <c r="T595" s="170"/>
      <c r="U595" s="170"/>
      <c r="V595" s="170"/>
      <c r="W595" s="170"/>
      <c r="X595" s="207"/>
      <c r="Y595" s="207"/>
      <c r="Z595" s="207"/>
      <c r="AA595" s="208"/>
      <c r="AB595" s="208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8"/>
      <c r="BN595" s="208"/>
      <c r="BO595" s="208"/>
      <c r="BP595" s="208"/>
      <c r="BQ595" s="208"/>
      <c r="BR595" s="208"/>
      <c r="BS595" s="208"/>
      <c r="BT595" s="208"/>
      <c r="BU595" s="208"/>
      <c r="BV595" s="208"/>
      <c r="BW595" s="208"/>
      <c r="BX595" s="208"/>
      <c r="BY595" s="208"/>
      <c r="BZ595" s="208"/>
      <c r="CA595" s="208"/>
      <c r="CB595" s="208"/>
      <c r="CC595" s="208"/>
      <c r="CD595" s="208"/>
      <c r="CE595" s="208"/>
      <c r="CF595" s="208"/>
      <c r="CG595" s="208"/>
      <c r="CH595" s="208"/>
      <c r="CI595" s="208"/>
      <c r="CJ595" s="208"/>
      <c r="CK595" s="208"/>
      <c r="CL595" s="208"/>
      <c r="CM595" s="208"/>
      <c r="CN595" s="208"/>
      <c r="CO595" s="208"/>
      <c r="CP595" s="208"/>
      <c r="CQ595" s="176"/>
      <c r="DP595" s="166"/>
    </row>
    <row r="596" spans="2:120">
      <c r="B596" s="166"/>
      <c r="C596" s="175"/>
      <c r="D596" s="175"/>
      <c r="E596" s="178"/>
      <c r="F596" s="17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70"/>
      <c r="S596" s="170"/>
      <c r="T596" s="170"/>
      <c r="U596" s="170"/>
      <c r="V596" s="170"/>
      <c r="W596" s="170"/>
      <c r="X596" s="207"/>
      <c r="Y596" s="207"/>
      <c r="Z596" s="207"/>
      <c r="AA596" s="208"/>
      <c r="AB596" s="208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8"/>
      <c r="BN596" s="208"/>
      <c r="BO596" s="208"/>
      <c r="BP596" s="208"/>
      <c r="BQ596" s="208"/>
      <c r="BR596" s="208"/>
      <c r="BS596" s="208"/>
      <c r="BT596" s="208"/>
      <c r="BU596" s="208"/>
      <c r="BV596" s="208"/>
      <c r="BW596" s="208"/>
      <c r="BX596" s="208"/>
      <c r="BY596" s="208"/>
      <c r="BZ596" s="208"/>
      <c r="CA596" s="208"/>
      <c r="CB596" s="208"/>
      <c r="CC596" s="208"/>
      <c r="CD596" s="208"/>
      <c r="CE596" s="208"/>
      <c r="CF596" s="208"/>
      <c r="CG596" s="208"/>
      <c r="CH596" s="208"/>
      <c r="CI596" s="208"/>
      <c r="CJ596" s="208"/>
      <c r="CK596" s="208"/>
      <c r="CL596" s="208"/>
      <c r="CM596" s="208"/>
      <c r="CN596" s="208"/>
      <c r="CO596" s="208"/>
      <c r="CP596" s="208"/>
      <c r="CQ596" s="176"/>
      <c r="DP596" s="166"/>
    </row>
    <row r="597" spans="2:120">
      <c r="B597" s="166"/>
      <c r="C597" s="175"/>
      <c r="D597" s="175"/>
      <c r="E597" s="178"/>
      <c r="F597" s="17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70"/>
      <c r="S597" s="170"/>
      <c r="T597" s="170"/>
      <c r="U597" s="170"/>
      <c r="V597" s="170"/>
      <c r="W597" s="170"/>
      <c r="X597" s="207"/>
      <c r="Y597" s="207"/>
      <c r="Z597" s="207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8"/>
      <c r="BN597" s="208"/>
      <c r="BO597" s="208"/>
      <c r="BP597" s="208"/>
      <c r="BQ597" s="208"/>
      <c r="BR597" s="208"/>
      <c r="BS597" s="208"/>
      <c r="BT597" s="208"/>
      <c r="BU597" s="208"/>
      <c r="BV597" s="208"/>
      <c r="BW597" s="208"/>
      <c r="BX597" s="208"/>
      <c r="BY597" s="208"/>
      <c r="BZ597" s="208"/>
      <c r="CA597" s="208"/>
      <c r="CB597" s="208"/>
      <c r="CC597" s="208"/>
      <c r="CD597" s="208"/>
      <c r="CE597" s="208"/>
      <c r="CF597" s="208"/>
      <c r="CG597" s="208"/>
      <c r="CH597" s="208"/>
      <c r="CI597" s="208"/>
      <c r="CJ597" s="208"/>
      <c r="CK597" s="208"/>
      <c r="CL597" s="208"/>
      <c r="CM597" s="208"/>
      <c r="CN597" s="208"/>
      <c r="CO597" s="208"/>
      <c r="CP597" s="208"/>
      <c r="CQ597" s="176"/>
      <c r="DP597" s="166"/>
    </row>
    <row r="598" spans="2:120">
      <c r="B598" s="166"/>
      <c r="C598" s="175"/>
      <c r="D598" s="175"/>
      <c r="E598" s="178"/>
      <c r="F598" s="17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70"/>
      <c r="S598" s="170"/>
      <c r="T598" s="170"/>
      <c r="U598" s="170"/>
      <c r="V598" s="170"/>
      <c r="W598" s="170"/>
      <c r="X598" s="207"/>
      <c r="Y598" s="207"/>
      <c r="Z598" s="207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  <c r="BI598" s="208"/>
      <c r="BJ598" s="208"/>
      <c r="BK598" s="208"/>
      <c r="BL598" s="208"/>
      <c r="BM598" s="208"/>
      <c r="BN598" s="208"/>
      <c r="BO598" s="208"/>
      <c r="BP598" s="208"/>
      <c r="BQ598" s="208"/>
      <c r="BR598" s="208"/>
      <c r="BS598" s="208"/>
      <c r="BT598" s="208"/>
      <c r="BU598" s="208"/>
      <c r="BV598" s="208"/>
      <c r="BW598" s="208"/>
      <c r="BX598" s="208"/>
      <c r="BY598" s="208"/>
      <c r="BZ598" s="208"/>
      <c r="CA598" s="208"/>
      <c r="CB598" s="208"/>
      <c r="CC598" s="208"/>
      <c r="CD598" s="208"/>
      <c r="CE598" s="208"/>
      <c r="CF598" s="208"/>
      <c r="CG598" s="208"/>
      <c r="CH598" s="208"/>
      <c r="CI598" s="208"/>
      <c r="CJ598" s="208"/>
      <c r="CK598" s="208"/>
      <c r="CL598" s="208"/>
      <c r="CM598" s="208"/>
      <c r="CN598" s="208"/>
      <c r="CO598" s="208"/>
      <c r="CP598" s="208"/>
      <c r="CQ598" s="176"/>
      <c r="DP598" s="166"/>
    </row>
    <row r="599" spans="2:120">
      <c r="B599" s="166"/>
      <c r="C599" s="175"/>
      <c r="D599" s="175"/>
      <c r="E599" s="178"/>
      <c r="F599" s="17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70"/>
      <c r="S599" s="170"/>
      <c r="T599" s="170"/>
      <c r="U599" s="170"/>
      <c r="V599" s="170"/>
      <c r="W599" s="170"/>
      <c r="X599" s="207"/>
      <c r="Y599" s="207"/>
      <c r="Z599" s="207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8"/>
      <c r="BN599" s="208"/>
      <c r="BO599" s="208"/>
      <c r="BP599" s="208"/>
      <c r="BQ599" s="208"/>
      <c r="BR599" s="208"/>
      <c r="BS599" s="208"/>
      <c r="BT599" s="208"/>
      <c r="BU599" s="208"/>
      <c r="BV599" s="208"/>
      <c r="BW599" s="208"/>
      <c r="BX599" s="208"/>
      <c r="BY599" s="208"/>
      <c r="BZ599" s="208"/>
      <c r="CA599" s="208"/>
      <c r="CB599" s="208"/>
      <c r="CC599" s="208"/>
      <c r="CD599" s="208"/>
      <c r="CE599" s="208"/>
      <c r="CF599" s="208"/>
      <c r="CG599" s="208"/>
      <c r="CH599" s="208"/>
      <c r="CI599" s="208"/>
      <c r="CJ599" s="208"/>
      <c r="CK599" s="208"/>
      <c r="CL599" s="208"/>
      <c r="CM599" s="208"/>
      <c r="CN599" s="208"/>
      <c r="CO599" s="208"/>
      <c r="CP599" s="208"/>
      <c r="CQ599" s="176"/>
      <c r="DP599" s="166"/>
    </row>
    <row r="600" spans="2:120">
      <c r="B600" s="166"/>
      <c r="C600" s="175"/>
      <c r="D600" s="175"/>
      <c r="E600" s="178"/>
      <c r="F600" s="17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70"/>
      <c r="S600" s="170"/>
      <c r="T600" s="170"/>
      <c r="U600" s="170"/>
      <c r="V600" s="170"/>
      <c r="W600" s="170"/>
      <c r="X600" s="207"/>
      <c r="Y600" s="207"/>
      <c r="Z600" s="207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8"/>
      <c r="BL600" s="208"/>
      <c r="BM600" s="208"/>
      <c r="BN600" s="208"/>
      <c r="BO600" s="208"/>
      <c r="BP600" s="208"/>
      <c r="BQ600" s="208"/>
      <c r="BR600" s="208"/>
      <c r="BS600" s="208"/>
      <c r="BT600" s="208"/>
      <c r="BU600" s="208"/>
      <c r="BV600" s="208"/>
      <c r="BW600" s="208"/>
      <c r="BX600" s="208"/>
      <c r="BY600" s="208"/>
      <c r="BZ600" s="208"/>
      <c r="CA600" s="208"/>
      <c r="CB600" s="208"/>
      <c r="CC600" s="208"/>
      <c r="CD600" s="208"/>
      <c r="CE600" s="208"/>
      <c r="CF600" s="208"/>
      <c r="CG600" s="208"/>
      <c r="CH600" s="208"/>
      <c r="CI600" s="208"/>
      <c r="CJ600" s="208"/>
      <c r="CK600" s="208"/>
      <c r="CL600" s="208"/>
      <c r="CM600" s="208"/>
      <c r="CN600" s="208"/>
      <c r="CO600" s="208"/>
      <c r="CP600" s="208"/>
      <c r="CQ600" s="176"/>
      <c r="DP600" s="166"/>
    </row>
    <row r="601" spans="2:120">
      <c r="B601" s="166"/>
      <c r="C601" s="175"/>
      <c r="D601" s="175"/>
      <c r="E601" s="178"/>
      <c r="F601" s="17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70"/>
      <c r="S601" s="170"/>
      <c r="T601" s="170"/>
      <c r="U601" s="170"/>
      <c r="V601" s="170"/>
      <c r="W601" s="170"/>
      <c r="X601" s="207"/>
      <c r="Y601" s="207"/>
      <c r="Z601" s="207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8"/>
      <c r="BL601" s="208"/>
      <c r="BM601" s="208"/>
      <c r="BN601" s="208"/>
      <c r="BO601" s="208"/>
      <c r="BP601" s="208"/>
      <c r="BQ601" s="208"/>
      <c r="BR601" s="208"/>
      <c r="BS601" s="208"/>
      <c r="BT601" s="208"/>
      <c r="BU601" s="208"/>
      <c r="BV601" s="208"/>
      <c r="BW601" s="208"/>
      <c r="BX601" s="208"/>
      <c r="BY601" s="208"/>
      <c r="BZ601" s="208"/>
      <c r="CA601" s="208"/>
      <c r="CB601" s="208"/>
      <c r="CC601" s="208"/>
      <c r="CD601" s="208"/>
      <c r="CE601" s="208"/>
      <c r="CF601" s="208"/>
      <c r="CG601" s="208"/>
      <c r="CH601" s="208"/>
      <c r="CI601" s="208"/>
      <c r="CJ601" s="208"/>
      <c r="CK601" s="208"/>
      <c r="CL601" s="208"/>
      <c r="CM601" s="208"/>
      <c r="CN601" s="208"/>
      <c r="CO601" s="208"/>
      <c r="CP601" s="208"/>
      <c r="CQ601" s="176"/>
      <c r="DP601" s="166"/>
    </row>
    <row r="602" spans="2:120">
      <c r="B602" s="166"/>
      <c r="C602" s="175"/>
      <c r="D602" s="175"/>
      <c r="E602" s="178"/>
      <c r="F602" s="17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70"/>
      <c r="S602" s="170"/>
      <c r="T602" s="170"/>
      <c r="U602" s="170"/>
      <c r="V602" s="170"/>
      <c r="W602" s="170"/>
      <c r="X602" s="207"/>
      <c r="Y602" s="207"/>
      <c r="Z602" s="207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  <c r="BI602" s="208"/>
      <c r="BJ602" s="208"/>
      <c r="BK602" s="208"/>
      <c r="BL602" s="208"/>
      <c r="BM602" s="208"/>
      <c r="BN602" s="208"/>
      <c r="BO602" s="208"/>
      <c r="BP602" s="208"/>
      <c r="BQ602" s="208"/>
      <c r="BR602" s="208"/>
      <c r="BS602" s="208"/>
      <c r="BT602" s="208"/>
      <c r="BU602" s="208"/>
      <c r="BV602" s="208"/>
      <c r="BW602" s="208"/>
      <c r="BX602" s="208"/>
      <c r="BY602" s="208"/>
      <c r="BZ602" s="208"/>
      <c r="CA602" s="208"/>
      <c r="CB602" s="208"/>
      <c r="CC602" s="208"/>
      <c r="CD602" s="208"/>
      <c r="CE602" s="208"/>
      <c r="CF602" s="208"/>
      <c r="CG602" s="208"/>
      <c r="CH602" s="208"/>
      <c r="CI602" s="208"/>
      <c r="CJ602" s="208"/>
      <c r="CK602" s="208"/>
      <c r="CL602" s="208"/>
      <c r="CM602" s="208"/>
      <c r="CN602" s="208"/>
      <c r="CO602" s="208"/>
      <c r="CP602" s="208"/>
      <c r="CQ602" s="176"/>
      <c r="DP602" s="166"/>
    </row>
    <row r="603" spans="2:120">
      <c r="B603" s="166"/>
      <c r="C603" s="175"/>
      <c r="D603" s="175"/>
      <c r="E603" s="178"/>
      <c r="F603" s="17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70"/>
      <c r="S603" s="170"/>
      <c r="T603" s="170"/>
      <c r="U603" s="170"/>
      <c r="V603" s="170"/>
      <c r="W603" s="170"/>
      <c r="X603" s="207"/>
      <c r="Y603" s="207"/>
      <c r="Z603" s="207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208"/>
      <c r="BN603" s="208"/>
      <c r="BO603" s="208"/>
      <c r="BP603" s="208"/>
      <c r="BQ603" s="208"/>
      <c r="BR603" s="208"/>
      <c r="BS603" s="208"/>
      <c r="BT603" s="208"/>
      <c r="BU603" s="208"/>
      <c r="BV603" s="208"/>
      <c r="BW603" s="208"/>
      <c r="BX603" s="208"/>
      <c r="BY603" s="208"/>
      <c r="BZ603" s="208"/>
      <c r="CA603" s="208"/>
      <c r="CB603" s="208"/>
      <c r="CC603" s="208"/>
      <c r="CD603" s="208"/>
      <c r="CE603" s="208"/>
      <c r="CF603" s="208"/>
      <c r="CG603" s="208"/>
      <c r="CH603" s="208"/>
      <c r="CI603" s="208"/>
      <c r="CJ603" s="208"/>
      <c r="CK603" s="208"/>
      <c r="CL603" s="208"/>
      <c r="CM603" s="208"/>
      <c r="CN603" s="208"/>
      <c r="CO603" s="208"/>
      <c r="CP603" s="208"/>
      <c r="CQ603" s="176"/>
      <c r="DP603" s="166"/>
    </row>
    <row r="604" spans="2:120">
      <c r="B604" s="166"/>
      <c r="C604" s="175"/>
      <c r="D604" s="175"/>
      <c r="E604" s="178"/>
      <c r="F604" s="17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70"/>
      <c r="S604" s="170"/>
      <c r="T604" s="170"/>
      <c r="U604" s="170"/>
      <c r="V604" s="170"/>
      <c r="W604" s="170"/>
      <c r="X604" s="207"/>
      <c r="Y604" s="207"/>
      <c r="Z604" s="207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  <c r="BI604" s="208"/>
      <c r="BJ604" s="208"/>
      <c r="BK604" s="208"/>
      <c r="BL604" s="208"/>
      <c r="BM604" s="208"/>
      <c r="BN604" s="208"/>
      <c r="BO604" s="208"/>
      <c r="BP604" s="208"/>
      <c r="BQ604" s="208"/>
      <c r="BR604" s="208"/>
      <c r="BS604" s="208"/>
      <c r="BT604" s="208"/>
      <c r="BU604" s="208"/>
      <c r="BV604" s="208"/>
      <c r="BW604" s="208"/>
      <c r="BX604" s="208"/>
      <c r="BY604" s="208"/>
      <c r="BZ604" s="208"/>
      <c r="CA604" s="208"/>
      <c r="CB604" s="208"/>
      <c r="CC604" s="208"/>
      <c r="CD604" s="208"/>
      <c r="CE604" s="208"/>
      <c r="CF604" s="208"/>
      <c r="CG604" s="208"/>
      <c r="CH604" s="208"/>
      <c r="CI604" s="208"/>
      <c r="CJ604" s="208"/>
      <c r="CK604" s="208"/>
      <c r="CL604" s="208"/>
      <c r="CM604" s="208"/>
      <c r="CN604" s="208"/>
      <c r="CO604" s="208"/>
      <c r="CP604" s="208"/>
      <c r="CQ604" s="176"/>
      <c r="DP604" s="166"/>
    </row>
    <row r="605" spans="2:120">
      <c r="B605" s="166"/>
      <c r="C605" s="175"/>
      <c r="D605" s="175"/>
      <c r="E605" s="178"/>
      <c r="F605" s="17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70"/>
      <c r="S605" s="170"/>
      <c r="T605" s="170"/>
      <c r="U605" s="170"/>
      <c r="V605" s="170"/>
      <c r="W605" s="170"/>
      <c r="X605" s="207"/>
      <c r="Y605" s="207"/>
      <c r="Z605" s="207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208"/>
      <c r="BN605" s="208"/>
      <c r="BO605" s="208"/>
      <c r="BP605" s="208"/>
      <c r="BQ605" s="208"/>
      <c r="BR605" s="208"/>
      <c r="BS605" s="208"/>
      <c r="BT605" s="208"/>
      <c r="BU605" s="208"/>
      <c r="BV605" s="208"/>
      <c r="BW605" s="208"/>
      <c r="BX605" s="208"/>
      <c r="BY605" s="208"/>
      <c r="BZ605" s="208"/>
      <c r="CA605" s="208"/>
      <c r="CB605" s="208"/>
      <c r="CC605" s="208"/>
      <c r="CD605" s="208"/>
      <c r="CE605" s="208"/>
      <c r="CF605" s="208"/>
      <c r="CG605" s="208"/>
      <c r="CH605" s="208"/>
      <c r="CI605" s="208"/>
      <c r="CJ605" s="208"/>
      <c r="CK605" s="208"/>
      <c r="CL605" s="208"/>
      <c r="CM605" s="208"/>
      <c r="CN605" s="208"/>
      <c r="CO605" s="208"/>
      <c r="CP605" s="208"/>
      <c r="CQ605" s="176"/>
      <c r="DP605" s="166"/>
    </row>
    <row r="606" spans="2:120">
      <c r="B606" s="166"/>
      <c r="C606" s="175"/>
      <c r="D606" s="175"/>
      <c r="E606" s="178"/>
      <c r="F606" s="17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70"/>
      <c r="S606" s="170"/>
      <c r="T606" s="170"/>
      <c r="U606" s="170"/>
      <c r="V606" s="170"/>
      <c r="W606" s="170"/>
      <c r="X606" s="207"/>
      <c r="Y606" s="207"/>
      <c r="Z606" s="207"/>
      <c r="AA606" s="208"/>
      <c r="AB606" s="208"/>
      <c r="AC606" s="208"/>
      <c r="AD606" s="208"/>
      <c r="AE606" s="208"/>
      <c r="AF606" s="208"/>
      <c r="AG606" s="208"/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  <c r="BI606" s="208"/>
      <c r="BJ606" s="208"/>
      <c r="BK606" s="208"/>
      <c r="BL606" s="208"/>
      <c r="BM606" s="208"/>
      <c r="BN606" s="208"/>
      <c r="BO606" s="208"/>
      <c r="BP606" s="208"/>
      <c r="BQ606" s="208"/>
      <c r="BR606" s="208"/>
      <c r="BS606" s="208"/>
      <c r="BT606" s="208"/>
      <c r="BU606" s="208"/>
      <c r="BV606" s="208"/>
      <c r="BW606" s="208"/>
      <c r="BX606" s="208"/>
      <c r="BY606" s="208"/>
      <c r="BZ606" s="208"/>
      <c r="CA606" s="208"/>
      <c r="CB606" s="208"/>
      <c r="CC606" s="208"/>
      <c r="CD606" s="208"/>
      <c r="CE606" s="208"/>
      <c r="CF606" s="208"/>
      <c r="CG606" s="208"/>
      <c r="CH606" s="208"/>
      <c r="CI606" s="208"/>
      <c r="CJ606" s="208"/>
      <c r="CK606" s="208"/>
      <c r="CL606" s="208"/>
      <c r="CM606" s="208"/>
      <c r="CN606" s="208"/>
      <c r="CO606" s="208"/>
      <c r="CP606" s="208"/>
      <c r="CQ606" s="176"/>
      <c r="DP606" s="166"/>
    </row>
    <row r="607" spans="2:120">
      <c r="B607" s="166"/>
      <c r="C607" s="175"/>
      <c r="D607" s="175"/>
      <c r="E607" s="178"/>
      <c r="F607" s="17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70"/>
      <c r="S607" s="170"/>
      <c r="T607" s="170"/>
      <c r="U607" s="170"/>
      <c r="V607" s="170"/>
      <c r="W607" s="170"/>
      <c r="X607" s="207"/>
      <c r="Y607" s="207"/>
      <c r="Z607" s="207"/>
      <c r="AA607" s="208"/>
      <c r="AB607" s="208"/>
      <c r="AC607" s="208"/>
      <c r="AD607" s="208"/>
      <c r="AE607" s="208"/>
      <c r="AF607" s="208"/>
      <c r="AG607" s="208"/>
      <c r="AH607" s="208"/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  <c r="BI607" s="208"/>
      <c r="BJ607" s="208"/>
      <c r="BK607" s="208"/>
      <c r="BL607" s="208"/>
      <c r="BM607" s="208"/>
      <c r="BN607" s="208"/>
      <c r="BO607" s="208"/>
      <c r="BP607" s="208"/>
      <c r="BQ607" s="208"/>
      <c r="BR607" s="208"/>
      <c r="BS607" s="208"/>
      <c r="BT607" s="208"/>
      <c r="BU607" s="208"/>
      <c r="BV607" s="208"/>
      <c r="BW607" s="208"/>
      <c r="BX607" s="208"/>
      <c r="BY607" s="208"/>
      <c r="BZ607" s="208"/>
      <c r="CA607" s="208"/>
      <c r="CB607" s="208"/>
      <c r="CC607" s="208"/>
      <c r="CD607" s="208"/>
      <c r="CE607" s="208"/>
      <c r="CF607" s="208"/>
      <c r="CG607" s="208"/>
      <c r="CH607" s="208"/>
      <c r="CI607" s="208"/>
      <c r="CJ607" s="208"/>
      <c r="CK607" s="208"/>
      <c r="CL607" s="208"/>
      <c r="CM607" s="208"/>
      <c r="CN607" s="208"/>
      <c r="CO607" s="208"/>
      <c r="CP607" s="208"/>
      <c r="CQ607" s="176"/>
      <c r="DP607" s="166"/>
    </row>
    <row r="608" spans="2:120">
      <c r="B608" s="166"/>
      <c r="C608" s="175"/>
      <c r="D608" s="175"/>
      <c r="E608" s="178"/>
      <c r="F608" s="17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70"/>
      <c r="S608" s="170"/>
      <c r="T608" s="170"/>
      <c r="U608" s="170"/>
      <c r="V608" s="170"/>
      <c r="W608" s="170"/>
      <c r="X608" s="207"/>
      <c r="Y608" s="207"/>
      <c r="Z608" s="207"/>
      <c r="AA608" s="208"/>
      <c r="AB608" s="208"/>
      <c r="AC608" s="208"/>
      <c r="AD608" s="208"/>
      <c r="AE608" s="208"/>
      <c r="AF608" s="208"/>
      <c r="AG608" s="208"/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  <c r="BI608" s="208"/>
      <c r="BJ608" s="208"/>
      <c r="BK608" s="208"/>
      <c r="BL608" s="208"/>
      <c r="BM608" s="208"/>
      <c r="BN608" s="208"/>
      <c r="BO608" s="208"/>
      <c r="BP608" s="208"/>
      <c r="BQ608" s="208"/>
      <c r="BR608" s="208"/>
      <c r="BS608" s="208"/>
      <c r="BT608" s="208"/>
      <c r="BU608" s="208"/>
      <c r="BV608" s="208"/>
      <c r="BW608" s="208"/>
      <c r="BX608" s="208"/>
      <c r="BY608" s="208"/>
      <c r="BZ608" s="208"/>
      <c r="CA608" s="208"/>
      <c r="CB608" s="208"/>
      <c r="CC608" s="208"/>
      <c r="CD608" s="208"/>
      <c r="CE608" s="208"/>
      <c r="CF608" s="208"/>
      <c r="CG608" s="208"/>
      <c r="CH608" s="208"/>
      <c r="CI608" s="208"/>
      <c r="CJ608" s="208"/>
      <c r="CK608" s="208"/>
      <c r="CL608" s="208"/>
      <c r="CM608" s="208"/>
      <c r="CN608" s="208"/>
      <c r="CO608" s="208"/>
      <c r="CP608" s="208"/>
      <c r="CQ608" s="176"/>
      <c r="DP608" s="166"/>
    </row>
    <row r="609" spans="2:120">
      <c r="B609" s="166"/>
      <c r="C609" s="175"/>
      <c r="D609" s="175"/>
      <c r="E609" s="178"/>
      <c r="F609" s="17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70"/>
      <c r="S609" s="170"/>
      <c r="T609" s="170"/>
      <c r="U609" s="170"/>
      <c r="V609" s="170"/>
      <c r="W609" s="170"/>
      <c r="X609" s="207"/>
      <c r="Y609" s="207"/>
      <c r="Z609" s="207"/>
      <c r="AA609" s="208"/>
      <c r="AB609" s="208"/>
      <c r="AC609" s="208"/>
      <c r="AD609" s="208"/>
      <c r="AE609" s="208"/>
      <c r="AF609" s="208"/>
      <c r="AG609" s="208"/>
      <c r="AH609" s="208"/>
      <c r="AI609" s="208"/>
      <c r="AJ609" s="208"/>
      <c r="AK609" s="208"/>
      <c r="AL609" s="208"/>
      <c r="AM609" s="208"/>
      <c r="AN609" s="208"/>
      <c r="AO609" s="208"/>
      <c r="AP609" s="208"/>
      <c r="AQ609" s="208"/>
      <c r="AR609" s="208"/>
      <c r="AS609" s="208"/>
      <c r="AT609" s="208"/>
      <c r="AU609" s="208"/>
      <c r="AV609" s="208"/>
      <c r="AW609" s="208"/>
      <c r="AX609" s="208"/>
      <c r="AY609" s="208"/>
      <c r="AZ609" s="208"/>
      <c r="BA609" s="208"/>
      <c r="BB609" s="208"/>
      <c r="BC609" s="208"/>
      <c r="BD609" s="208"/>
      <c r="BE609" s="208"/>
      <c r="BF609" s="208"/>
      <c r="BG609" s="208"/>
      <c r="BH609" s="208"/>
      <c r="BI609" s="208"/>
      <c r="BJ609" s="208"/>
      <c r="BK609" s="208"/>
      <c r="BL609" s="208"/>
      <c r="BM609" s="208"/>
      <c r="BN609" s="208"/>
      <c r="BO609" s="208"/>
      <c r="BP609" s="208"/>
      <c r="BQ609" s="208"/>
      <c r="BR609" s="208"/>
      <c r="BS609" s="208"/>
      <c r="BT609" s="208"/>
      <c r="BU609" s="208"/>
      <c r="BV609" s="208"/>
      <c r="BW609" s="208"/>
      <c r="BX609" s="208"/>
      <c r="BY609" s="208"/>
      <c r="BZ609" s="208"/>
      <c r="CA609" s="208"/>
      <c r="CB609" s="208"/>
      <c r="CC609" s="208"/>
      <c r="CD609" s="208"/>
      <c r="CE609" s="208"/>
      <c r="CF609" s="208"/>
      <c r="CG609" s="208"/>
      <c r="CH609" s="208"/>
      <c r="CI609" s="208"/>
      <c r="CJ609" s="208"/>
      <c r="CK609" s="208"/>
      <c r="CL609" s="208"/>
      <c r="CM609" s="208"/>
      <c r="CN609" s="208"/>
      <c r="CO609" s="208"/>
      <c r="CP609" s="208"/>
      <c r="CQ609" s="176"/>
      <c r="DP609" s="166"/>
    </row>
    <row r="610" spans="2:120">
      <c r="B610" s="166"/>
      <c r="C610" s="175"/>
      <c r="D610" s="175"/>
      <c r="E610" s="178"/>
      <c r="F610" s="17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70"/>
      <c r="S610" s="170"/>
      <c r="T610" s="170"/>
      <c r="U610" s="170"/>
      <c r="V610" s="170"/>
      <c r="W610" s="170"/>
      <c r="X610" s="207"/>
      <c r="Y610" s="207"/>
      <c r="Z610" s="207"/>
      <c r="AA610" s="208"/>
      <c r="AB610" s="208"/>
      <c r="AC610" s="208"/>
      <c r="AD610" s="208"/>
      <c r="AE610" s="208"/>
      <c r="AF610" s="208"/>
      <c r="AG610" s="208"/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  <c r="BI610" s="208"/>
      <c r="BJ610" s="208"/>
      <c r="BK610" s="208"/>
      <c r="BL610" s="208"/>
      <c r="BM610" s="208"/>
      <c r="BN610" s="208"/>
      <c r="BO610" s="208"/>
      <c r="BP610" s="208"/>
      <c r="BQ610" s="208"/>
      <c r="BR610" s="208"/>
      <c r="BS610" s="208"/>
      <c r="BT610" s="208"/>
      <c r="BU610" s="208"/>
      <c r="BV610" s="208"/>
      <c r="BW610" s="208"/>
      <c r="BX610" s="208"/>
      <c r="BY610" s="208"/>
      <c r="BZ610" s="208"/>
      <c r="CA610" s="208"/>
      <c r="CB610" s="208"/>
      <c r="CC610" s="208"/>
      <c r="CD610" s="208"/>
      <c r="CE610" s="208"/>
      <c r="CF610" s="208"/>
      <c r="CG610" s="208"/>
      <c r="CH610" s="208"/>
      <c r="CI610" s="208"/>
      <c r="CJ610" s="208"/>
      <c r="CK610" s="208"/>
      <c r="CL610" s="208"/>
      <c r="CM610" s="208"/>
      <c r="CN610" s="208"/>
      <c r="CO610" s="208"/>
      <c r="CP610" s="208"/>
      <c r="CQ610" s="176"/>
      <c r="DP610" s="166"/>
    </row>
    <row r="611" spans="2:120">
      <c r="B611" s="166"/>
      <c r="C611" s="175"/>
      <c r="D611" s="175"/>
      <c r="E611" s="178"/>
      <c r="F611" s="17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70"/>
      <c r="S611" s="170"/>
      <c r="T611" s="170"/>
      <c r="U611" s="170"/>
      <c r="V611" s="170"/>
      <c r="W611" s="170"/>
      <c r="X611" s="207"/>
      <c r="Y611" s="207"/>
      <c r="Z611" s="207"/>
      <c r="AA611" s="208"/>
      <c r="AB611" s="208"/>
      <c r="AC611" s="208"/>
      <c r="AD611" s="208"/>
      <c r="AE611" s="208"/>
      <c r="AF611" s="208"/>
      <c r="AG611" s="208"/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  <c r="BI611" s="208"/>
      <c r="BJ611" s="208"/>
      <c r="BK611" s="208"/>
      <c r="BL611" s="208"/>
      <c r="BM611" s="208"/>
      <c r="BN611" s="208"/>
      <c r="BO611" s="208"/>
      <c r="BP611" s="208"/>
      <c r="BQ611" s="208"/>
      <c r="BR611" s="208"/>
      <c r="BS611" s="208"/>
      <c r="BT611" s="208"/>
      <c r="BU611" s="208"/>
      <c r="BV611" s="208"/>
      <c r="BW611" s="208"/>
      <c r="BX611" s="208"/>
      <c r="BY611" s="208"/>
      <c r="BZ611" s="208"/>
      <c r="CA611" s="208"/>
      <c r="CB611" s="208"/>
      <c r="CC611" s="208"/>
      <c r="CD611" s="208"/>
      <c r="CE611" s="208"/>
      <c r="CF611" s="208"/>
      <c r="CG611" s="208"/>
      <c r="CH611" s="208"/>
      <c r="CI611" s="208"/>
      <c r="CJ611" s="208"/>
      <c r="CK611" s="208"/>
      <c r="CL611" s="208"/>
      <c r="CM611" s="208"/>
      <c r="CN611" s="208"/>
      <c r="CO611" s="208"/>
      <c r="CP611" s="208"/>
      <c r="CQ611" s="176"/>
      <c r="DP611" s="166"/>
    </row>
    <row r="612" spans="2:120">
      <c r="B612" s="166"/>
      <c r="C612" s="175"/>
      <c r="D612" s="175"/>
      <c r="E612" s="178"/>
      <c r="F612" s="17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70"/>
      <c r="S612" s="170"/>
      <c r="T612" s="170"/>
      <c r="U612" s="170"/>
      <c r="V612" s="170"/>
      <c r="W612" s="170"/>
      <c r="X612" s="207"/>
      <c r="Y612" s="207"/>
      <c r="Z612" s="207"/>
      <c r="AA612" s="208"/>
      <c r="AB612" s="208"/>
      <c r="AC612" s="208"/>
      <c r="AD612" s="208"/>
      <c r="AE612" s="208"/>
      <c r="AF612" s="208"/>
      <c r="AG612" s="208"/>
      <c r="AH612" s="208"/>
      <c r="AI612" s="208"/>
      <c r="AJ612" s="208"/>
      <c r="AK612" s="208"/>
      <c r="AL612" s="208"/>
      <c r="AM612" s="208"/>
      <c r="AN612" s="208"/>
      <c r="AO612" s="208"/>
      <c r="AP612" s="208"/>
      <c r="AQ612" s="208"/>
      <c r="AR612" s="208"/>
      <c r="AS612" s="208"/>
      <c r="AT612" s="208"/>
      <c r="AU612" s="208"/>
      <c r="AV612" s="208"/>
      <c r="AW612" s="208"/>
      <c r="AX612" s="208"/>
      <c r="AY612" s="208"/>
      <c r="AZ612" s="208"/>
      <c r="BA612" s="208"/>
      <c r="BB612" s="208"/>
      <c r="BC612" s="208"/>
      <c r="BD612" s="208"/>
      <c r="BE612" s="208"/>
      <c r="BF612" s="208"/>
      <c r="BG612" s="208"/>
      <c r="BH612" s="208"/>
      <c r="BI612" s="208"/>
      <c r="BJ612" s="208"/>
      <c r="BK612" s="208"/>
      <c r="BL612" s="208"/>
      <c r="BM612" s="208"/>
      <c r="BN612" s="208"/>
      <c r="BO612" s="208"/>
      <c r="BP612" s="208"/>
      <c r="BQ612" s="208"/>
      <c r="BR612" s="208"/>
      <c r="BS612" s="208"/>
      <c r="BT612" s="208"/>
      <c r="BU612" s="208"/>
      <c r="BV612" s="208"/>
      <c r="BW612" s="208"/>
      <c r="BX612" s="208"/>
      <c r="BY612" s="208"/>
      <c r="BZ612" s="208"/>
      <c r="CA612" s="208"/>
      <c r="CB612" s="208"/>
      <c r="CC612" s="208"/>
      <c r="CD612" s="208"/>
      <c r="CE612" s="208"/>
      <c r="CF612" s="208"/>
      <c r="CG612" s="208"/>
      <c r="CH612" s="208"/>
      <c r="CI612" s="208"/>
      <c r="CJ612" s="208"/>
      <c r="CK612" s="208"/>
      <c r="CL612" s="208"/>
      <c r="CM612" s="208"/>
      <c r="CN612" s="208"/>
      <c r="CO612" s="208"/>
      <c r="CP612" s="208"/>
      <c r="CQ612" s="176"/>
      <c r="DP612" s="166"/>
    </row>
    <row r="613" spans="2:120">
      <c r="B613" s="166"/>
      <c r="C613" s="175"/>
      <c r="D613" s="175"/>
      <c r="E613" s="178"/>
      <c r="F613" s="17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70"/>
      <c r="S613" s="170"/>
      <c r="T613" s="170"/>
      <c r="U613" s="170"/>
      <c r="V613" s="170"/>
      <c r="W613" s="170"/>
      <c r="X613" s="207"/>
      <c r="Y613" s="207"/>
      <c r="Z613" s="207"/>
      <c r="AA613" s="208"/>
      <c r="AB613" s="208"/>
      <c r="AC613" s="208"/>
      <c r="AD613" s="208"/>
      <c r="AE613" s="208"/>
      <c r="AF613" s="208"/>
      <c r="AG613" s="208"/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  <c r="BI613" s="208"/>
      <c r="BJ613" s="208"/>
      <c r="BK613" s="208"/>
      <c r="BL613" s="208"/>
      <c r="BM613" s="208"/>
      <c r="BN613" s="208"/>
      <c r="BO613" s="208"/>
      <c r="BP613" s="208"/>
      <c r="BQ613" s="208"/>
      <c r="BR613" s="208"/>
      <c r="BS613" s="208"/>
      <c r="BT613" s="208"/>
      <c r="BU613" s="208"/>
      <c r="BV613" s="208"/>
      <c r="BW613" s="208"/>
      <c r="BX613" s="208"/>
      <c r="BY613" s="208"/>
      <c r="BZ613" s="208"/>
      <c r="CA613" s="208"/>
      <c r="CB613" s="208"/>
      <c r="CC613" s="208"/>
      <c r="CD613" s="208"/>
      <c r="CE613" s="208"/>
      <c r="CF613" s="208"/>
      <c r="CG613" s="208"/>
      <c r="CH613" s="208"/>
      <c r="CI613" s="208"/>
      <c r="CJ613" s="208"/>
      <c r="CK613" s="208"/>
      <c r="CL613" s="208"/>
      <c r="CM613" s="208"/>
      <c r="CN613" s="208"/>
      <c r="CO613" s="208"/>
      <c r="CP613" s="208"/>
      <c r="CQ613" s="176"/>
      <c r="DP613" s="166"/>
    </row>
    <row r="614" spans="2:120">
      <c r="B614" s="166"/>
      <c r="C614" s="175"/>
      <c r="D614" s="175"/>
      <c r="E614" s="178"/>
      <c r="F614" s="17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70"/>
      <c r="S614" s="170"/>
      <c r="T614" s="170"/>
      <c r="U614" s="170"/>
      <c r="V614" s="170"/>
      <c r="W614" s="170"/>
      <c r="X614" s="207"/>
      <c r="Y614" s="207"/>
      <c r="Z614" s="207"/>
      <c r="AA614" s="208"/>
      <c r="AB614" s="208"/>
      <c r="AC614" s="208"/>
      <c r="AD614" s="208"/>
      <c r="AE614" s="208"/>
      <c r="AF614" s="208"/>
      <c r="AG614" s="208"/>
      <c r="AH614" s="208"/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  <c r="BI614" s="208"/>
      <c r="BJ614" s="208"/>
      <c r="BK614" s="208"/>
      <c r="BL614" s="208"/>
      <c r="BM614" s="208"/>
      <c r="BN614" s="208"/>
      <c r="BO614" s="208"/>
      <c r="BP614" s="208"/>
      <c r="BQ614" s="208"/>
      <c r="BR614" s="208"/>
      <c r="BS614" s="208"/>
      <c r="BT614" s="208"/>
      <c r="BU614" s="208"/>
      <c r="BV614" s="208"/>
      <c r="BW614" s="208"/>
      <c r="BX614" s="208"/>
      <c r="BY614" s="208"/>
      <c r="BZ614" s="208"/>
      <c r="CA614" s="208"/>
      <c r="CB614" s="208"/>
      <c r="CC614" s="208"/>
      <c r="CD614" s="208"/>
      <c r="CE614" s="208"/>
      <c r="CF614" s="208"/>
      <c r="CG614" s="208"/>
      <c r="CH614" s="208"/>
      <c r="CI614" s="208"/>
      <c r="CJ614" s="208"/>
      <c r="CK614" s="208"/>
      <c r="CL614" s="208"/>
      <c r="CM614" s="208"/>
      <c r="CN614" s="208"/>
      <c r="CO614" s="208"/>
      <c r="CP614" s="208"/>
      <c r="CQ614" s="176"/>
      <c r="DP614" s="166"/>
    </row>
    <row r="615" spans="2:120">
      <c r="B615" s="166"/>
      <c r="C615" s="175"/>
      <c r="D615" s="175"/>
      <c r="E615" s="178"/>
      <c r="F615" s="17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70"/>
      <c r="S615" s="170"/>
      <c r="T615" s="170"/>
      <c r="U615" s="170"/>
      <c r="V615" s="170"/>
      <c r="W615" s="170"/>
      <c r="X615" s="207"/>
      <c r="Y615" s="207"/>
      <c r="Z615" s="207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  <c r="BI615" s="208"/>
      <c r="BJ615" s="208"/>
      <c r="BK615" s="208"/>
      <c r="BL615" s="208"/>
      <c r="BM615" s="208"/>
      <c r="BN615" s="208"/>
      <c r="BO615" s="208"/>
      <c r="BP615" s="208"/>
      <c r="BQ615" s="208"/>
      <c r="BR615" s="208"/>
      <c r="BS615" s="208"/>
      <c r="BT615" s="208"/>
      <c r="BU615" s="208"/>
      <c r="BV615" s="208"/>
      <c r="BW615" s="208"/>
      <c r="BX615" s="208"/>
      <c r="BY615" s="208"/>
      <c r="BZ615" s="208"/>
      <c r="CA615" s="208"/>
      <c r="CB615" s="208"/>
      <c r="CC615" s="208"/>
      <c r="CD615" s="208"/>
      <c r="CE615" s="208"/>
      <c r="CF615" s="208"/>
      <c r="CG615" s="208"/>
      <c r="CH615" s="208"/>
      <c r="CI615" s="208"/>
      <c r="CJ615" s="208"/>
      <c r="CK615" s="208"/>
      <c r="CL615" s="208"/>
      <c r="CM615" s="208"/>
      <c r="CN615" s="208"/>
      <c r="CO615" s="208"/>
      <c r="CP615" s="208"/>
      <c r="CQ615" s="176"/>
      <c r="DP615" s="166"/>
    </row>
    <row r="616" spans="2:120">
      <c r="B616" s="166"/>
      <c r="C616" s="175"/>
      <c r="D616" s="175"/>
      <c r="E616" s="178"/>
      <c r="F616" s="17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70"/>
      <c r="S616" s="170"/>
      <c r="T616" s="170"/>
      <c r="U616" s="170"/>
      <c r="V616" s="170"/>
      <c r="W616" s="170"/>
      <c r="X616" s="207"/>
      <c r="Y616" s="207"/>
      <c r="Z616" s="207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8"/>
      <c r="BN616" s="208"/>
      <c r="BO616" s="208"/>
      <c r="BP616" s="208"/>
      <c r="BQ616" s="208"/>
      <c r="BR616" s="208"/>
      <c r="BS616" s="208"/>
      <c r="BT616" s="208"/>
      <c r="BU616" s="208"/>
      <c r="BV616" s="208"/>
      <c r="BW616" s="208"/>
      <c r="BX616" s="208"/>
      <c r="BY616" s="208"/>
      <c r="BZ616" s="208"/>
      <c r="CA616" s="208"/>
      <c r="CB616" s="208"/>
      <c r="CC616" s="208"/>
      <c r="CD616" s="208"/>
      <c r="CE616" s="208"/>
      <c r="CF616" s="208"/>
      <c r="CG616" s="208"/>
      <c r="CH616" s="208"/>
      <c r="CI616" s="208"/>
      <c r="CJ616" s="208"/>
      <c r="CK616" s="208"/>
      <c r="CL616" s="208"/>
      <c r="CM616" s="208"/>
      <c r="CN616" s="208"/>
      <c r="CO616" s="208"/>
      <c r="CP616" s="208"/>
      <c r="CQ616" s="176"/>
      <c r="DP616" s="166"/>
    </row>
    <row r="617" spans="2:120">
      <c r="B617" s="166"/>
      <c r="C617" s="175"/>
      <c r="D617" s="175"/>
      <c r="E617" s="178"/>
      <c r="F617" s="17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70"/>
      <c r="S617" s="170"/>
      <c r="T617" s="170"/>
      <c r="U617" s="170"/>
      <c r="V617" s="170"/>
      <c r="W617" s="170"/>
      <c r="X617" s="207"/>
      <c r="Y617" s="207"/>
      <c r="Z617" s="207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8"/>
      <c r="BN617" s="208"/>
      <c r="BO617" s="208"/>
      <c r="BP617" s="208"/>
      <c r="BQ617" s="208"/>
      <c r="BR617" s="208"/>
      <c r="BS617" s="208"/>
      <c r="BT617" s="208"/>
      <c r="BU617" s="208"/>
      <c r="BV617" s="208"/>
      <c r="BW617" s="208"/>
      <c r="BX617" s="208"/>
      <c r="BY617" s="208"/>
      <c r="BZ617" s="208"/>
      <c r="CA617" s="208"/>
      <c r="CB617" s="208"/>
      <c r="CC617" s="208"/>
      <c r="CD617" s="208"/>
      <c r="CE617" s="208"/>
      <c r="CF617" s="208"/>
      <c r="CG617" s="208"/>
      <c r="CH617" s="208"/>
      <c r="CI617" s="208"/>
      <c r="CJ617" s="208"/>
      <c r="CK617" s="208"/>
      <c r="CL617" s="208"/>
      <c r="CM617" s="208"/>
      <c r="CN617" s="208"/>
      <c r="CO617" s="208"/>
      <c r="CP617" s="208"/>
      <c r="CQ617" s="176"/>
      <c r="DP617" s="166"/>
    </row>
    <row r="618" spans="2:120">
      <c r="B618" s="166"/>
      <c r="C618" s="175"/>
      <c r="D618" s="175"/>
      <c r="E618" s="178"/>
      <c r="F618" s="17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70"/>
      <c r="S618" s="170"/>
      <c r="T618" s="170"/>
      <c r="U618" s="170"/>
      <c r="V618" s="170"/>
      <c r="W618" s="170"/>
      <c r="X618" s="207"/>
      <c r="Y618" s="207"/>
      <c r="Z618" s="207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8"/>
      <c r="BN618" s="208"/>
      <c r="BO618" s="208"/>
      <c r="BP618" s="208"/>
      <c r="BQ618" s="208"/>
      <c r="BR618" s="208"/>
      <c r="BS618" s="208"/>
      <c r="BT618" s="208"/>
      <c r="BU618" s="208"/>
      <c r="BV618" s="208"/>
      <c r="BW618" s="208"/>
      <c r="BX618" s="208"/>
      <c r="BY618" s="208"/>
      <c r="BZ618" s="208"/>
      <c r="CA618" s="208"/>
      <c r="CB618" s="208"/>
      <c r="CC618" s="208"/>
      <c r="CD618" s="208"/>
      <c r="CE618" s="208"/>
      <c r="CF618" s="208"/>
      <c r="CG618" s="208"/>
      <c r="CH618" s="208"/>
      <c r="CI618" s="208"/>
      <c r="CJ618" s="208"/>
      <c r="CK618" s="208"/>
      <c r="CL618" s="208"/>
      <c r="CM618" s="208"/>
      <c r="CN618" s="208"/>
      <c r="CO618" s="208"/>
      <c r="CP618" s="208"/>
      <c r="CQ618" s="176"/>
      <c r="DP618" s="166"/>
    </row>
    <row r="619" spans="2:120">
      <c r="B619" s="166"/>
      <c r="C619" s="175"/>
      <c r="D619" s="175"/>
      <c r="E619" s="178"/>
      <c r="F619" s="17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70"/>
      <c r="S619" s="170"/>
      <c r="T619" s="170"/>
      <c r="U619" s="170"/>
      <c r="V619" s="170"/>
      <c r="W619" s="170"/>
      <c r="X619" s="207"/>
      <c r="Y619" s="207"/>
      <c r="Z619" s="207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  <c r="BI619" s="208"/>
      <c r="BJ619" s="208"/>
      <c r="BK619" s="208"/>
      <c r="BL619" s="208"/>
      <c r="BM619" s="208"/>
      <c r="BN619" s="208"/>
      <c r="BO619" s="208"/>
      <c r="BP619" s="208"/>
      <c r="BQ619" s="208"/>
      <c r="BR619" s="208"/>
      <c r="BS619" s="208"/>
      <c r="BT619" s="208"/>
      <c r="BU619" s="208"/>
      <c r="BV619" s="208"/>
      <c r="BW619" s="208"/>
      <c r="BX619" s="208"/>
      <c r="BY619" s="208"/>
      <c r="BZ619" s="208"/>
      <c r="CA619" s="208"/>
      <c r="CB619" s="208"/>
      <c r="CC619" s="208"/>
      <c r="CD619" s="208"/>
      <c r="CE619" s="208"/>
      <c r="CF619" s="208"/>
      <c r="CG619" s="208"/>
      <c r="CH619" s="208"/>
      <c r="CI619" s="208"/>
      <c r="CJ619" s="208"/>
      <c r="CK619" s="208"/>
      <c r="CL619" s="208"/>
      <c r="CM619" s="208"/>
      <c r="CN619" s="208"/>
      <c r="CO619" s="208"/>
      <c r="CP619" s="208"/>
      <c r="CQ619" s="176"/>
      <c r="DP619" s="166"/>
    </row>
    <row r="620" spans="2:120">
      <c r="B620" s="166"/>
      <c r="C620" s="175"/>
      <c r="D620" s="175"/>
      <c r="E620" s="178"/>
      <c r="F620" s="17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70"/>
      <c r="S620" s="170"/>
      <c r="T620" s="170"/>
      <c r="U620" s="170"/>
      <c r="V620" s="170"/>
      <c r="W620" s="170"/>
      <c r="X620" s="207"/>
      <c r="Y620" s="207"/>
      <c r="Z620" s="207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208"/>
      <c r="BN620" s="208"/>
      <c r="BO620" s="208"/>
      <c r="BP620" s="208"/>
      <c r="BQ620" s="208"/>
      <c r="BR620" s="208"/>
      <c r="BS620" s="208"/>
      <c r="BT620" s="208"/>
      <c r="BU620" s="208"/>
      <c r="BV620" s="208"/>
      <c r="BW620" s="208"/>
      <c r="BX620" s="208"/>
      <c r="BY620" s="208"/>
      <c r="BZ620" s="208"/>
      <c r="CA620" s="208"/>
      <c r="CB620" s="208"/>
      <c r="CC620" s="208"/>
      <c r="CD620" s="208"/>
      <c r="CE620" s="208"/>
      <c r="CF620" s="208"/>
      <c r="CG620" s="208"/>
      <c r="CH620" s="208"/>
      <c r="CI620" s="208"/>
      <c r="CJ620" s="208"/>
      <c r="CK620" s="208"/>
      <c r="CL620" s="208"/>
      <c r="CM620" s="208"/>
      <c r="CN620" s="208"/>
      <c r="CO620" s="208"/>
      <c r="CP620" s="208"/>
      <c r="CQ620" s="176"/>
      <c r="DP620" s="166"/>
    </row>
    <row r="621" spans="2:120">
      <c r="B621" s="166"/>
      <c r="C621" s="175"/>
      <c r="D621" s="175"/>
      <c r="E621" s="178"/>
      <c r="F621" s="17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70"/>
      <c r="S621" s="170"/>
      <c r="T621" s="170"/>
      <c r="U621" s="170"/>
      <c r="V621" s="170"/>
      <c r="W621" s="170"/>
      <c r="X621" s="207"/>
      <c r="Y621" s="207"/>
      <c r="Z621" s="207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208"/>
      <c r="BN621" s="208"/>
      <c r="BO621" s="208"/>
      <c r="BP621" s="208"/>
      <c r="BQ621" s="208"/>
      <c r="BR621" s="208"/>
      <c r="BS621" s="208"/>
      <c r="BT621" s="208"/>
      <c r="BU621" s="208"/>
      <c r="BV621" s="208"/>
      <c r="BW621" s="208"/>
      <c r="BX621" s="208"/>
      <c r="BY621" s="208"/>
      <c r="BZ621" s="208"/>
      <c r="CA621" s="208"/>
      <c r="CB621" s="208"/>
      <c r="CC621" s="208"/>
      <c r="CD621" s="208"/>
      <c r="CE621" s="208"/>
      <c r="CF621" s="208"/>
      <c r="CG621" s="208"/>
      <c r="CH621" s="208"/>
      <c r="CI621" s="208"/>
      <c r="CJ621" s="208"/>
      <c r="CK621" s="208"/>
      <c r="CL621" s="208"/>
      <c r="CM621" s="208"/>
      <c r="CN621" s="208"/>
      <c r="CO621" s="208"/>
      <c r="CP621" s="208"/>
      <c r="CQ621" s="176"/>
      <c r="DP621" s="166"/>
    </row>
    <row r="622" spans="2:120">
      <c r="B622" s="166"/>
      <c r="C622" s="175"/>
      <c r="D622" s="175"/>
      <c r="E622" s="178"/>
      <c r="F622" s="17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70"/>
      <c r="S622" s="170"/>
      <c r="T622" s="170"/>
      <c r="U622" s="170"/>
      <c r="V622" s="170"/>
      <c r="W622" s="170"/>
      <c r="X622" s="207"/>
      <c r="Y622" s="207"/>
      <c r="Z622" s="207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208"/>
      <c r="BN622" s="208"/>
      <c r="BO622" s="208"/>
      <c r="BP622" s="208"/>
      <c r="BQ622" s="208"/>
      <c r="BR622" s="208"/>
      <c r="BS622" s="208"/>
      <c r="BT622" s="208"/>
      <c r="BU622" s="208"/>
      <c r="BV622" s="208"/>
      <c r="BW622" s="208"/>
      <c r="BX622" s="208"/>
      <c r="BY622" s="208"/>
      <c r="BZ622" s="208"/>
      <c r="CA622" s="208"/>
      <c r="CB622" s="208"/>
      <c r="CC622" s="208"/>
      <c r="CD622" s="208"/>
      <c r="CE622" s="208"/>
      <c r="CF622" s="208"/>
      <c r="CG622" s="208"/>
      <c r="CH622" s="208"/>
      <c r="CI622" s="208"/>
      <c r="CJ622" s="208"/>
      <c r="CK622" s="208"/>
      <c r="CL622" s="208"/>
      <c r="CM622" s="208"/>
      <c r="CN622" s="208"/>
      <c r="CO622" s="208"/>
      <c r="CP622" s="208"/>
      <c r="CQ622" s="176"/>
      <c r="DP622" s="166"/>
    </row>
    <row r="623" spans="2:120">
      <c r="B623" s="166"/>
      <c r="C623" s="175"/>
      <c r="D623" s="175"/>
      <c r="E623" s="178"/>
      <c r="F623" s="17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70"/>
      <c r="S623" s="170"/>
      <c r="T623" s="170"/>
      <c r="U623" s="170"/>
      <c r="V623" s="170"/>
      <c r="W623" s="170"/>
      <c r="X623" s="207"/>
      <c r="Y623" s="207"/>
      <c r="Z623" s="207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208"/>
      <c r="BN623" s="208"/>
      <c r="BO623" s="208"/>
      <c r="BP623" s="208"/>
      <c r="BQ623" s="208"/>
      <c r="BR623" s="208"/>
      <c r="BS623" s="208"/>
      <c r="BT623" s="208"/>
      <c r="BU623" s="208"/>
      <c r="BV623" s="208"/>
      <c r="BW623" s="208"/>
      <c r="BX623" s="208"/>
      <c r="BY623" s="208"/>
      <c r="BZ623" s="208"/>
      <c r="CA623" s="208"/>
      <c r="CB623" s="208"/>
      <c r="CC623" s="208"/>
      <c r="CD623" s="208"/>
      <c r="CE623" s="208"/>
      <c r="CF623" s="208"/>
      <c r="CG623" s="208"/>
      <c r="CH623" s="208"/>
      <c r="CI623" s="208"/>
      <c r="CJ623" s="208"/>
      <c r="CK623" s="208"/>
      <c r="CL623" s="208"/>
      <c r="CM623" s="208"/>
      <c r="CN623" s="208"/>
      <c r="CO623" s="208"/>
      <c r="CP623" s="208"/>
      <c r="CQ623" s="176"/>
      <c r="DP623" s="166"/>
    </row>
    <row r="624" spans="2:120">
      <c r="B624" s="166"/>
      <c r="C624" s="175"/>
      <c r="D624" s="175"/>
      <c r="E624" s="178"/>
      <c r="F624" s="17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70"/>
      <c r="S624" s="170"/>
      <c r="T624" s="170"/>
      <c r="U624" s="170"/>
      <c r="V624" s="170"/>
      <c r="W624" s="170"/>
      <c r="X624" s="207"/>
      <c r="Y624" s="207"/>
      <c r="Z624" s="207"/>
      <c r="AA624" s="208"/>
      <c r="AB624" s="208"/>
      <c r="AC624" s="208"/>
      <c r="AD624" s="208"/>
      <c r="AE624" s="208"/>
      <c r="AF624" s="208"/>
      <c r="AG624" s="208"/>
      <c r="AH624" s="208"/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  <c r="BI624" s="208"/>
      <c r="BJ624" s="208"/>
      <c r="BK624" s="208"/>
      <c r="BL624" s="208"/>
      <c r="BM624" s="208"/>
      <c r="BN624" s="208"/>
      <c r="BO624" s="208"/>
      <c r="BP624" s="208"/>
      <c r="BQ624" s="208"/>
      <c r="BR624" s="208"/>
      <c r="BS624" s="208"/>
      <c r="BT624" s="208"/>
      <c r="BU624" s="208"/>
      <c r="BV624" s="208"/>
      <c r="BW624" s="208"/>
      <c r="BX624" s="208"/>
      <c r="BY624" s="208"/>
      <c r="BZ624" s="208"/>
      <c r="CA624" s="208"/>
      <c r="CB624" s="208"/>
      <c r="CC624" s="208"/>
      <c r="CD624" s="208"/>
      <c r="CE624" s="208"/>
      <c r="CF624" s="208"/>
      <c r="CG624" s="208"/>
      <c r="CH624" s="208"/>
      <c r="CI624" s="208"/>
      <c r="CJ624" s="208"/>
      <c r="CK624" s="208"/>
      <c r="CL624" s="208"/>
      <c r="CM624" s="208"/>
      <c r="CN624" s="208"/>
      <c r="CO624" s="208"/>
      <c r="CP624" s="208"/>
      <c r="CQ624" s="176"/>
      <c r="DP624" s="166"/>
    </row>
    <row r="625" spans="2:120">
      <c r="B625" s="166"/>
      <c r="C625" s="175"/>
      <c r="D625" s="175"/>
      <c r="E625" s="178"/>
      <c r="F625" s="17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70"/>
      <c r="S625" s="170"/>
      <c r="T625" s="170"/>
      <c r="U625" s="170"/>
      <c r="V625" s="170"/>
      <c r="W625" s="170"/>
      <c r="X625" s="207"/>
      <c r="Y625" s="207"/>
      <c r="Z625" s="207"/>
      <c r="AA625" s="208"/>
      <c r="AB625" s="208"/>
      <c r="AC625" s="208"/>
      <c r="AD625" s="208"/>
      <c r="AE625" s="208"/>
      <c r="AF625" s="208"/>
      <c r="AG625" s="208"/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  <c r="BI625" s="208"/>
      <c r="BJ625" s="208"/>
      <c r="BK625" s="208"/>
      <c r="BL625" s="208"/>
      <c r="BM625" s="208"/>
      <c r="BN625" s="208"/>
      <c r="BO625" s="208"/>
      <c r="BP625" s="208"/>
      <c r="BQ625" s="208"/>
      <c r="BR625" s="208"/>
      <c r="BS625" s="208"/>
      <c r="BT625" s="208"/>
      <c r="BU625" s="208"/>
      <c r="BV625" s="208"/>
      <c r="BW625" s="208"/>
      <c r="BX625" s="208"/>
      <c r="BY625" s="208"/>
      <c r="BZ625" s="208"/>
      <c r="CA625" s="208"/>
      <c r="CB625" s="208"/>
      <c r="CC625" s="208"/>
      <c r="CD625" s="208"/>
      <c r="CE625" s="208"/>
      <c r="CF625" s="208"/>
      <c r="CG625" s="208"/>
      <c r="CH625" s="208"/>
      <c r="CI625" s="208"/>
      <c r="CJ625" s="208"/>
      <c r="CK625" s="208"/>
      <c r="CL625" s="208"/>
      <c r="CM625" s="208"/>
      <c r="CN625" s="208"/>
      <c r="CO625" s="208"/>
      <c r="CP625" s="208"/>
      <c r="CQ625" s="176"/>
      <c r="DP625" s="166"/>
    </row>
    <row r="626" spans="2:120">
      <c r="B626" s="166"/>
      <c r="C626" s="175"/>
      <c r="D626" s="175"/>
      <c r="E626" s="178"/>
      <c r="F626" s="17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70"/>
      <c r="S626" s="170"/>
      <c r="T626" s="170"/>
      <c r="U626" s="170"/>
      <c r="V626" s="170"/>
      <c r="W626" s="170"/>
      <c r="X626" s="207"/>
      <c r="Y626" s="207"/>
      <c r="Z626" s="207"/>
      <c r="AA626" s="208"/>
      <c r="AB626" s="208"/>
      <c r="AC626" s="208"/>
      <c r="AD626" s="208"/>
      <c r="AE626" s="208"/>
      <c r="AF626" s="208"/>
      <c r="AG626" s="208"/>
      <c r="AH626" s="208"/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  <c r="BI626" s="208"/>
      <c r="BJ626" s="208"/>
      <c r="BK626" s="208"/>
      <c r="BL626" s="208"/>
      <c r="BM626" s="208"/>
      <c r="BN626" s="208"/>
      <c r="BO626" s="208"/>
      <c r="BP626" s="208"/>
      <c r="BQ626" s="208"/>
      <c r="BR626" s="208"/>
      <c r="BS626" s="208"/>
      <c r="BT626" s="208"/>
      <c r="BU626" s="208"/>
      <c r="BV626" s="208"/>
      <c r="BW626" s="208"/>
      <c r="BX626" s="208"/>
      <c r="BY626" s="208"/>
      <c r="BZ626" s="208"/>
      <c r="CA626" s="208"/>
      <c r="CB626" s="208"/>
      <c r="CC626" s="208"/>
      <c r="CD626" s="208"/>
      <c r="CE626" s="208"/>
      <c r="CF626" s="208"/>
      <c r="CG626" s="208"/>
      <c r="CH626" s="208"/>
      <c r="CI626" s="208"/>
      <c r="CJ626" s="208"/>
      <c r="CK626" s="208"/>
      <c r="CL626" s="208"/>
      <c r="CM626" s="208"/>
      <c r="CN626" s="208"/>
      <c r="CO626" s="208"/>
      <c r="CP626" s="208"/>
      <c r="CQ626" s="176"/>
      <c r="DP626" s="166"/>
    </row>
    <row r="627" spans="2:120">
      <c r="B627" s="166"/>
      <c r="C627" s="175"/>
      <c r="D627" s="175"/>
      <c r="E627" s="178"/>
      <c r="F627" s="17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70"/>
      <c r="S627" s="170"/>
      <c r="T627" s="170"/>
      <c r="U627" s="170"/>
      <c r="V627" s="170"/>
      <c r="W627" s="170"/>
      <c r="X627" s="207"/>
      <c r="Y627" s="207"/>
      <c r="Z627" s="207"/>
      <c r="AA627" s="208"/>
      <c r="AB627" s="208"/>
      <c r="AC627" s="208"/>
      <c r="AD627" s="208"/>
      <c r="AE627" s="208"/>
      <c r="AF627" s="208"/>
      <c r="AG627" s="208"/>
      <c r="AH627" s="208"/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  <c r="BI627" s="208"/>
      <c r="BJ627" s="208"/>
      <c r="BK627" s="208"/>
      <c r="BL627" s="208"/>
      <c r="BM627" s="208"/>
      <c r="BN627" s="208"/>
      <c r="BO627" s="208"/>
      <c r="BP627" s="208"/>
      <c r="BQ627" s="208"/>
      <c r="BR627" s="208"/>
      <c r="BS627" s="208"/>
      <c r="BT627" s="208"/>
      <c r="BU627" s="208"/>
      <c r="BV627" s="208"/>
      <c r="BW627" s="208"/>
      <c r="BX627" s="208"/>
      <c r="BY627" s="208"/>
      <c r="BZ627" s="208"/>
      <c r="CA627" s="208"/>
      <c r="CB627" s="208"/>
      <c r="CC627" s="208"/>
      <c r="CD627" s="208"/>
      <c r="CE627" s="208"/>
      <c r="CF627" s="208"/>
      <c r="CG627" s="208"/>
      <c r="CH627" s="208"/>
      <c r="CI627" s="208"/>
      <c r="CJ627" s="208"/>
      <c r="CK627" s="208"/>
      <c r="CL627" s="208"/>
      <c r="CM627" s="208"/>
      <c r="CN627" s="208"/>
      <c r="CO627" s="208"/>
      <c r="CP627" s="208"/>
      <c r="CQ627" s="176"/>
      <c r="DP627" s="166"/>
    </row>
    <row r="628" spans="2:120">
      <c r="B628" s="166"/>
      <c r="C628" s="175"/>
      <c r="D628" s="175"/>
      <c r="E628" s="178"/>
      <c r="F628" s="17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70"/>
      <c r="S628" s="170"/>
      <c r="T628" s="170"/>
      <c r="U628" s="170"/>
      <c r="V628" s="170"/>
      <c r="W628" s="170"/>
      <c r="X628" s="207"/>
      <c r="Y628" s="207"/>
      <c r="Z628" s="207"/>
      <c r="AA628" s="208"/>
      <c r="AB628" s="208"/>
      <c r="AC628" s="208"/>
      <c r="AD628" s="208"/>
      <c r="AE628" s="208"/>
      <c r="AF628" s="208"/>
      <c r="AG628" s="208"/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  <c r="BI628" s="208"/>
      <c r="BJ628" s="208"/>
      <c r="BK628" s="208"/>
      <c r="BL628" s="208"/>
      <c r="BM628" s="208"/>
      <c r="BN628" s="208"/>
      <c r="BO628" s="208"/>
      <c r="BP628" s="208"/>
      <c r="BQ628" s="208"/>
      <c r="BR628" s="208"/>
      <c r="BS628" s="208"/>
      <c r="BT628" s="208"/>
      <c r="BU628" s="208"/>
      <c r="BV628" s="208"/>
      <c r="BW628" s="208"/>
      <c r="BX628" s="208"/>
      <c r="BY628" s="208"/>
      <c r="BZ628" s="208"/>
      <c r="CA628" s="208"/>
      <c r="CB628" s="208"/>
      <c r="CC628" s="208"/>
      <c r="CD628" s="208"/>
      <c r="CE628" s="208"/>
      <c r="CF628" s="208"/>
      <c r="CG628" s="208"/>
      <c r="CH628" s="208"/>
      <c r="CI628" s="208"/>
      <c r="CJ628" s="208"/>
      <c r="CK628" s="208"/>
      <c r="CL628" s="208"/>
      <c r="CM628" s="208"/>
      <c r="CN628" s="208"/>
      <c r="CO628" s="208"/>
      <c r="CP628" s="208"/>
      <c r="CQ628" s="176"/>
      <c r="DP628" s="166"/>
    </row>
    <row r="629" spans="2:120">
      <c r="B629" s="166"/>
      <c r="C629" s="175"/>
      <c r="D629" s="175"/>
      <c r="E629" s="178"/>
      <c r="F629" s="17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70"/>
      <c r="S629" s="170"/>
      <c r="T629" s="170"/>
      <c r="U629" s="170"/>
      <c r="V629" s="170"/>
      <c r="W629" s="170"/>
      <c r="X629" s="207"/>
      <c r="Y629" s="207"/>
      <c r="Z629" s="207"/>
      <c r="AA629" s="208"/>
      <c r="AB629" s="208"/>
      <c r="AC629" s="208"/>
      <c r="AD629" s="208"/>
      <c r="AE629" s="208"/>
      <c r="AF629" s="208"/>
      <c r="AG629" s="208"/>
      <c r="AH629" s="208"/>
      <c r="AI629" s="208"/>
      <c r="AJ629" s="208"/>
      <c r="AK629" s="208"/>
      <c r="AL629" s="208"/>
      <c r="AM629" s="208"/>
      <c r="AN629" s="208"/>
      <c r="AO629" s="208"/>
      <c r="AP629" s="208"/>
      <c r="AQ629" s="208"/>
      <c r="AR629" s="208"/>
      <c r="AS629" s="208"/>
      <c r="AT629" s="208"/>
      <c r="AU629" s="208"/>
      <c r="AV629" s="208"/>
      <c r="AW629" s="208"/>
      <c r="AX629" s="208"/>
      <c r="AY629" s="208"/>
      <c r="AZ629" s="208"/>
      <c r="BA629" s="208"/>
      <c r="BB629" s="208"/>
      <c r="BC629" s="208"/>
      <c r="BD629" s="208"/>
      <c r="BE629" s="208"/>
      <c r="BF629" s="208"/>
      <c r="BG629" s="208"/>
      <c r="BH629" s="208"/>
      <c r="BI629" s="208"/>
      <c r="BJ629" s="208"/>
      <c r="BK629" s="208"/>
      <c r="BL629" s="208"/>
      <c r="BM629" s="208"/>
      <c r="BN629" s="208"/>
      <c r="BO629" s="208"/>
      <c r="BP629" s="208"/>
      <c r="BQ629" s="208"/>
      <c r="BR629" s="208"/>
      <c r="BS629" s="208"/>
      <c r="BT629" s="208"/>
      <c r="BU629" s="208"/>
      <c r="BV629" s="208"/>
      <c r="BW629" s="208"/>
      <c r="BX629" s="208"/>
      <c r="BY629" s="208"/>
      <c r="BZ629" s="208"/>
      <c r="CA629" s="208"/>
      <c r="CB629" s="208"/>
      <c r="CC629" s="208"/>
      <c r="CD629" s="208"/>
      <c r="CE629" s="208"/>
      <c r="CF629" s="208"/>
      <c r="CG629" s="208"/>
      <c r="CH629" s="208"/>
      <c r="CI629" s="208"/>
      <c r="CJ629" s="208"/>
      <c r="CK629" s="208"/>
      <c r="CL629" s="208"/>
      <c r="CM629" s="208"/>
      <c r="CN629" s="208"/>
      <c r="CO629" s="208"/>
      <c r="CP629" s="208"/>
      <c r="CQ629" s="176"/>
      <c r="DP629" s="166"/>
    </row>
    <row r="630" spans="2:120">
      <c r="B630" s="166"/>
      <c r="C630" s="175"/>
      <c r="D630" s="175"/>
      <c r="E630" s="178"/>
      <c r="F630" s="17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70"/>
      <c r="S630" s="170"/>
      <c r="T630" s="170"/>
      <c r="U630" s="170"/>
      <c r="V630" s="170"/>
      <c r="W630" s="170"/>
      <c r="X630" s="207"/>
      <c r="Y630" s="207"/>
      <c r="Z630" s="207"/>
      <c r="AA630" s="208"/>
      <c r="AB630" s="208"/>
      <c r="AC630" s="208"/>
      <c r="AD630" s="208"/>
      <c r="AE630" s="208"/>
      <c r="AF630" s="208"/>
      <c r="AG630" s="208"/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  <c r="BI630" s="208"/>
      <c r="BJ630" s="208"/>
      <c r="BK630" s="208"/>
      <c r="BL630" s="208"/>
      <c r="BM630" s="208"/>
      <c r="BN630" s="208"/>
      <c r="BO630" s="208"/>
      <c r="BP630" s="208"/>
      <c r="BQ630" s="208"/>
      <c r="BR630" s="208"/>
      <c r="BS630" s="208"/>
      <c r="BT630" s="208"/>
      <c r="BU630" s="208"/>
      <c r="BV630" s="208"/>
      <c r="BW630" s="208"/>
      <c r="BX630" s="208"/>
      <c r="BY630" s="208"/>
      <c r="BZ630" s="208"/>
      <c r="CA630" s="208"/>
      <c r="CB630" s="208"/>
      <c r="CC630" s="208"/>
      <c r="CD630" s="208"/>
      <c r="CE630" s="208"/>
      <c r="CF630" s="208"/>
      <c r="CG630" s="208"/>
      <c r="CH630" s="208"/>
      <c r="CI630" s="208"/>
      <c r="CJ630" s="208"/>
      <c r="CK630" s="208"/>
      <c r="CL630" s="208"/>
      <c r="CM630" s="208"/>
      <c r="CN630" s="208"/>
      <c r="CO630" s="208"/>
      <c r="CP630" s="208"/>
      <c r="CQ630" s="176"/>
      <c r="DP630" s="166"/>
    </row>
    <row r="631" spans="2:120">
      <c r="B631" s="166"/>
      <c r="C631" s="175"/>
      <c r="D631" s="175"/>
      <c r="E631" s="178"/>
      <c r="F631" s="17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70"/>
      <c r="S631" s="170"/>
      <c r="T631" s="170"/>
      <c r="U631" s="170"/>
      <c r="V631" s="170"/>
      <c r="W631" s="170"/>
      <c r="X631" s="207"/>
      <c r="Y631" s="207"/>
      <c r="Z631" s="207"/>
      <c r="AA631" s="208"/>
      <c r="AB631" s="208"/>
      <c r="AC631" s="208"/>
      <c r="AD631" s="208"/>
      <c r="AE631" s="208"/>
      <c r="AF631" s="208"/>
      <c r="AG631" s="208"/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  <c r="BI631" s="208"/>
      <c r="BJ631" s="208"/>
      <c r="BK631" s="208"/>
      <c r="BL631" s="208"/>
      <c r="BM631" s="208"/>
      <c r="BN631" s="208"/>
      <c r="BO631" s="208"/>
      <c r="BP631" s="208"/>
      <c r="BQ631" s="208"/>
      <c r="BR631" s="208"/>
      <c r="BS631" s="208"/>
      <c r="BT631" s="208"/>
      <c r="BU631" s="208"/>
      <c r="BV631" s="208"/>
      <c r="BW631" s="208"/>
      <c r="BX631" s="208"/>
      <c r="BY631" s="208"/>
      <c r="BZ631" s="208"/>
      <c r="CA631" s="208"/>
      <c r="CB631" s="208"/>
      <c r="CC631" s="208"/>
      <c r="CD631" s="208"/>
      <c r="CE631" s="208"/>
      <c r="CF631" s="208"/>
      <c r="CG631" s="208"/>
      <c r="CH631" s="208"/>
      <c r="CI631" s="208"/>
      <c r="CJ631" s="208"/>
      <c r="CK631" s="208"/>
      <c r="CL631" s="208"/>
      <c r="CM631" s="208"/>
      <c r="CN631" s="208"/>
      <c r="CO631" s="208"/>
      <c r="CP631" s="208"/>
      <c r="CQ631" s="176"/>
      <c r="DP631" s="166"/>
    </row>
    <row r="632" spans="2:120">
      <c r="B632" s="166"/>
      <c r="C632" s="175"/>
      <c r="D632" s="175"/>
      <c r="E632" s="178"/>
      <c r="F632" s="17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70"/>
      <c r="S632" s="170"/>
      <c r="T632" s="170"/>
      <c r="U632" s="170"/>
      <c r="V632" s="170"/>
      <c r="W632" s="170"/>
      <c r="X632" s="207"/>
      <c r="Y632" s="207"/>
      <c r="Z632" s="207"/>
      <c r="AA632" s="208"/>
      <c r="AB632" s="208"/>
      <c r="AC632" s="208"/>
      <c r="AD632" s="208"/>
      <c r="AE632" s="208"/>
      <c r="AF632" s="208"/>
      <c r="AG632" s="208"/>
      <c r="AH632" s="208"/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  <c r="BI632" s="208"/>
      <c r="BJ632" s="208"/>
      <c r="BK632" s="208"/>
      <c r="BL632" s="208"/>
      <c r="BM632" s="208"/>
      <c r="BN632" s="208"/>
      <c r="BO632" s="208"/>
      <c r="BP632" s="208"/>
      <c r="BQ632" s="208"/>
      <c r="BR632" s="208"/>
      <c r="BS632" s="208"/>
      <c r="BT632" s="208"/>
      <c r="BU632" s="208"/>
      <c r="BV632" s="208"/>
      <c r="BW632" s="208"/>
      <c r="BX632" s="208"/>
      <c r="BY632" s="208"/>
      <c r="BZ632" s="208"/>
      <c r="CA632" s="208"/>
      <c r="CB632" s="208"/>
      <c r="CC632" s="208"/>
      <c r="CD632" s="208"/>
      <c r="CE632" s="208"/>
      <c r="CF632" s="208"/>
      <c r="CG632" s="208"/>
      <c r="CH632" s="208"/>
      <c r="CI632" s="208"/>
      <c r="CJ632" s="208"/>
      <c r="CK632" s="208"/>
      <c r="CL632" s="208"/>
      <c r="CM632" s="208"/>
      <c r="CN632" s="208"/>
      <c r="CO632" s="208"/>
      <c r="CP632" s="208"/>
      <c r="CQ632" s="176"/>
      <c r="DP632" s="166"/>
    </row>
    <row r="633" spans="2:120">
      <c r="B633" s="166"/>
      <c r="C633" s="175"/>
      <c r="D633" s="175"/>
      <c r="E633" s="178"/>
      <c r="F633" s="17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70"/>
      <c r="S633" s="170"/>
      <c r="T633" s="170"/>
      <c r="U633" s="170"/>
      <c r="V633" s="170"/>
      <c r="W633" s="170"/>
      <c r="X633" s="207"/>
      <c r="Y633" s="207"/>
      <c r="Z633" s="207"/>
      <c r="AA633" s="208"/>
      <c r="AB633" s="208"/>
      <c r="AC633" s="208"/>
      <c r="AD633" s="208"/>
      <c r="AE633" s="208"/>
      <c r="AF633" s="208"/>
      <c r="AG633" s="208"/>
      <c r="AH633" s="208"/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  <c r="BI633" s="208"/>
      <c r="BJ633" s="208"/>
      <c r="BK633" s="208"/>
      <c r="BL633" s="208"/>
      <c r="BM633" s="208"/>
      <c r="BN633" s="208"/>
      <c r="BO633" s="208"/>
      <c r="BP633" s="208"/>
      <c r="BQ633" s="208"/>
      <c r="BR633" s="208"/>
      <c r="BS633" s="208"/>
      <c r="BT633" s="208"/>
      <c r="BU633" s="208"/>
      <c r="BV633" s="208"/>
      <c r="BW633" s="208"/>
      <c r="BX633" s="208"/>
      <c r="BY633" s="208"/>
      <c r="BZ633" s="208"/>
      <c r="CA633" s="208"/>
      <c r="CB633" s="208"/>
      <c r="CC633" s="208"/>
      <c r="CD633" s="208"/>
      <c r="CE633" s="208"/>
      <c r="CF633" s="208"/>
      <c r="CG633" s="208"/>
      <c r="CH633" s="208"/>
      <c r="CI633" s="208"/>
      <c r="CJ633" s="208"/>
      <c r="CK633" s="208"/>
      <c r="CL633" s="208"/>
      <c r="CM633" s="208"/>
      <c r="CN633" s="208"/>
      <c r="CO633" s="208"/>
      <c r="CP633" s="208"/>
      <c r="CQ633" s="176"/>
      <c r="DP633" s="166"/>
    </row>
    <row r="634" spans="2:120">
      <c r="B634" s="166"/>
      <c r="C634" s="175"/>
      <c r="D634" s="175"/>
      <c r="E634" s="178"/>
      <c r="F634" s="17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70"/>
      <c r="S634" s="170"/>
      <c r="T634" s="170"/>
      <c r="U634" s="170"/>
      <c r="V634" s="170"/>
      <c r="W634" s="170"/>
      <c r="X634" s="207"/>
      <c r="Y634" s="207"/>
      <c r="Z634" s="207"/>
      <c r="AA634" s="208"/>
      <c r="AB634" s="208"/>
      <c r="AC634" s="208"/>
      <c r="AD634" s="208"/>
      <c r="AE634" s="208"/>
      <c r="AF634" s="208"/>
      <c r="AG634" s="208"/>
      <c r="AH634" s="208"/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  <c r="BI634" s="208"/>
      <c r="BJ634" s="208"/>
      <c r="BK634" s="208"/>
      <c r="BL634" s="208"/>
      <c r="BM634" s="208"/>
      <c r="BN634" s="208"/>
      <c r="BO634" s="208"/>
      <c r="BP634" s="208"/>
      <c r="BQ634" s="208"/>
      <c r="BR634" s="208"/>
      <c r="BS634" s="208"/>
      <c r="BT634" s="208"/>
      <c r="BU634" s="208"/>
      <c r="BV634" s="208"/>
      <c r="BW634" s="208"/>
      <c r="BX634" s="208"/>
      <c r="BY634" s="208"/>
      <c r="BZ634" s="208"/>
      <c r="CA634" s="208"/>
      <c r="CB634" s="208"/>
      <c r="CC634" s="208"/>
      <c r="CD634" s="208"/>
      <c r="CE634" s="208"/>
      <c r="CF634" s="208"/>
      <c r="CG634" s="208"/>
      <c r="CH634" s="208"/>
      <c r="CI634" s="208"/>
      <c r="CJ634" s="208"/>
      <c r="CK634" s="208"/>
      <c r="CL634" s="208"/>
      <c r="CM634" s="208"/>
      <c r="CN634" s="208"/>
      <c r="CO634" s="208"/>
      <c r="CP634" s="208"/>
      <c r="CQ634" s="176"/>
      <c r="DP634" s="166"/>
    </row>
    <row r="635" spans="2:120">
      <c r="B635" s="166"/>
      <c r="C635" s="175"/>
      <c r="D635" s="175"/>
      <c r="E635" s="178"/>
      <c r="F635" s="17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70"/>
      <c r="S635" s="170"/>
      <c r="T635" s="170"/>
      <c r="U635" s="170"/>
      <c r="V635" s="170"/>
      <c r="W635" s="170"/>
      <c r="X635" s="207"/>
      <c r="Y635" s="207"/>
      <c r="Z635" s="207"/>
      <c r="AA635" s="208"/>
      <c r="AB635" s="208"/>
      <c r="AC635" s="208"/>
      <c r="AD635" s="208"/>
      <c r="AE635" s="208"/>
      <c r="AF635" s="208"/>
      <c r="AG635" s="208"/>
      <c r="AH635" s="208"/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  <c r="BI635" s="208"/>
      <c r="BJ635" s="208"/>
      <c r="BK635" s="208"/>
      <c r="BL635" s="208"/>
      <c r="BM635" s="208"/>
      <c r="BN635" s="208"/>
      <c r="BO635" s="208"/>
      <c r="BP635" s="208"/>
      <c r="BQ635" s="208"/>
      <c r="BR635" s="208"/>
      <c r="BS635" s="208"/>
      <c r="BT635" s="208"/>
      <c r="BU635" s="208"/>
      <c r="BV635" s="208"/>
      <c r="BW635" s="208"/>
      <c r="BX635" s="208"/>
      <c r="BY635" s="208"/>
      <c r="BZ635" s="208"/>
      <c r="CA635" s="208"/>
      <c r="CB635" s="208"/>
      <c r="CC635" s="208"/>
      <c r="CD635" s="208"/>
      <c r="CE635" s="208"/>
      <c r="CF635" s="208"/>
      <c r="CG635" s="208"/>
      <c r="CH635" s="208"/>
      <c r="CI635" s="208"/>
      <c r="CJ635" s="208"/>
      <c r="CK635" s="208"/>
      <c r="CL635" s="208"/>
      <c r="CM635" s="208"/>
      <c r="CN635" s="208"/>
      <c r="CO635" s="208"/>
      <c r="CP635" s="208"/>
      <c r="CQ635" s="176"/>
      <c r="DP635" s="166"/>
    </row>
    <row r="636" spans="2:120">
      <c r="B636" s="166"/>
      <c r="C636" s="175"/>
      <c r="D636" s="175"/>
      <c r="E636" s="178"/>
      <c r="F636" s="17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70"/>
      <c r="S636" s="170"/>
      <c r="T636" s="170"/>
      <c r="U636" s="170"/>
      <c r="V636" s="170"/>
      <c r="W636" s="170"/>
      <c r="X636" s="207"/>
      <c r="Y636" s="207"/>
      <c r="Z636" s="207"/>
      <c r="AA636" s="208"/>
      <c r="AB636" s="208"/>
      <c r="AC636" s="208"/>
      <c r="AD636" s="208"/>
      <c r="AE636" s="208"/>
      <c r="AF636" s="208"/>
      <c r="AG636" s="208"/>
      <c r="AH636" s="208"/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  <c r="BI636" s="208"/>
      <c r="BJ636" s="208"/>
      <c r="BK636" s="208"/>
      <c r="BL636" s="208"/>
      <c r="BM636" s="208"/>
      <c r="BN636" s="208"/>
      <c r="BO636" s="208"/>
      <c r="BP636" s="208"/>
      <c r="BQ636" s="208"/>
      <c r="BR636" s="208"/>
      <c r="BS636" s="208"/>
      <c r="BT636" s="208"/>
      <c r="BU636" s="208"/>
      <c r="BV636" s="208"/>
      <c r="BW636" s="208"/>
      <c r="BX636" s="208"/>
      <c r="BY636" s="208"/>
      <c r="BZ636" s="208"/>
      <c r="CA636" s="208"/>
      <c r="CB636" s="208"/>
      <c r="CC636" s="208"/>
      <c r="CD636" s="208"/>
      <c r="CE636" s="208"/>
      <c r="CF636" s="208"/>
      <c r="CG636" s="208"/>
      <c r="CH636" s="208"/>
      <c r="CI636" s="208"/>
      <c r="CJ636" s="208"/>
      <c r="CK636" s="208"/>
      <c r="CL636" s="208"/>
      <c r="CM636" s="208"/>
      <c r="CN636" s="208"/>
      <c r="CO636" s="208"/>
      <c r="CP636" s="208"/>
      <c r="CQ636" s="176"/>
      <c r="DP636" s="166"/>
    </row>
    <row r="637" spans="2:120">
      <c r="B637" s="166"/>
      <c r="C637" s="175"/>
      <c r="D637" s="175"/>
      <c r="E637" s="178"/>
      <c r="F637" s="17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70"/>
      <c r="S637" s="170"/>
      <c r="T637" s="170"/>
      <c r="U637" s="170"/>
      <c r="V637" s="170"/>
      <c r="W637" s="170"/>
      <c r="X637" s="207"/>
      <c r="Y637" s="207"/>
      <c r="Z637" s="207"/>
      <c r="AA637" s="208"/>
      <c r="AB637" s="208"/>
      <c r="AC637" s="208"/>
      <c r="AD637" s="208"/>
      <c r="AE637" s="208"/>
      <c r="AF637" s="208"/>
      <c r="AG637" s="208"/>
      <c r="AH637" s="208"/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  <c r="BI637" s="208"/>
      <c r="BJ637" s="208"/>
      <c r="BK637" s="208"/>
      <c r="BL637" s="208"/>
      <c r="BM637" s="208"/>
      <c r="BN637" s="208"/>
      <c r="BO637" s="208"/>
      <c r="BP637" s="208"/>
      <c r="BQ637" s="208"/>
      <c r="BR637" s="208"/>
      <c r="BS637" s="208"/>
      <c r="BT637" s="208"/>
      <c r="BU637" s="208"/>
      <c r="BV637" s="208"/>
      <c r="BW637" s="208"/>
      <c r="BX637" s="208"/>
      <c r="BY637" s="208"/>
      <c r="BZ637" s="208"/>
      <c r="CA637" s="208"/>
      <c r="CB637" s="208"/>
      <c r="CC637" s="208"/>
      <c r="CD637" s="208"/>
      <c r="CE637" s="208"/>
      <c r="CF637" s="208"/>
      <c r="CG637" s="208"/>
      <c r="CH637" s="208"/>
      <c r="CI637" s="208"/>
      <c r="CJ637" s="208"/>
      <c r="CK637" s="208"/>
      <c r="CL637" s="208"/>
      <c r="CM637" s="208"/>
      <c r="CN637" s="208"/>
      <c r="CO637" s="208"/>
      <c r="CP637" s="208"/>
      <c r="CQ637" s="176"/>
      <c r="DP637" s="166"/>
    </row>
    <row r="638" spans="2:120">
      <c r="B638" s="166"/>
      <c r="C638" s="175"/>
      <c r="D638" s="175"/>
      <c r="E638" s="178"/>
      <c r="F638" s="17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70"/>
      <c r="S638" s="170"/>
      <c r="T638" s="170"/>
      <c r="U638" s="170"/>
      <c r="V638" s="170"/>
      <c r="W638" s="170"/>
      <c r="X638" s="207"/>
      <c r="Y638" s="207"/>
      <c r="Z638" s="207"/>
      <c r="AA638" s="208"/>
      <c r="AB638" s="208"/>
      <c r="AC638" s="208"/>
      <c r="AD638" s="208"/>
      <c r="AE638" s="208"/>
      <c r="AF638" s="208"/>
      <c r="AG638" s="208"/>
      <c r="AH638" s="208"/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  <c r="BI638" s="208"/>
      <c r="BJ638" s="208"/>
      <c r="BK638" s="208"/>
      <c r="BL638" s="208"/>
      <c r="BM638" s="208"/>
      <c r="BN638" s="208"/>
      <c r="BO638" s="208"/>
      <c r="BP638" s="208"/>
      <c r="BQ638" s="208"/>
      <c r="BR638" s="208"/>
      <c r="BS638" s="208"/>
      <c r="BT638" s="208"/>
      <c r="BU638" s="208"/>
      <c r="BV638" s="208"/>
      <c r="BW638" s="208"/>
      <c r="BX638" s="208"/>
      <c r="BY638" s="208"/>
      <c r="BZ638" s="208"/>
      <c r="CA638" s="208"/>
      <c r="CB638" s="208"/>
      <c r="CC638" s="208"/>
      <c r="CD638" s="208"/>
      <c r="CE638" s="208"/>
      <c r="CF638" s="208"/>
      <c r="CG638" s="208"/>
      <c r="CH638" s="208"/>
      <c r="CI638" s="208"/>
      <c r="CJ638" s="208"/>
      <c r="CK638" s="208"/>
      <c r="CL638" s="208"/>
      <c r="CM638" s="208"/>
      <c r="CN638" s="208"/>
      <c r="CO638" s="208"/>
      <c r="CP638" s="208"/>
      <c r="CQ638" s="176"/>
      <c r="DP638" s="166"/>
    </row>
    <row r="639" spans="2:120">
      <c r="B639" s="166"/>
      <c r="C639" s="175"/>
      <c r="D639" s="175"/>
      <c r="E639" s="178"/>
      <c r="F639" s="17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70"/>
      <c r="S639" s="170"/>
      <c r="T639" s="170"/>
      <c r="U639" s="170"/>
      <c r="V639" s="170"/>
      <c r="W639" s="170"/>
      <c r="X639" s="207"/>
      <c r="Y639" s="207"/>
      <c r="Z639" s="207"/>
      <c r="AA639" s="208"/>
      <c r="AB639" s="208"/>
      <c r="AC639" s="208"/>
      <c r="AD639" s="208"/>
      <c r="AE639" s="208"/>
      <c r="AF639" s="208"/>
      <c r="AG639" s="208"/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  <c r="BI639" s="208"/>
      <c r="BJ639" s="208"/>
      <c r="BK639" s="208"/>
      <c r="BL639" s="208"/>
      <c r="BM639" s="208"/>
      <c r="BN639" s="208"/>
      <c r="BO639" s="208"/>
      <c r="BP639" s="208"/>
      <c r="BQ639" s="208"/>
      <c r="BR639" s="208"/>
      <c r="BS639" s="208"/>
      <c r="BT639" s="208"/>
      <c r="BU639" s="208"/>
      <c r="BV639" s="208"/>
      <c r="BW639" s="208"/>
      <c r="BX639" s="208"/>
      <c r="BY639" s="208"/>
      <c r="BZ639" s="208"/>
      <c r="CA639" s="208"/>
      <c r="CB639" s="208"/>
      <c r="CC639" s="208"/>
      <c r="CD639" s="208"/>
      <c r="CE639" s="208"/>
      <c r="CF639" s="208"/>
      <c r="CG639" s="208"/>
      <c r="CH639" s="208"/>
      <c r="CI639" s="208"/>
      <c r="CJ639" s="208"/>
      <c r="CK639" s="208"/>
      <c r="CL639" s="208"/>
      <c r="CM639" s="208"/>
      <c r="CN639" s="208"/>
      <c r="CO639" s="208"/>
      <c r="CP639" s="208"/>
      <c r="CQ639" s="176"/>
      <c r="DP639" s="166"/>
    </row>
    <row r="640" spans="2:120">
      <c r="B640" s="166"/>
      <c r="C640" s="175"/>
      <c r="D640" s="175"/>
      <c r="E640" s="178"/>
      <c r="F640" s="17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70"/>
      <c r="S640" s="170"/>
      <c r="T640" s="170"/>
      <c r="U640" s="170"/>
      <c r="V640" s="170"/>
      <c r="W640" s="170"/>
      <c r="X640" s="207"/>
      <c r="Y640" s="207"/>
      <c r="Z640" s="207"/>
      <c r="AA640" s="208"/>
      <c r="AB640" s="208"/>
      <c r="AC640" s="208"/>
      <c r="AD640" s="208"/>
      <c r="AE640" s="208"/>
      <c r="AF640" s="208"/>
      <c r="AG640" s="208"/>
      <c r="AH640" s="208"/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  <c r="BI640" s="208"/>
      <c r="BJ640" s="208"/>
      <c r="BK640" s="208"/>
      <c r="BL640" s="208"/>
      <c r="BM640" s="208"/>
      <c r="BN640" s="208"/>
      <c r="BO640" s="208"/>
      <c r="BP640" s="208"/>
      <c r="BQ640" s="208"/>
      <c r="BR640" s="208"/>
      <c r="BS640" s="208"/>
      <c r="BT640" s="208"/>
      <c r="BU640" s="208"/>
      <c r="BV640" s="208"/>
      <c r="BW640" s="208"/>
      <c r="BX640" s="208"/>
      <c r="BY640" s="208"/>
      <c r="BZ640" s="208"/>
      <c r="CA640" s="208"/>
      <c r="CB640" s="208"/>
      <c r="CC640" s="208"/>
      <c r="CD640" s="208"/>
      <c r="CE640" s="208"/>
      <c r="CF640" s="208"/>
      <c r="CG640" s="208"/>
      <c r="CH640" s="208"/>
      <c r="CI640" s="208"/>
      <c r="CJ640" s="208"/>
      <c r="CK640" s="208"/>
      <c r="CL640" s="208"/>
      <c r="CM640" s="208"/>
      <c r="CN640" s="208"/>
      <c r="CO640" s="208"/>
      <c r="CP640" s="208"/>
      <c r="CQ640" s="176"/>
      <c r="DP640" s="166"/>
    </row>
    <row r="641" spans="2:120">
      <c r="B641" s="166"/>
      <c r="C641" s="175"/>
      <c r="D641" s="175"/>
      <c r="E641" s="178"/>
      <c r="F641" s="17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70"/>
      <c r="S641" s="170"/>
      <c r="T641" s="170"/>
      <c r="U641" s="170"/>
      <c r="V641" s="170"/>
      <c r="W641" s="170"/>
      <c r="X641" s="207"/>
      <c r="Y641" s="207"/>
      <c r="Z641" s="207"/>
      <c r="AA641" s="208"/>
      <c r="AB641" s="208"/>
      <c r="AC641" s="208"/>
      <c r="AD641" s="208"/>
      <c r="AE641" s="208"/>
      <c r="AF641" s="208"/>
      <c r="AG641" s="208"/>
      <c r="AH641" s="208"/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  <c r="BI641" s="208"/>
      <c r="BJ641" s="208"/>
      <c r="BK641" s="208"/>
      <c r="BL641" s="208"/>
      <c r="BM641" s="208"/>
      <c r="BN641" s="208"/>
      <c r="BO641" s="208"/>
      <c r="BP641" s="208"/>
      <c r="BQ641" s="208"/>
      <c r="BR641" s="208"/>
      <c r="BS641" s="208"/>
      <c r="BT641" s="208"/>
      <c r="BU641" s="208"/>
      <c r="BV641" s="208"/>
      <c r="BW641" s="208"/>
      <c r="BX641" s="208"/>
      <c r="BY641" s="208"/>
      <c r="BZ641" s="208"/>
      <c r="CA641" s="208"/>
      <c r="CB641" s="208"/>
      <c r="CC641" s="208"/>
      <c r="CD641" s="208"/>
      <c r="CE641" s="208"/>
      <c r="CF641" s="208"/>
      <c r="CG641" s="208"/>
      <c r="CH641" s="208"/>
      <c r="CI641" s="208"/>
      <c r="CJ641" s="208"/>
      <c r="CK641" s="208"/>
      <c r="CL641" s="208"/>
      <c r="CM641" s="208"/>
      <c r="CN641" s="208"/>
      <c r="CO641" s="208"/>
      <c r="CP641" s="208"/>
      <c r="CQ641" s="176"/>
      <c r="DP641" s="166"/>
    </row>
    <row r="642" spans="2:120">
      <c r="B642" s="166"/>
      <c r="C642" s="175"/>
      <c r="D642" s="175"/>
      <c r="E642" s="178"/>
      <c r="F642" s="17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70"/>
      <c r="S642" s="170"/>
      <c r="T642" s="170"/>
      <c r="U642" s="170"/>
      <c r="V642" s="170"/>
      <c r="W642" s="170"/>
      <c r="X642" s="207"/>
      <c r="Y642" s="207"/>
      <c r="Z642" s="207"/>
      <c r="AA642" s="208"/>
      <c r="AB642" s="208"/>
      <c r="AC642" s="208"/>
      <c r="AD642" s="208"/>
      <c r="AE642" s="208"/>
      <c r="AF642" s="208"/>
      <c r="AG642" s="208"/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  <c r="BI642" s="208"/>
      <c r="BJ642" s="208"/>
      <c r="BK642" s="208"/>
      <c r="BL642" s="208"/>
      <c r="BM642" s="208"/>
      <c r="BN642" s="208"/>
      <c r="BO642" s="208"/>
      <c r="BP642" s="208"/>
      <c r="BQ642" s="208"/>
      <c r="BR642" s="208"/>
      <c r="BS642" s="208"/>
      <c r="BT642" s="208"/>
      <c r="BU642" s="208"/>
      <c r="BV642" s="208"/>
      <c r="BW642" s="208"/>
      <c r="BX642" s="208"/>
      <c r="BY642" s="208"/>
      <c r="BZ642" s="208"/>
      <c r="CA642" s="208"/>
      <c r="CB642" s="208"/>
      <c r="CC642" s="208"/>
      <c r="CD642" s="208"/>
      <c r="CE642" s="208"/>
      <c r="CF642" s="208"/>
      <c r="CG642" s="208"/>
      <c r="CH642" s="208"/>
      <c r="CI642" s="208"/>
      <c r="CJ642" s="208"/>
      <c r="CK642" s="208"/>
      <c r="CL642" s="208"/>
      <c r="CM642" s="208"/>
      <c r="CN642" s="208"/>
      <c r="CO642" s="208"/>
      <c r="CP642" s="208"/>
      <c r="CQ642" s="176"/>
      <c r="DP642" s="166"/>
    </row>
    <row r="643" spans="2:120">
      <c r="B643" s="166"/>
      <c r="C643" s="175"/>
      <c r="D643" s="175"/>
      <c r="E643" s="178"/>
      <c r="F643" s="17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70"/>
      <c r="S643" s="170"/>
      <c r="T643" s="170"/>
      <c r="U643" s="170"/>
      <c r="V643" s="170"/>
      <c r="W643" s="170"/>
      <c r="X643" s="207"/>
      <c r="Y643" s="207"/>
      <c r="Z643" s="207"/>
      <c r="AA643" s="208"/>
      <c r="AB643" s="208"/>
      <c r="AC643" s="208"/>
      <c r="AD643" s="208"/>
      <c r="AE643" s="208"/>
      <c r="AF643" s="208"/>
      <c r="AG643" s="208"/>
      <c r="AH643" s="208"/>
      <c r="AI643" s="208"/>
      <c r="AJ643" s="208"/>
      <c r="AK643" s="208"/>
      <c r="AL643" s="208"/>
      <c r="AM643" s="208"/>
      <c r="AN643" s="208"/>
      <c r="AO643" s="208"/>
      <c r="AP643" s="208"/>
      <c r="AQ643" s="208"/>
      <c r="AR643" s="208"/>
      <c r="AS643" s="208"/>
      <c r="AT643" s="208"/>
      <c r="AU643" s="208"/>
      <c r="AV643" s="208"/>
      <c r="AW643" s="208"/>
      <c r="AX643" s="208"/>
      <c r="AY643" s="208"/>
      <c r="AZ643" s="208"/>
      <c r="BA643" s="208"/>
      <c r="BB643" s="208"/>
      <c r="BC643" s="208"/>
      <c r="BD643" s="208"/>
      <c r="BE643" s="208"/>
      <c r="BF643" s="208"/>
      <c r="BG643" s="208"/>
      <c r="BH643" s="208"/>
      <c r="BI643" s="208"/>
      <c r="BJ643" s="208"/>
      <c r="BK643" s="208"/>
      <c r="BL643" s="208"/>
      <c r="BM643" s="208"/>
      <c r="BN643" s="208"/>
      <c r="BO643" s="208"/>
      <c r="BP643" s="208"/>
      <c r="BQ643" s="208"/>
      <c r="BR643" s="208"/>
      <c r="BS643" s="208"/>
      <c r="BT643" s="208"/>
      <c r="BU643" s="208"/>
      <c r="BV643" s="208"/>
      <c r="BW643" s="208"/>
      <c r="BX643" s="208"/>
      <c r="BY643" s="208"/>
      <c r="BZ643" s="208"/>
      <c r="CA643" s="208"/>
      <c r="CB643" s="208"/>
      <c r="CC643" s="208"/>
      <c r="CD643" s="208"/>
      <c r="CE643" s="208"/>
      <c r="CF643" s="208"/>
      <c r="CG643" s="208"/>
      <c r="CH643" s="208"/>
      <c r="CI643" s="208"/>
      <c r="CJ643" s="208"/>
      <c r="CK643" s="208"/>
      <c r="CL643" s="208"/>
      <c r="CM643" s="208"/>
      <c r="CN643" s="208"/>
      <c r="CO643" s="208"/>
      <c r="CP643" s="208"/>
      <c r="CQ643" s="176"/>
      <c r="DP643" s="166"/>
    </row>
    <row r="644" spans="2:120">
      <c r="B644" s="166"/>
      <c r="C644" s="175"/>
      <c r="D644" s="175"/>
      <c r="E644" s="178"/>
      <c r="F644" s="17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70"/>
      <c r="S644" s="170"/>
      <c r="T644" s="170"/>
      <c r="U644" s="170"/>
      <c r="V644" s="170"/>
      <c r="W644" s="170"/>
      <c r="X644" s="207"/>
      <c r="Y644" s="207"/>
      <c r="Z644" s="207"/>
      <c r="AA644" s="208"/>
      <c r="AB644" s="208"/>
      <c r="AC644" s="208"/>
      <c r="AD644" s="208"/>
      <c r="AE644" s="208"/>
      <c r="AF644" s="208"/>
      <c r="AG644" s="208"/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  <c r="BI644" s="208"/>
      <c r="BJ644" s="208"/>
      <c r="BK644" s="208"/>
      <c r="BL644" s="208"/>
      <c r="BM644" s="208"/>
      <c r="BN644" s="208"/>
      <c r="BO644" s="208"/>
      <c r="BP644" s="208"/>
      <c r="BQ644" s="208"/>
      <c r="BR644" s="208"/>
      <c r="BS644" s="208"/>
      <c r="BT644" s="208"/>
      <c r="BU644" s="208"/>
      <c r="BV644" s="208"/>
      <c r="BW644" s="208"/>
      <c r="BX644" s="208"/>
      <c r="BY644" s="208"/>
      <c r="BZ644" s="208"/>
      <c r="CA644" s="208"/>
      <c r="CB644" s="208"/>
      <c r="CC644" s="208"/>
      <c r="CD644" s="208"/>
      <c r="CE644" s="208"/>
      <c r="CF644" s="208"/>
      <c r="CG644" s="208"/>
      <c r="CH644" s="208"/>
      <c r="CI644" s="208"/>
      <c r="CJ644" s="208"/>
      <c r="CK644" s="208"/>
      <c r="CL644" s="208"/>
      <c r="CM644" s="208"/>
      <c r="CN644" s="208"/>
      <c r="CO644" s="208"/>
      <c r="CP644" s="208"/>
      <c r="CQ644" s="176"/>
      <c r="DP644" s="166"/>
    </row>
    <row r="645" spans="2:120">
      <c r="B645" s="166"/>
      <c r="C645" s="175"/>
      <c r="D645" s="175"/>
      <c r="E645" s="178"/>
      <c r="F645" s="17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70"/>
      <c r="S645" s="170"/>
      <c r="T645" s="170"/>
      <c r="U645" s="170"/>
      <c r="V645" s="170"/>
      <c r="W645" s="170"/>
      <c r="X645" s="207"/>
      <c r="Y645" s="207"/>
      <c r="Z645" s="207"/>
      <c r="AA645" s="208"/>
      <c r="AB645" s="208"/>
      <c r="AC645" s="208"/>
      <c r="AD645" s="208"/>
      <c r="AE645" s="208"/>
      <c r="AF645" s="208"/>
      <c r="AG645" s="208"/>
      <c r="AH645" s="208"/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  <c r="BI645" s="208"/>
      <c r="BJ645" s="208"/>
      <c r="BK645" s="208"/>
      <c r="BL645" s="208"/>
      <c r="BM645" s="208"/>
      <c r="BN645" s="208"/>
      <c r="BO645" s="208"/>
      <c r="BP645" s="208"/>
      <c r="BQ645" s="208"/>
      <c r="BR645" s="208"/>
      <c r="BS645" s="208"/>
      <c r="BT645" s="208"/>
      <c r="BU645" s="208"/>
      <c r="BV645" s="208"/>
      <c r="BW645" s="208"/>
      <c r="BX645" s="208"/>
      <c r="BY645" s="208"/>
      <c r="BZ645" s="208"/>
      <c r="CA645" s="208"/>
      <c r="CB645" s="208"/>
      <c r="CC645" s="208"/>
      <c r="CD645" s="208"/>
      <c r="CE645" s="208"/>
      <c r="CF645" s="208"/>
      <c r="CG645" s="208"/>
      <c r="CH645" s="208"/>
      <c r="CI645" s="208"/>
      <c r="CJ645" s="208"/>
      <c r="CK645" s="208"/>
      <c r="CL645" s="208"/>
      <c r="CM645" s="208"/>
      <c r="CN645" s="208"/>
      <c r="CO645" s="208"/>
      <c r="CP645" s="208"/>
      <c r="CQ645" s="176"/>
      <c r="DP645" s="166"/>
    </row>
    <row r="646" spans="2:120">
      <c r="B646" s="166"/>
      <c r="C646" s="175"/>
      <c r="D646" s="175"/>
      <c r="E646" s="178"/>
      <c r="F646" s="17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70"/>
      <c r="S646" s="170"/>
      <c r="T646" s="170"/>
      <c r="U646" s="170"/>
      <c r="V646" s="170"/>
      <c r="W646" s="170"/>
      <c r="X646" s="207"/>
      <c r="Y646" s="207"/>
      <c r="Z646" s="207"/>
      <c r="AA646" s="208"/>
      <c r="AB646" s="208"/>
      <c r="AC646" s="208"/>
      <c r="AD646" s="208"/>
      <c r="AE646" s="208"/>
      <c r="AF646" s="208"/>
      <c r="AG646" s="208"/>
      <c r="AH646" s="208"/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  <c r="BI646" s="208"/>
      <c r="BJ646" s="208"/>
      <c r="BK646" s="208"/>
      <c r="BL646" s="208"/>
      <c r="BM646" s="208"/>
      <c r="BN646" s="208"/>
      <c r="BO646" s="208"/>
      <c r="BP646" s="208"/>
      <c r="BQ646" s="208"/>
      <c r="BR646" s="208"/>
      <c r="BS646" s="208"/>
      <c r="BT646" s="208"/>
      <c r="BU646" s="208"/>
      <c r="BV646" s="208"/>
      <c r="BW646" s="208"/>
      <c r="BX646" s="208"/>
      <c r="BY646" s="208"/>
      <c r="BZ646" s="208"/>
      <c r="CA646" s="208"/>
      <c r="CB646" s="208"/>
      <c r="CC646" s="208"/>
      <c r="CD646" s="208"/>
      <c r="CE646" s="208"/>
      <c r="CF646" s="208"/>
      <c r="CG646" s="208"/>
      <c r="CH646" s="208"/>
      <c r="CI646" s="208"/>
      <c r="CJ646" s="208"/>
      <c r="CK646" s="208"/>
      <c r="CL646" s="208"/>
      <c r="CM646" s="208"/>
      <c r="CN646" s="208"/>
      <c r="CO646" s="208"/>
      <c r="CP646" s="208"/>
      <c r="CQ646" s="176"/>
      <c r="DP646" s="166"/>
    </row>
    <row r="647" spans="2:120">
      <c r="B647" s="166"/>
      <c r="C647" s="175"/>
      <c r="D647" s="175"/>
      <c r="E647" s="178"/>
      <c r="F647" s="17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70"/>
      <c r="S647" s="170"/>
      <c r="T647" s="170"/>
      <c r="U647" s="170"/>
      <c r="V647" s="170"/>
      <c r="W647" s="170"/>
      <c r="X647" s="207"/>
      <c r="Y647" s="207"/>
      <c r="Z647" s="207"/>
      <c r="AA647" s="208"/>
      <c r="AB647" s="208"/>
      <c r="AC647" s="208"/>
      <c r="AD647" s="208"/>
      <c r="AE647" s="208"/>
      <c r="AF647" s="208"/>
      <c r="AG647" s="208"/>
      <c r="AH647" s="208"/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  <c r="BI647" s="208"/>
      <c r="BJ647" s="208"/>
      <c r="BK647" s="208"/>
      <c r="BL647" s="208"/>
      <c r="BM647" s="208"/>
      <c r="BN647" s="208"/>
      <c r="BO647" s="208"/>
      <c r="BP647" s="208"/>
      <c r="BQ647" s="208"/>
      <c r="BR647" s="208"/>
      <c r="BS647" s="208"/>
      <c r="BT647" s="208"/>
      <c r="BU647" s="208"/>
      <c r="BV647" s="208"/>
      <c r="BW647" s="208"/>
      <c r="BX647" s="208"/>
      <c r="BY647" s="208"/>
      <c r="BZ647" s="208"/>
      <c r="CA647" s="208"/>
      <c r="CB647" s="208"/>
      <c r="CC647" s="208"/>
      <c r="CD647" s="208"/>
      <c r="CE647" s="208"/>
      <c r="CF647" s="208"/>
      <c r="CG647" s="208"/>
      <c r="CH647" s="208"/>
      <c r="CI647" s="208"/>
      <c r="CJ647" s="208"/>
      <c r="CK647" s="208"/>
      <c r="CL647" s="208"/>
      <c r="CM647" s="208"/>
      <c r="CN647" s="208"/>
      <c r="CO647" s="208"/>
      <c r="CP647" s="208"/>
      <c r="CQ647" s="176"/>
      <c r="DP647" s="166"/>
    </row>
    <row r="648" spans="2:120">
      <c r="B648" s="166"/>
      <c r="C648" s="175"/>
      <c r="D648" s="175"/>
      <c r="E648" s="178"/>
      <c r="F648" s="17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70"/>
      <c r="S648" s="170"/>
      <c r="T648" s="170"/>
      <c r="U648" s="170"/>
      <c r="V648" s="170"/>
      <c r="W648" s="170"/>
      <c r="X648" s="207"/>
      <c r="Y648" s="207"/>
      <c r="Z648" s="207"/>
      <c r="AA648" s="208"/>
      <c r="AB648" s="208"/>
      <c r="AC648" s="208"/>
      <c r="AD648" s="208"/>
      <c r="AE648" s="208"/>
      <c r="AF648" s="208"/>
      <c r="AG648" s="208"/>
      <c r="AH648" s="208"/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  <c r="BI648" s="208"/>
      <c r="BJ648" s="208"/>
      <c r="BK648" s="208"/>
      <c r="BL648" s="208"/>
      <c r="BM648" s="208"/>
      <c r="BN648" s="208"/>
      <c r="BO648" s="208"/>
      <c r="BP648" s="208"/>
      <c r="BQ648" s="208"/>
      <c r="BR648" s="208"/>
      <c r="BS648" s="208"/>
      <c r="BT648" s="208"/>
      <c r="BU648" s="208"/>
      <c r="BV648" s="208"/>
      <c r="BW648" s="208"/>
      <c r="BX648" s="208"/>
      <c r="BY648" s="208"/>
      <c r="BZ648" s="208"/>
      <c r="CA648" s="208"/>
      <c r="CB648" s="208"/>
      <c r="CC648" s="208"/>
      <c r="CD648" s="208"/>
      <c r="CE648" s="208"/>
      <c r="CF648" s="208"/>
      <c r="CG648" s="208"/>
      <c r="CH648" s="208"/>
      <c r="CI648" s="208"/>
      <c r="CJ648" s="208"/>
      <c r="CK648" s="208"/>
      <c r="CL648" s="208"/>
      <c r="CM648" s="208"/>
      <c r="CN648" s="208"/>
      <c r="CO648" s="208"/>
      <c r="CP648" s="208"/>
      <c r="CQ648" s="176"/>
      <c r="DP648" s="166"/>
    </row>
    <row r="649" spans="2:120">
      <c r="B649" s="166"/>
      <c r="C649" s="175"/>
      <c r="D649" s="175"/>
      <c r="E649" s="178"/>
      <c r="F649" s="17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70"/>
      <c r="S649" s="170"/>
      <c r="T649" s="170"/>
      <c r="U649" s="170"/>
      <c r="V649" s="170"/>
      <c r="W649" s="170"/>
      <c r="X649" s="207"/>
      <c r="Y649" s="207"/>
      <c r="Z649" s="207"/>
      <c r="AA649" s="208"/>
      <c r="AB649" s="208"/>
      <c r="AC649" s="208"/>
      <c r="AD649" s="208"/>
      <c r="AE649" s="208"/>
      <c r="AF649" s="208"/>
      <c r="AG649" s="208"/>
      <c r="AH649" s="208"/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  <c r="BI649" s="208"/>
      <c r="BJ649" s="208"/>
      <c r="BK649" s="208"/>
      <c r="BL649" s="208"/>
      <c r="BM649" s="208"/>
      <c r="BN649" s="208"/>
      <c r="BO649" s="208"/>
      <c r="BP649" s="208"/>
      <c r="BQ649" s="208"/>
      <c r="BR649" s="208"/>
      <c r="BS649" s="208"/>
      <c r="BT649" s="208"/>
      <c r="BU649" s="208"/>
      <c r="BV649" s="208"/>
      <c r="BW649" s="208"/>
      <c r="BX649" s="208"/>
      <c r="BY649" s="208"/>
      <c r="BZ649" s="208"/>
      <c r="CA649" s="208"/>
      <c r="CB649" s="208"/>
      <c r="CC649" s="208"/>
      <c r="CD649" s="208"/>
      <c r="CE649" s="208"/>
      <c r="CF649" s="208"/>
      <c r="CG649" s="208"/>
      <c r="CH649" s="208"/>
      <c r="CI649" s="208"/>
      <c r="CJ649" s="208"/>
      <c r="CK649" s="208"/>
      <c r="CL649" s="208"/>
      <c r="CM649" s="208"/>
      <c r="CN649" s="208"/>
      <c r="CO649" s="208"/>
      <c r="CP649" s="208"/>
      <c r="CQ649" s="176"/>
      <c r="DP649" s="166"/>
    </row>
    <row r="650" spans="2:120">
      <c r="B650" s="166"/>
      <c r="C650" s="175"/>
      <c r="D650" s="175"/>
      <c r="E650" s="178"/>
      <c r="F650" s="17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70"/>
      <c r="S650" s="170"/>
      <c r="T650" s="170"/>
      <c r="U650" s="170"/>
      <c r="V650" s="170"/>
      <c r="W650" s="170"/>
      <c r="X650" s="207"/>
      <c r="Y650" s="207"/>
      <c r="Z650" s="207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08"/>
      <c r="BN650" s="208"/>
      <c r="BO650" s="208"/>
      <c r="BP650" s="208"/>
      <c r="BQ650" s="208"/>
      <c r="BR650" s="208"/>
      <c r="BS650" s="208"/>
      <c r="BT650" s="208"/>
      <c r="BU650" s="208"/>
      <c r="BV650" s="208"/>
      <c r="BW650" s="208"/>
      <c r="BX650" s="208"/>
      <c r="BY650" s="208"/>
      <c r="BZ650" s="208"/>
      <c r="CA650" s="208"/>
      <c r="CB650" s="208"/>
      <c r="CC650" s="208"/>
      <c r="CD650" s="208"/>
      <c r="CE650" s="208"/>
      <c r="CF650" s="208"/>
      <c r="CG650" s="208"/>
      <c r="CH650" s="208"/>
      <c r="CI650" s="208"/>
      <c r="CJ650" s="208"/>
      <c r="CK650" s="208"/>
      <c r="CL650" s="208"/>
      <c r="CM650" s="208"/>
      <c r="CN650" s="208"/>
      <c r="CO650" s="208"/>
      <c r="CP650" s="208"/>
      <c r="CQ650" s="176"/>
      <c r="DP650" s="166"/>
    </row>
    <row r="651" spans="2:120">
      <c r="B651" s="166"/>
      <c r="C651" s="175"/>
      <c r="D651" s="175"/>
      <c r="E651" s="178"/>
      <c r="F651" s="17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70"/>
      <c r="S651" s="170"/>
      <c r="T651" s="170"/>
      <c r="U651" s="170"/>
      <c r="V651" s="170"/>
      <c r="W651" s="170"/>
      <c r="X651" s="207"/>
      <c r="Y651" s="207"/>
      <c r="Z651" s="207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  <c r="BI651" s="208"/>
      <c r="BJ651" s="208"/>
      <c r="BK651" s="208"/>
      <c r="BL651" s="208"/>
      <c r="BM651" s="208"/>
      <c r="BN651" s="208"/>
      <c r="BO651" s="208"/>
      <c r="BP651" s="208"/>
      <c r="BQ651" s="208"/>
      <c r="BR651" s="208"/>
      <c r="BS651" s="208"/>
      <c r="BT651" s="208"/>
      <c r="BU651" s="208"/>
      <c r="BV651" s="208"/>
      <c r="BW651" s="208"/>
      <c r="BX651" s="208"/>
      <c r="BY651" s="208"/>
      <c r="BZ651" s="208"/>
      <c r="CA651" s="208"/>
      <c r="CB651" s="208"/>
      <c r="CC651" s="208"/>
      <c r="CD651" s="208"/>
      <c r="CE651" s="208"/>
      <c r="CF651" s="208"/>
      <c r="CG651" s="208"/>
      <c r="CH651" s="208"/>
      <c r="CI651" s="208"/>
      <c r="CJ651" s="208"/>
      <c r="CK651" s="208"/>
      <c r="CL651" s="208"/>
      <c r="CM651" s="208"/>
      <c r="CN651" s="208"/>
      <c r="CO651" s="208"/>
      <c r="CP651" s="208"/>
      <c r="CQ651" s="176"/>
      <c r="DP651" s="166"/>
    </row>
    <row r="652" spans="2:120">
      <c r="B652" s="166"/>
      <c r="C652" s="175"/>
      <c r="D652" s="175"/>
      <c r="E652" s="178"/>
      <c r="F652" s="17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70"/>
      <c r="S652" s="170"/>
      <c r="T652" s="170"/>
      <c r="U652" s="170"/>
      <c r="V652" s="170"/>
      <c r="W652" s="170"/>
      <c r="X652" s="207"/>
      <c r="Y652" s="207"/>
      <c r="Z652" s="207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  <c r="BI652" s="208"/>
      <c r="BJ652" s="208"/>
      <c r="BK652" s="208"/>
      <c r="BL652" s="208"/>
      <c r="BM652" s="208"/>
      <c r="BN652" s="208"/>
      <c r="BO652" s="208"/>
      <c r="BP652" s="208"/>
      <c r="BQ652" s="208"/>
      <c r="BR652" s="208"/>
      <c r="BS652" s="208"/>
      <c r="BT652" s="208"/>
      <c r="BU652" s="208"/>
      <c r="BV652" s="208"/>
      <c r="BW652" s="208"/>
      <c r="BX652" s="208"/>
      <c r="BY652" s="208"/>
      <c r="BZ652" s="208"/>
      <c r="CA652" s="208"/>
      <c r="CB652" s="208"/>
      <c r="CC652" s="208"/>
      <c r="CD652" s="208"/>
      <c r="CE652" s="208"/>
      <c r="CF652" s="208"/>
      <c r="CG652" s="208"/>
      <c r="CH652" s="208"/>
      <c r="CI652" s="208"/>
      <c r="CJ652" s="208"/>
      <c r="CK652" s="208"/>
      <c r="CL652" s="208"/>
      <c r="CM652" s="208"/>
      <c r="CN652" s="208"/>
      <c r="CO652" s="208"/>
      <c r="CP652" s="208"/>
      <c r="CQ652" s="176"/>
      <c r="DP652" s="166"/>
    </row>
    <row r="653" spans="2:120">
      <c r="B653" s="166"/>
      <c r="C653" s="175"/>
      <c r="D653" s="175"/>
      <c r="E653" s="178"/>
      <c r="F653" s="17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70"/>
      <c r="S653" s="170"/>
      <c r="T653" s="170"/>
      <c r="U653" s="170"/>
      <c r="V653" s="170"/>
      <c r="W653" s="170"/>
      <c r="X653" s="207"/>
      <c r="Y653" s="207"/>
      <c r="Z653" s="207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  <c r="BI653" s="208"/>
      <c r="BJ653" s="208"/>
      <c r="BK653" s="208"/>
      <c r="BL653" s="208"/>
      <c r="BM653" s="208"/>
      <c r="BN653" s="208"/>
      <c r="BO653" s="208"/>
      <c r="BP653" s="208"/>
      <c r="BQ653" s="208"/>
      <c r="BR653" s="208"/>
      <c r="BS653" s="208"/>
      <c r="BT653" s="208"/>
      <c r="BU653" s="208"/>
      <c r="BV653" s="208"/>
      <c r="BW653" s="208"/>
      <c r="BX653" s="208"/>
      <c r="BY653" s="208"/>
      <c r="BZ653" s="208"/>
      <c r="CA653" s="208"/>
      <c r="CB653" s="208"/>
      <c r="CC653" s="208"/>
      <c r="CD653" s="208"/>
      <c r="CE653" s="208"/>
      <c r="CF653" s="208"/>
      <c r="CG653" s="208"/>
      <c r="CH653" s="208"/>
      <c r="CI653" s="208"/>
      <c r="CJ653" s="208"/>
      <c r="CK653" s="208"/>
      <c r="CL653" s="208"/>
      <c r="CM653" s="208"/>
      <c r="CN653" s="208"/>
      <c r="CO653" s="208"/>
      <c r="CP653" s="208"/>
      <c r="CQ653" s="176"/>
      <c r="DP653" s="166"/>
    </row>
    <row r="654" spans="2:120">
      <c r="B654" s="166"/>
      <c r="C654" s="175"/>
      <c r="D654" s="175"/>
      <c r="E654" s="178"/>
      <c r="F654" s="17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70"/>
      <c r="S654" s="170"/>
      <c r="T654" s="170"/>
      <c r="U654" s="170"/>
      <c r="V654" s="170"/>
      <c r="W654" s="170"/>
      <c r="X654" s="207"/>
      <c r="Y654" s="207"/>
      <c r="Z654" s="207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  <c r="BI654" s="208"/>
      <c r="BJ654" s="208"/>
      <c r="BK654" s="208"/>
      <c r="BL654" s="208"/>
      <c r="BM654" s="208"/>
      <c r="BN654" s="208"/>
      <c r="BO654" s="208"/>
      <c r="BP654" s="208"/>
      <c r="BQ654" s="208"/>
      <c r="BR654" s="208"/>
      <c r="BS654" s="208"/>
      <c r="BT654" s="208"/>
      <c r="BU654" s="208"/>
      <c r="BV654" s="208"/>
      <c r="BW654" s="208"/>
      <c r="BX654" s="208"/>
      <c r="BY654" s="208"/>
      <c r="BZ654" s="208"/>
      <c r="CA654" s="208"/>
      <c r="CB654" s="208"/>
      <c r="CC654" s="208"/>
      <c r="CD654" s="208"/>
      <c r="CE654" s="208"/>
      <c r="CF654" s="208"/>
      <c r="CG654" s="208"/>
      <c r="CH654" s="208"/>
      <c r="CI654" s="208"/>
      <c r="CJ654" s="208"/>
      <c r="CK654" s="208"/>
      <c r="CL654" s="208"/>
      <c r="CM654" s="208"/>
      <c r="CN654" s="208"/>
      <c r="CO654" s="208"/>
      <c r="CP654" s="208"/>
      <c r="CQ654" s="176"/>
      <c r="DP654" s="166"/>
    </row>
    <row r="655" spans="2:120">
      <c r="B655" s="166"/>
      <c r="C655" s="175"/>
      <c r="D655" s="175"/>
      <c r="E655" s="178"/>
      <c r="F655" s="17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70"/>
      <c r="S655" s="170"/>
      <c r="T655" s="170"/>
      <c r="U655" s="170"/>
      <c r="V655" s="170"/>
      <c r="W655" s="170"/>
      <c r="X655" s="207"/>
      <c r="Y655" s="207"/>
      <c r="Z655" s="207"/>
      <c r="AA655" s="208"/>
      <c r="AB655" s="208"/>
      <c r="AC655" s="208"/>
      <c r="AD655" s="208"/>
      <c r="AE655" s="208"/>
      <c r="AF655" s="208"/>
      <c r="AG655" s="208"/>
      <c r="AH655" s="208"/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  <c r="BI655" s="208"/>
      <c r="BJ655" s="208"/>
      <c r="BK655" s="208"/>
      <c r="BL655" s="208"/>
      <c r="BM655" s="208"/>
      <c r="BN655" s="208"/>
      <c r="BO655" s="208"/>
      <c r="BP655" s="208"/>
      <c r="BQ655" s="208"/>
      <c r="BR655" s="208"/>
      <c r="BS655" s="208"/>
      <c r="BT655" s="208"/>
      <c r="BU655" s="208"/>
      <c r="BV655" s="208"/>
      <c r="BW655" s="208"/>
      <c r="BX655" s="208"/>
      <c r="BY655" s="208"/>
      <c r="BZ655" s="208"/>
      <c r="CA655" s="208"/>
      <c r="CB655" s="208"/>
      <c r="CC655" s="208"/>
      <c r="CD655" s="208"/>
      <c r="CE655" s="208"/>
      <c r="CF655" s="208"/>
      <c r="CG655" s="208"/>
      <c r="CH655" s="208"/>
      <c r="CI655" s="208"/>
      <c r="CJ655" s="208"/>
      <c r="CK655" s="208"/>
      <c r="CL655" s="208"/>
      <c r="CM655" s="208"/>
      <c r="CN655" s="208"/>
      <c r="CO655" s="208"/>
      <c r="CP655" s="208"/>
      <c r="CQ655" s="176"/>
      <c r="DP655" s="166"/>
    </row>
    <row r="656" spans="2:120">
      <c r="B656" s="166"/>
      <c r="C656" s="175"/>
      <c r="D656" s="175"/>
      <c r="E656" s="178"/>
      <c r="F656" s="17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70"/>
      <c r="S656" s="170"/>
      <c r="T656" s="170"/>
      <c r="U656" s="170"/>
      <c r="V656" s="170"/>
      <c r="W656" s="170"/>
      <c r="X656" s="207"/>
      <c r="Y656" s="207"/>
      <c r="Z656" s="207"/>
      <c r="AA656" s="208"/>
      <c r="AB656" s="208"/>
      <c r="AC656" s="208"/>
      <c r="AD656" s="208"/>
      <c r="AE656" s="208"/>
      <c r="AF656" s="208"/>
      <c r="AG656" s="208"/>
      <c r="AH656" s="208"/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  <c r="BI656" s="208"/>
      <c r="BJ656" s="208"/>
      <c r="BK656" s="208"/>
      <c r="BL656" s="208"/>
      <c r="BM656" s="208"/>
      <c r="BN656" s="208"/>
      <c r="BO656" s="208"/>
      <c r="BP656" s="208"/>
      <c r="BQ656" s="208"/>
      <c r="BR656" s="208"/>
      <c r="BS656" s="208"/>
      <c r="BT656" s="208"/>
      <c r="BU656" s="208"/>
      <c r="BV656" s="208"/>
      <c r="BW656" s="208"/>
      <c r="BX656" s="208"/>
      <c r="BY656" s="208"/>
      <c r="BZ656" s="208"/>
      <c r="CA656" s="208"/>
      <c r="CB656" s="208"/>
      <c r="CC656" s="208"/>
      <c r="CD656" s="208"/>
      <c r="CE656" s="208"/>
      <c r="CF656" s="208"/>
      <c r="CG656" s="208"/>
      <c r="CH656" s="208"/>
      <c r="CI656" s="208"/>
      <c r="CJ656" s="208"/>
      <c r="CK656" s="208"/>
      <c r="CL656" s="208"/>
      <c r="CM656" s="208"/>
      <c r="CN656" s="208"/>
      <c r="CO656" s="208"/>
      <c r="CP656" s="208"/>
      <c r="CQ656" s="176"/>
      <c r="DP656" s="166"/>
    </row>
    <row r="657" spans="2:120">
      <c r="B657" s="166"/>
      <c r="C657" s="175"/>
      <c r="D657" s="175"/>
      <c r="E657" s="178"/>
      <c r="F657" s="17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70"/>
      <c r="S657" s="170"/>
      <c r="T657" s="170"/>
      <c r="U657" s="170"/>
      <c r="V657" s="170"/>
      <c r="W657" s="170"/>
      <c r="X657" s="207"/>
      <c r="Y657" s="207"/>
      <c r="Z657" s="207"/>
      <c r="AA657" s="208"/>
      <c r="AB657" s="208"/>
      <c r="AC657" s="208"/>
      <c r="AD657" s="208"/>
      <c r="AE657" s="208"/>
      <c r="AF657" s="208"/>
      <c r="AG657" s="208"/>
      <c r="AH657" s="208"/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  <c r="BI657" s="208"/>
      <c r="BJ657" s="208"/>
      <c r="BK657" s="208"/>
      <c r="BL657" s="208"/>
      <c r="BM657" s="208"/>
      <c r="BN657" s="208"/>
      <c r="BO657" s="208"/>
      <c r="BP657" s="208"/>
      <c r="BQ657" s="208"/>
      <c r="BR657" s="208"/>
      <c r="BS657" s="208"/>
      <c r="BT657" s="208"/>
      <c r="BU657" s="208"/>
      <c r="BV657" s="208"/>
      <c r="BW657" s="208"/>
      <c r="BX657" s="208"/>
      <c r="BY657" s="208"/>
      <c r="BZ657" s="208"/>
      <c r="CA657" s="208"/>
      <c r="CB657" s="208"/>
      <c r="CC657" s="208"/>
      <c r="CD657" s="208"/>
      <c r="CE657" s="208"/>
      <c r="CF657" s="208"/>
      <c r="CG657" s="208"/>
      <c r="CH657" s="208"/>
      <c r="CI657" s="208"/>
      <c r="CJ657" s="208"/>
      <c r="CK657" s="208"/>
      <c r="CL657" s="208"/>
      <c r="CM657" s="208"/>
      <c r="CN657" s="208"/>
      <c r="CO657" s="208"/>
      <c r="CP657" s="208"/>
      <c r="CQ657" s="176"/>
      <c r="DP657" s="166"/>
    </row>
    <row r="658" spans="2:120">
      <c r="B658" s="166"/>
      <c r="C658" s="175"/>
      <c r="D658" s="175"/>
      <c r="E658" s="178"/>
      <c r="F658" s="17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70"/>
      <c r="S658" s="170"/>
      <c r="T658" s="170"/>
      <c r="U658" s="170"/>
      <c r="V658" s="170"/>
      <c r="W658" s="170"/>
      <c r="X658" s="207"/>
      <c r="Y658" s="207"/>
      <c r="Z658" s="207"/>
      <c r="AA658" s="208"/>
      <c r="AB658" s="208"/>
      <c r="AC658" s="208"/>
      <c r="AD658" s="208"/>
      <c r="AE658" s="208"/>
      <c r="AF658" s="208"/>
      <c r="AG658" s="208"/>
      <c r="AH658" s="208"/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  <c r="BI658" s="208"/>
      <c r="BJ658" s="208"/>
      <c r="BK658" s="208"/>
      <c r="BL658" s="208"/>
      <c r="BM658" s="208"/>
      <c r="BN658" s="208"/>
      <c r="BO658" s="208"/>
      <c r="BP658" s="208"/>
      <c r="BQ658" s="208"/>
      <c r="BR658" s="208"/>
      <c r="BS658" s="208"/>
      <c r="BT658" s="208"/>
      <c r="BU658" s="208"/>
      <c r="BV658" s="208"/>
      <c r="BW658" s="208"/>
      <c r="BX658" s="208"/>
      <c r="BY658" s="208"/>
      <c r="BZ658" s="208"/>
      <c r="CA658" s="208"/>
      <c r="CB658" s="208"/>
      <c r="CC658" s="208"/>
      <c r="CD658" s="208"/>
      <c r="CE658" s="208"/>
      <c r="CF658" s="208"/>
      <c r="CG658" s="208"/>
      <c r="CH658" s="208"/>
      <c r="CI658" s="208"/>
      <c r="CJ658" s="208"/>
      <c r="CK658" s="208"/>
      <c r="CL658" s="208"/>
      <c r="CM658" s="208"/>
      <c r="CN658" s="208"/>
      <c r="CO658" s="208"/>
      <c r="CP658" s="208"/>
      <c r="CQ658" s="176"/>
      <c r="DP658" s="166"/>
    </row>
    <row r="659" spans="2:120">
      <c r="B659" s="166"/>
      <c r="C659" s="175"/>
      <c r="D659" s="175"/>
      <c r="E659" s="178"/>
      <c r="F659" s="17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70"/>
      <c r="S659" s="170"/>
      <c r="T659" s="170"/>
      <c r="U659" s="170"/>
      <c r="V659" s="170"/>
      <c r="W659" s="170"/>
      <c r="X659" s="207"/>
      <c r="Y659" s="207"/>
      <c r="Z659" s="207"/>
      <c r="AA659" s="208"/>
      <c r="AB659" s="208"/>
      <c r="AC659" s="208"/>
      <c r="AD659" s="208"/>
      <c r="AE659" s="208"/>
      <c r="AF659" s="208"/>
      <c r="AG659" s="208"/>
      <c r="AH659" s="208"/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  <c r="BI659" s="208"/>
      <c r="BJ659" s="208"/>
      <c r="BK659" s="208"/>
      <c r="BL659" s="208"/>
      <c r="BM659" s="208"/>
      <c r="BN659" s="208"/>
      <c r="BO659" s="208"/>
      <c r="BP659" s="208"/>
      <c r="BQ659" s="208"/>
      <c r="BR659" s="208"/>
      <c r="BS659" s="208"/>
      <c r="BT659" s="208"/>
      <c r="BU659" s="208"/>
      <c r="BV659" s="208"/>
      <c r="BW659" s="208"/>
      <c r="BX659" s="208"/>
      <c r="BY659" s="208"/>
      <c r="BZ659" s="208"/>
      <c r="CA659" s="208"/>
      <c r="CB659" s="208"/>
      <c r="CC659" s="208"/>
      <c r="CD659" s="208"/>
      <c r="CE659" s="208"/>
      <c r="CF659" s="208"/>
      <c r="CG659" s="208"/>
      <c r="CH659" s="208"/>
      <c r="CI659" s="208"/>
      <c r="CJ659" s="208"/>
      <c r="CK659" s="208"/>
      <c r="CL659" s="208"/>
      <c r="CM659" s="208"/>
      <c r="CN659" s="208"/>
      <c r="CO659" s="208"/>
      <c r="CP659" s="208"/>
      <c r="CQ659" s="176"/>
      <c r="DP659" s="166"/>
    </row>
    <row r="660" spans="2:120">
      <c r="B660" s="166"/>
      <c r="C660" s="175"/>
      <c r="D660" s="175"/>
      <c r="E660" s="178"/>
      <c r="F660" s="17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70"/>
      <c r="S660" s="170"/>
      <c r="T660" s="170"/>
      <c r="U660" s="170"/>
      <c r="V660" s="170"/>
      <c r="W660" s="170"/>
      <c r="X660" s="207"/>
      <c r="Y660" s="207"/>
      <c r="Z660" s="207"/>
      <c r="AA660" s="208"/>
      <c r="AB660" s="208"/>
      <c r="AC660" s="208"/>
      <c r="AD660" s="208"/>
      <c r="AE660" s="208"/>
      <c r="AF660" s="208"/>
      <c r="AG660" s="208"/>
      <c r="AH660" s="208"/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  <c r="BI660" s="208"/>
      <c r="BJ660" s="208"/>
      <c r="BK660" s="208"/>
      <c r="BL660" s="208"/>
      <c r="BM660" s="208"/>
      <c r="BN660" s="208"/>
      <c r="BO660" s="208"/>
      <c r="BP660" s="208"/>
      <c r="BQ660" s="208"/>
      <c r="BR660" s="208"/>
      <c r="BS660" s="208"/>
      <c r="BT660" s="208"/>
      <c r="BU660" s="208"/>
      <c r="BV660" s="208"/>
      <c r="BW660" s="208"/>
      <c r="BX660" s="208"/>
      <c r="BY660" s="208"/>
      <c r="BZ660" s="208"/>
      <c r="CA660" s="208"/>
      <c r="CB660" s="208"/>
      <c r="CC660" s="208"/>
      <c r="CD660" s="208"/>
      <c r="CE660" s="208"/>
      <c r="CF660" s="208"/>
      <c r="CG660" s="208"/>
      <c r="CH660" s="208"/>
      <c r="CI660" s="208"/>
      <c r="CJ660" s="208"/>
      <c r="CK660" s="208"/>
      <c r="CL660" s="208"/>
      <c r="CM660" s="208"/>
      <c r="CN660" s="208"/>
      <c r="CO660" s="208"/>
      <c r="CP660" s="208"/>
      <c r="CQ660" s="176"/>
      <c r="DP660" s="166"/>
    </row>
    <row r="661" spans="2:120">
      <c r="B661" s="166"/>
      <c r="C661" s="175"/>
      <c r="D661" s="175"/>
      <c r="E661" s="178"/>
      <c r="F661" s="17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70"/>
      <c r="S661" s="170"/>
      <c r="T661" s="170"/>
      <c r="U661" s="170"/>
      <c r="V661" s="170"/>
      <c r="W661" s="170"/>
      <c r="X661" s="207"/>
      <c r="Y661" s="207"/>
      <c r="Z661" s="207"/>
      <c r="AA661" s="208"/>
      <c r="AB661" s="208"/>
      <c r="AC661" s="208"/>
      <c r="AD661" s="208"/>
      <c r="AE661" s="208"/>
      <c r="AF661" s="208"/>
      <c r="AG661" s="208"/>
      <c r="AH661" s="208"/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  <c r="BI661" s="208"/>
      <c r="BJ661" s="208"/>
      <c r="BK661" s="208"/>
      <c r="BL661" s="208"/>
      <c r="BM661" s="208"/>
      <c r="BN661" s="208"/>
      <c r="BO661" s="208"/>
      <c r="BP661" s="208"/>
      <c r="BQ661" s="208"/>
      <c r="BR661" s="208"/>
      <c r="BS661" s="208"/>
      <c r="BT661" s="208"/>
      <c r="BU661" s="208"/>
      <c r="BV661" s="208"/>
      <c r="BW661" s="208"/>
      <c r="BX661" s="208"/>
      <c r="BY661" s="208"/>
      <c r="BZ661" s="208"/>
      <c r="CA661" s="208"/>
      <c r="CB661" s="208"/>
      <c r="CC661" s="208"/>
      <c r="CD661" s="208"/>
      <c r="CE661" s="208"/>
      <c r="CF661" s="208"/>
      <c r="CG661" s="208"/>
      <c r="CH661" s="208"/>
      <c r="CI661" s="208"/>
      <c r="CJ661" s="208"/>
      <c r="CK661" s="208"/>
      <c r="CL661" s="208"/>
      <c r="CM661" s="208"/>
      <c r="CN661" s="208"/>
      <c r="CO661" s="208"/>
      <c r="CP661" s="208"/>
      <c r="CQ661" s="176"/>
      <c r="DP661" s="166"/>
    </row>
    <row r="662" spans="2:120">
      <c r="B662" s="166"/>
      <c r="C662" s="175"/>
      <c r="D662" s="175"/>
      <c r="E662" s="178"/>
      <c r="F662" s="17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70"/>
      <c r="S662" s="170"/>
      <c r="T662" s="170"/>
      <c r="U662" s="170"/>
      <c r="V662" s="170"/>
      <c r="W662" s="170"/>
      <c r="X662" s="207"/>
      <c r="Y662" s="207"/>
      <c r="Z662" s="207"/>
      <c r="AA662" s="208"/>
      <c r="AB662" s="208"/>
      <c r="AC662" s="208"/>
      <c r="AD662" s="208"/>
      <c r="AE662" s="208"/>
      <c r="AF662" s="208"/>
      <c r="AG662" s="208"/>
      <c r="AH662" s="208"/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  <c r="BI662" s="208"/>
      <c r="BJ662" s="208"/>
      <c r="BK662" s="208"/>
      <c r="BL662" s="208"/>
      <c r="BM662" s="208"/>
      <c r="BN662" s="208"/>
      <c r="BO662" s="208"/>
      <c r="BP662" s="208"/>
      <c r="BQ662" s="208"/>
      <c r="BR662" s="208"/>
      <c r="BS662" s="208"/>
      <c r="BT662" s="208"/>
      <c r="BU662" s="208"/>
      <c r="BV662" s="208"/>
      <c r="BW662" s="208"/>
      <c r="BX662" s="208"/>
      <c r="BY662" s="208"/>
      <c r="BZ662" s="208"/>
      <c r="CA662" s="208"/>
      <c r="CB662" s="208"/>
      <c r="CC662" s="208"/>
      <c r="CD662" s="208"/>
      <c r="CE662" s="208"/>
      <c r="CF662" s="208"/>
      <c r="CG662" s="208"/>
      <c r="CH662" s="208"/>
      <c r="CI662" s="208"/>
      <c r="CJ662" s="208"/>
      <c r="CK662" s="208"/>
      <c r="CL662" s="208"/>
      <c r="CM662" s="208"/>
      <c r="CN662" s="208"/>
      <c r="CO662" s="208"/>
      <c r="CP662" s="208"/>
      <c r="CQ662" s="176"/>
      <c r="DP662" s="166"/>
    </row>
    <row r="663" spans="2:120">
      <c r="B663" s="166"/>
      <c r="C663" s="175"/>
      <c r="D663" s="175"/>
      <c r="E663" s="178"/>
      <c r="F663" s="17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70"/>
      <c r="S663" s="170"/>
      <c r="T663" s="170"/>
      <c r="U663" s="170"/>
      <c r="V663" s="170"/>
      <c r="W663" s="170"/>
      <c r="X663" s="207"/>
      <c r="Y663" s="207"/>
      <c r="Z663" s="207"/>
      <c r="AA663" s="208"/>
      <c r="AB663" s="208"/>
      <c r="AC663" s="208"/>
      <c r="AD663" s="208"/>
      <c r="AE663" s="208"/>
      <c r="AF663" s="208"/>
      <c r="AG663" s="208"/>
      <c r="AH663" s="208"/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  <c r="BI663" s="208"/>
      <c r="BJ663" s="208"/>
      <c r="BK663" s="208"/>
      <c r="BL663" s="208"/>
      <c r="BM663" s="208"/>
      <c r="BN663" s="208"/>
      <c r="BO663" s="208"/>
      <c r="BP663" s="208"/>
      <c r="BQ663" s="208"/>
      <c r="BR663" s="208"/>
      <c r="BS663" s="208"/>
      <c r="BT663" s="208"/>
      <c r="BU663" s="208"/>
      <c r="BV663" s="208"/>
      <c r="BW663" s="208"/>
      <c r="BX663" s="208"/>
      <c r="BY663" s="208"/>
      <c r="BZ663" s="208"/>
      <c r="CA663" s="208"/>
      <c r="CB663" s="208"/>
      <c r="CC663" s="208"/>
      <c r="CD663" s="208"/>
      <c r="CE663" s="208"/>
      <c r="CF663" s="208"/>
      <c r="CG663" s="208"/>
      <c r="CH663" s="208"/>
      <c r="CI663" s="208"/>
      <c r="CJ663" s="208"/>
      <c r="CK663" s="208"/>
      <c r="CL663" s="208"/>
      <c r="CM663" s="208"/>
      <c r="CN663" s="208"/>
      <c r="CO663" s="208"/>
      <c r="CP663" s="208"/>
      <c r="CQ663" s="176"/>
      <c r="DP663" s="166"/>
    </row>
    <row r="664" spans="2:120">
      <c r="B664" s="166"/>
      <c r="C664" s="175"/>
      <c r="D664" s="175"/>
      <c r="E664" s="178"/>
      <c r="F664" s="17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70"/>
      <c r="S664" s="170"/>
      <c r="T664" s="170"/>
      <c r="U664" s="170"/>
      <c r="V664" s="170"/>
      <c r="W664" s="170"/>
      <c r="X664" s="207"/>
      <c r="Y664" s="207"/>
      <c r="Z664" s="207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  <c r="BI664" s="208"/>
      <c r="BJ664" s="208"/>
      <c r="BK664" s="208"/>
      <c r="BL664" s="208"/>
      <c r="BM664" s="208"/>
      <c r="BN664" s="208"/>
      <c r="BO664" s="208"/>
      <c r="BP664" s="208"/>
      <c r="BQ664" s="208"/>
      <c r="BR664" s="208"/>
      <c r="BS664" s="208"/>
      <c r="BT664" s="208"/>
      <c r="BU664" s="208"/>
      <c r="BV664" s="208"/>
      <c r="BW664" s="208"/>
      <c r="BX664" s="208"/>
      <c r="BY664" s="208"/>
      <c r="BZ664" s="208"/>
      <c r="CA664" s="208"/>
      <c r="CB664" s="208"/>
      <c r="CC664" s="208"/>
      <c r="CD664" s="208"/>
      <c r="CE664" s="208"/>
      <c r="CF664" s="208"/>
      <c r="CG664" s="208"/>
      <c r="CH664" s="208"/>
      <c r="CI664" s="208"/>
      <c r="CJ664" s="208"/>
      <c r="CK664" s="208"/>
      <c r="CL664" s="208"/>
      <c r="CM664" s="208"/>
      <c r="CN664" s="208"/>
      <c r="CO664" s="208"/>
      <c r="CP664" s="208"/>
      <c r="CQ664" s="176"/>
      <c r="DP664" s="166"/>
    </row>
    <row r="665" spans="2:120">
      <c r="B665" s="166"/>
      <c r="C665" s="175"/>
      <c r="D665" s="175"/>
      <c r="E665" s="178"/>
      <c r="F665" s="17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70"/>
      <c r="S665" s="170"/>
      <c r="T665" s="170"/>
      <c r="U665" s="170"/>
      <c r="V665" s="170"/>
      <c r="W665" s="170"/>
      <c r="X665" s="207"/>
      <c r="Y665" s="207"/>
      <c r="Z665" s="207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  <c r="BI665" s="208"/>
      <c r="BJ665" s="208"/>
      <c r="BK665" s="208"/>
      <c r="BL665" s="208"/>
      <c r="BM665" s="208"/>
      <c r="BN665" s="208"/>
      <c r="BO665" s="208"/>
      <c r="BP665" s="208"/>
      <c r="BQ665" s="208"/>
      <c r="BR665" s="208"/>
      <c r="BS665" s="208"/>
      <c r="BT665" s="208"/>
      <c r="BU665" s="208"/>
      <c r="BV665" s="208"/>
      <c r="BW665" s="208"/>
      <c r="BX665" s="208"/>
      <c r="BY665" s="208"/>
      <c r="BZ665" s="208"/>
      <c r="CA665" s="208"/>
      <c r="CB665" s="208"/>
      <c r="CC665" s="208"/>
      <c r="CD665" s="208"/>
      <c r="CE665" s="208"/>
      <c r="CF665" s="208"/>
      <c r="CG665" s="208"/>
      <c r="CH665" s="208"/>
      <c r="CI665" s="208"/>
      <c r="CJ665" s="208"/>
      <c r="CK665" s="208"/>
      <c r="CL665" s="208"/>
      <c r="CM665" s="208"/>
      <c r="CN665" s="208"/>
      <c r="CO665" s="208"/>
      <c r="CP665" s="208"/>
      <c r="CQ665" s="176"/>
      <c r="DP665" s="166"/>
    </row>
    <row r="666" spans="2:120">
      <c r="B666" s="166"/>
      <c r="C666" s="175"/>
      <c r="D666" s="175"/>
      <c r="E666" s="178"/>
      <c r="F666" s="17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70"/>
      <c r="S666" s="170"/>
      <c r="T666" s="170"/>
      <c r="U666" s="170"/>
      <c r="V666" s="170"/>
      <c r="W666" s="170"/>
      <c r="X666" s="207"/>
      <c r="Y666" s="207"/>
      <c r="Z666" s="207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  <c r="BI666" s="208"/>
      <c r="BJ666" s="208"/>
      <c r="BK666" s="208"/>
      <c r="BL666" s="208"/>
      <c r="BM666" s="208"/>
      <c r="BN666" s="208"/>
      <c r="BO666" s="208"/>
      <c r="BP666" s="208"/>
      <c r="BQ666" s="208"/>
      <c r="BR666" s="208"/>
      <c r="BS666" s="208"/>
      <c r="BT666" s="208"/>
      <c r="BU666" s="208"/>
      <c r="BV666" s="208"/>
      <c r="BW666" s="208"/>
      <c r="BX666" s="208"/>
      <c r="BY666" s="208"/>
      <c r="BZ666" s="208"/>
      <c r="CA666" s="208"/>
      <c r="CB666" s="208"/>
      <c r="CC666" s="208"/>
      <c r="CD666" s="208"/>
      <c r="CE666" s="208"/>
      <c r="CF666" s="208"/>
      <c r="CG666" s="208"/>
      <c r="CH666" s="208"/>
      <c r="CI666" s="208"/>
      <c r="CJ666" s="208"/>
      <c r="CK666" s="208"/>
      <c r="CL666" s="208"/>
      <c r="CM666" s="208"/>
      <c r="CN666" s="208"/>
      <c r="CO666" s="208"/>
      <c r="CP666" s="208"/>
      <c r="CQ666" s="176"/>
      <c r="DP666" s="166"/>
    </row>
    <row r="667" spans="2:120">
      <c r="B667" s="166"/>
      <c r="C667" s="175"/>
      <c r="D667" s="175"/>
      <c r="E667" s="178"/>
      <c r="F667" s="17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70"/>
      <c r="S667" s="170"/>
      <c r="T667" s="170"/>
      <c r="U667" s="170"/>
      <c r="V667" s="170"/>
      <c r="W667" s="170"/>
      <c r="X667" s="207"/>
      <c r="Y667" s="207"/>
      <c r="Z667" s="207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8"/>
      <c r="BN667" s="208"/>
      <c r="BO667" s="208"/>
      <c r="BP667" s="208"/>
      <c r="BQ667" s="208"/>
      <c r="BR667" s="208"/>
      <c r="BS667" s="208"/>
      <c r="BT667" s="208"/>
      <c r="BU667" s="208"/>
      <c r="BV667" s="208"/>
      <c r="BW667" s="208"/>
      <c r="BX667" s="208"/>
      <c r="BY667" s="208"/>
      <c r="BZ667" s="208"/>
      <c r="CA667" s="208"/>
      <c r="CB667" s="208"/>
      <c r="CC667" s="208"/>
      <c r="CD667" s="208"/>
      <c r="CE667" s="208"/>
      <c r="CF667" s="208"/>
      <c r="CG667" s="208"/>
      <c r="CH667" s="208"/>
      <c r="CI667" s="208"/>
      <c r="CJ667" s="208"/>
      <c r="CK667" s="208"/>
      <c r="CL667" s="208"/>
      <c r="CM667" s="208"/>
      <c r="CN667" s="208"/>
      <c r="CO667" s="208"/>
      <c r="CP667" s="208"/>
      <c r="CQ667" s="176"/>
      <c r="DP667" s="166"/>
    </row>
    <row r="668" spans="2:120">
      <c r="B668" s="166"/>
      <c r="C668" s="175"/>
      <c r="D668" s="175"/>
      <c r="E668" s="178"/>
      <c r="F668" s="17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70"/>
      <c r="S668" s="170"/>
      <c r="T668" s="170"/>
      <c r="U668" s="170"/>
      <c r="V668" s="170"/>
      <c r="W668" s="170"/>
      <c r="X668" s="207"/>
      <c r="Y668" s="207"/>
      <c r="Z668" s="207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8"/>
      <c r="BN668" s="208"/>
      <c r="BO668" s="208"/>
      <c r="BP668" s="208"/>
      <c r="BQ668" s="208"/>
      <c r="BR668" s="208"/>
      <c r="BS668" s="208"/>
      <c r="BT668" s="208"/>
      <c r="BU668" s="208"/>
      <c r="BV668" s="208"/>
      <c r="BW668" s="208"/>
      <c r="BX668" s="208"/>
      <c r="BY668" s="208"/>
      <c r="BZ668" s="208"/>
      <c r="CA668" s="208"/>
      <c r="CB668" s="208"/>
      <c r="CC668" s="208"/>
      <c r="CD668" s="208"/>
      <c r="CE668" s="208"/>
      <c r="CF668" s="208"/>
      <c r="CG668" s="208"/>
      <c r="CH668" s="208"/>
      <c r="CI668" s="208"/>
      <c r="CJ668" s="208"/>
      <c r="CK668" s="208"/>
      <c r="CL668" s="208"/>
      <c r="CM668" s="208"/>
      <c r="CN668" s="208"/>
      <c r="CO668" s="208"/>
      <c r="CP668" s="208"/>
      <c r="CQ668" s="176"/>
      <c r="DP668" s="166"/>
    </row>
    <row r="669" spans="2:120">
      <c r="B669" s="166"/>
      <c r="C669" s="175"/>
      <c r="D669" s="175"/>
      <c r="E669" s="178"/>
      <c r="F669" s="17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70"/>
      <c r="S669" s="170"/>
      <c r="T669" s="170"/>
      <c r="U669" s="170"/>
      <c r="V669" s="170"/>
      <c r="W669" s="170"/>
      <c r="X669" s="207"/>
      <c r="Y669" s="207"/>
      <c r="Z669" s="207"/>
      <c r="AA669" s="208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8"/>
      <c r="BN669" s="208"/>
      <c r="BO669" s="208"/>
      <c r="BP669" s="208"/>
      <c r="BQ669" s="208"/>
      <c r="BR669" s="208"/>
      <c r="BS669" s="208"/>
      <c r="BT669" s="208"/>
      <c r="BU669" s="208"/>
      <c r="BV669" s="208"/>
      <c r="BW669" s="208"/>
      <c r="BX669" s="208"/>
      <c r="BY669" s="208"/>
      <c r="BZ669" s="208"/>
      <c r="CA669" s="208"/>
      <c r="CB669" s="208"/>
      <c r="CC669" s="208"/>
      <c r="CD669" s="208"/>
      <c r="CE669" s="208"/>
      <c r="CF669" s="208"/>
      <c r="CG669" s="208"/>
      <c r="CH669" s="208"/>
      <c r="CI669" s="208"/>
      <c r="CJ669" s="208"/>
      <c r="CK669" s="208"/>
      <c r="CL669" s="208"/>
      <c r="CM669" s="208"/>
      <c r="CN669" s="208"/>
      <c r="CO669" s="208"/>
      <c r="CP669" s="208"/>
      <c r="CQ669" s="176"/>
      <c r="DP669" s="166"/>
    </row>
    <row r="670" spans="2:120">
      <c r="B670" s="166"/>
      <c r="C670" s="175"/>
      <c r="D670" s="175"/>
      <c r="E670" s="178"/>
      <c r="F670" s="17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70"/>
      <c r="S670" s="170"/>
      <c r="T670" s="170"/>
      <c r="U670" s="170"/>
      <c r="V670" s="170"/>
      <c r="W670" s="170"/>
      <c r="X670" s="207"/>
      <c r="Y670" s="207"/>
      <c r="Z670" s="207"/>
      <c r="AA670" s="208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8"/>
      <c r="BN670" s="208"/>
      <c r="BO670" s="208"/>
      <c r="BP670" s="208"/>
      <c r="BQ670" s="208"/>
      <c r="BR670" s="208"/>
      <c r="BS670" s="208"/>
      <c r="BT670" s="208"/>
      <c r="BU670" s="208"/>
      <c r="BV670" s="208"/>
      <c r="BW670" s="208"/>
      <c r="BX670" s="208"/>
      <c r="BY670" s="208"/>
      <c r="BZ670" s="208"/>
      <c r="CA670" s="208"/>
      <c r="CB670" s="208"/>
      <c r="CC670" s="208"/>
      <c r="CD670" s="208"/>
      <c r="CE670" s="208"/>
      <c r="CF670" s="208"/>
      <c r="CG670" s="208"/>
      <c r="CH670" s="208"/>
      <c r="CI670" s="208"/>
      <c r="CJ670" s="208"/>
      <c r="CK670" s="208"/>
      <c r="CL670" s="208"/>
      <c r="CM670" s="208"/>
      <c r="CN670" s="208"/>
      <c r="CO670" s="208"/>
      <c r="CP670" s="208"/>
      <c r="CQ670" s="176"/>
      <c r="DP670" s="166"/>
    </row>
    <row r="671" spans="2:120">
      <c r="B671" s="166"/>
      <c r="C671" s="175"/>
      <c r="D671" s="175"/>
      <c r="E671" s="178"/>
      <c r="F671" s="17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70"/>
      <c r="S671" s="170"/>
      <c r="T671" s="170"/>
      <c r="U671" s="170"/>
      <c r="V671" s="170"/>
      <c r="W671" s="170"/>
      <c r="X671" s="207"/>
      <c r="Y671" s="207"/>
      <c r="Z671" s="207"/>
      <c r="AA671" s="208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8"/>
      <c r="BN671" s="208"/>
      <c r="BO671" s="208"/>
      <c r="BP671" s="208"/>
      <c r="BQ671" s="208"/>
      <c r="BR671" s="208"/>
      <c r="BS671" s="208"/>
      <c r="BT671" s="208"/>
      <c r="BU671" s="208"/>
      <c r="BV671" s="208"/>
      <c r="BW671" s="208"/>
      <c r="BX671" s="208"/>
      <c r="BY671" s="208"/>
      <c r="BZ671" s="208"/>
      <c r="CA671" s="208"/>
      <c r="CB671" s="208"/>
      <c r="CC671" s="208"/>
      <c r="CD671" s="208"/>
      <c r="CE671" s="208"/>
      <c r="CF671" s="208"/>
      <c r="CG671" s="208"/>
      <c r="CH671" s="208"/>
      <c r="CI671" s="208"/>
      <c r="CJ671" s="208"/>
      <c r="CK671" s="208"/>
      <c r="CL671" s="208"/>
      <c r="CM671" s="208"/>
      <c r="CN671" s="208"/>
      <c r="CO671" s="208"/>
      <c r="CP671" s="208"/>
      <c r="CQ671" s="176"/>
      <c r="DP671" s="166"/>
    </row>
    <row r="672" spans="2:120">
      <c r="B672" s="166"/>
      <c r="C672" s="175"/>
      <c r="D672" s="175"/>
      <c r="E672" s="178"/>
      <c r="F672" s="17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70"/>
      <c r="S672" s="170"/>
      <c r="T672" s="170"/>
      <c r="U672" s="170"/>
      <c r="V672" s="170"/>
      <c r="W672" s="170"/>
      <c r="X672" s="207"/>
      <c r="Y672" s="207"/>
      <c r="Z672" s="207"/>
      <c r="AA672" s="208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8"/>
      <c r="BN672" s="208"/>
      <c r="BO672" s="208"/>
      <c r="BP672" s="208"/>
      <c r="BQ672" s="208"/>
      <c r="BR672" s="208"/>
      <c r="BS672" s="208"/>
      <c r="BT672" s="208"/>
      <c r="BU672" s="208"/>
      <c r="BV672" s="208"/>
      <c r="BW672" s="208"/>
      <c r="BX672" s="208"/>
      <c r="BY672" s="208"/>
      <c r="BZ672" s="208"/>
      <c r="CA672" s="208"/>
      <c r="CB672" s="208"/>
      <c r="CC672" s="208"/>
      <c r="CD672" s="208"/>
      <c r="CE672" s="208"/>
      <c r="CF672" s="208"/>
      <c r="CG672" s="208"/>
      <c r="CH672" s="208"/>
      <c r="CI672" s="208"/>
      <c r="CJ672" s="208"/>
      <c r="CK672" s="208"/>
      <c r="CL672" s="208"/>
      <c r="CM672" s="208"/>
      <c r="CN672" s="208"/>
      <c r="CO672" s="208"/>
      <c r="CP672" s="208"/>
      <c r="CQ672" s="176"/>
      <c r="DP672" s="166"/>
    </row>
    <row r="673" spans="2:120">
      <c r="B673" s="166"/>
      <c r="C673" s="175"/>
      <c r="D673" s="175"/>
      <c r="E673" s="178"/>
      <c r="F673" s="17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70"/>
      <c r="S673" s="170"/>
      <c r="T673" s="170"/>
      <c r="U673" s="170"/>
      <c r="V673" s="170"/>
      <c r="W673" s="170"/>
      <c r="X673" s="207"/>
      <c r="Y673" s="207"/>
      <c r="Z673" s="207"/>
      <c r="AA673" s="208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8"/>
      <c r="BN673" s="208"/>
      <c r="BO673" s="208"/>
      <c r="BP673" s="208"/>
      <c r="BQ673" s="208"/>
      <c r="BR673" s="208"/>
      <c r="BS673" s="208"/>
      <c r="BT673" s="208"/>
      <c r="BU673" s="208"/>
      <c r="BV673" s="208"/>
      <c r="BW673" s="208"/>
      <c r="BX673" s="208"/>
      <c r="BY673" s="208"/>
      <c r="BZ673" s="208"/>
      <c r="CA673" s="208"/>
      <c r="CB673" s="208"/>
      <c r="CC673" s="208"/>
      <c r="CD673" s="208"/>
      <c r="CE673" s="208"/>
      <c r="CF673" s="208"/>
      <c r="CG673" s="208"/>
      <c r="CH673" s="208"/>
      <c r="CI673" s="208"/>
      <c r="CJ673" s="208"/>
      <c r="CK673" s="208"/>
      <c r="CL673" s="208"/>
      <c r="CM673" s="208"/>
      <c r="CN673" s="208"/>
      <c r="CO673" s="208"/>
      <c r="CP673" s="208"/>
      <c r="CQ673" s="176"/>
      <c r="DP673" s="166"/>
    </row>
    <row r="674" spans="2:120">
      <c r="B674" s="166"/>
      <c r="C674" s="175"/>
      <c r="D674" s="175"/>
      <c r="E674" s="178"/>
      <c r="F674" s="17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70"/>
      <c r="S674" s="170"/>
      <c r="T674" s="170"/>
      <c r="U674" s="170"/>
      <c r="V674" s="170"/>
      <c r="W674" s="170"/>
      <c r="X674" s="207"/>
      <c r="Y674" s="207"/>
      <c r="Z674" s="207"/>
      <c r="AA674" s="208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08"/>
      <c r="BN674" s="208"/>
      <c r="BO674" s="208"/>
      <c r="BP674" s="208"/>
      <c r="BQ674" s="208"/>
      <c r="BR674" s="208"/>
      <c r="BS674" s="208"/>
      <c r="BT674" s="208"/>
      <c r="BU674" s="208"/>
      <c r="BV674" s="208"/>
      <c r="BW674" s="208"/>
      <c r="BX674" s="208"/>
      <c r="BY674" s="208"/>
      <c r="BZ674" s="208"/>
      <c r="CA674" s="208"/>
      <c r="CB674" s="208"/>
      <c r="CC674" s="208"/>
      <c r="CD674" s="208"/>
      <c r="CE674" s="208"/>
      <c r="CF674" s="208"/>
      <c r="CG674" s="208"/>
      <c r="CH674" s="208"/>
      <c r="CI674" s="208"/>
      <c r="CJ674" s="208"/>
      <c r="CK674" s="208"/>
      <c r="CL674" s="208"/>
      <c r="CM674" s="208"/>
      <c r="CN674" s="208"/>
      <c r="CO674" s="208"/>
      <c r="CP674" s="208"/>
      <c r="CQ674" s="176"/>
      <c r="DP674" s="166"/>
    </row>
    <row r="675" spans="2:120">
      <c r="B675" s="166"/>
      <c r="C675" s="175"/>
      <c r="D675" s="175"/>
      <c r="E675" s="178"/>
      <c r="F675" s="17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70"/>
      <c r="S675" s="170"/>
      <c r="T675" s="170"/>
      <c r="U675" s="170"/>
      <c r="V675" s="170"/>
      <c r="W675" s="170"/>
      <c r="X675" s="207"/>
      <c r="Y675" s="207"/>
      <c r="Z675" s="207"/>
      <c r="AA675" s="208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208"/>
      <c r="BN675" s="208"/>
      <c r="BO675" s="208"/>
      <c r="BP675" s="208"/>
      <c r="BQ675" s="208"/>
      <c r="BR675" s="208"/>
      <c r="BS675" s="208"/>
      <c r="BT675" s="208"/>
      <c r="BU675" s="208"/>
      <c r="BV675" s="208"/>
      <c r="BW675" s="208"/>
      <c r="BX675" s="208"/>
      <c r="BY675" s="208"/>
      <c r="BZ675" s="208"/>
      <c r="CA675" s="208"/>
      <c r="CB675" s="208"/>
      <c r="CC675" s="208"/>
      <c r="CD675" s="208"/>
      <c r="CE675" s="208"/>
      <c r="CF675" s="208"/>
      <c r="CG675" s="208"/>
      <c r="CH675" s="208"/>
      <c r="CI675" s="208"/>
      <c r="CJ675" s="208"/>
      <c r="CK675" s="208"/>
      <c r="CL675" s="208"/>
      <c r="CM675" s="208"/>
      <c r="CN675" s="208"/>
      <c r="CO675" s="208"/>
      <c r="CP675" s="208"/>
      <c r="CQ675" s="176"/>
      <c r="DP675" s="166"/>
    </row>
    <row r="676" spans="2:120">
      <c r="B676" s="166"/>
      <c r="C676" s="175"/>
      <c r="D676" s="175"/>
      <c r="E676" s="178"/>
      <c r="F676" s="17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70"/>
      <c r="S676" s="170"/>
      <c r="T676" s="170"/>
      <c r="U676" s="170"/>
      <c r="V676" s="170"/>
      <c r="W676" s="170"/>
      <c r="X676" s="207"/>
      <c r="Y676" s="207"/>
      <c r="Z676" s="207"/>
      <c r="AA676" s="208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208"/>
      <c r="BN676" s="208"/>
      <c r="BO676" s="208"/>
      <c r="BP676" s="208"/>
      <c r="BQ676" s="208"/>
      <c r="BR676" s="208"/>
      <c r="BS676" s="208"/>
      <c r="BT676" s="208"/>
      <c r="BU676" s="208"/>
      <c r="BV676" s="208"/>
      <c r="BW676" s="208"/>
      <c r="BX676" s="208"/>
      <c r="BY676" s="208"/>
      <c r="BZ676" s="208"/>
      <c r="CA676" s="208"/>
      <c r="CB676" s="208"/>
      <c r="CC676" s="208"/>
      <c r="CD676" s="208"/>
      <c r="CE676" s="208"/>
      <c r="CF676" s="208"/>
      <c r="CG676" s="208"/>
      <c r="CH676" s="208"/>
      <c r="CI676" s="208"/>
      <c r="CJ676" s="208"/>
      <c r="CK676" s="208"/>
      <c r="CL676" s="208"/>
      <c r="CM676" s="208"/>
      <c r="CN676" s="208"/>
      <c r="CO676" s="208"/>
      <c r="CP676" s="208"/>
      <c r="CQ676" s="176"/>
      <c r="DP676" s="166"/>
    </row>
    <row r="677" spans="2:120">
      <c r="B677" s="166"/>
      <c r="C677" s="175"/>
      <c r="D677" s="175"/>
      <c r="E677" s="178"/>
      <c r="F677" s="17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70"/>
      <c r="S677" s="170"/>
      <c r="T677" s="170"/>
      <c r="U677" s="170"/>
      <c r="V677" s="170"/>
      <c r="W677" s="170"/>
      <c r="X677" s="207"/>
      <c r="Y677" s="207"/>
      <c r="Z677" s="207"/>
      <c r="AA677" s="208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  <c r="BI677" s="208"/>
      <c r="BJ677" s="208"/>
      <c r="BK677" s="208"/>
      <c r="BL677" s="208"/>
      <c r="BM677" s="208"/>
      <c r="BN677" s="208"/>
      <c r="BO677" s="208"/>
      <c r="BP677" s="208"/>
      <c r="BQ677" s="208"/>
      <c r="BR677" s="208"/>
      <c r="BS677" s="208"/>
      <c r="BT677" s="208"/>
      <c r="BU677" s="208"/>
      <c r="BV677" s="208"/>
      <c r="BW677" s="208"/>
      <c r="BX677" s="208"/>
      <c r="BY677" s="208"/>
      <c r="BZ677" s="208"/>
      <c r="CA677" s="208"/>
      <c r="CB677" s="208"/>
      <c r="CC677" s="208"/>
      <c r="CD677" s="208"/>
      <c r="CE677" s="208"/>
      <c r="CF677" s="208"/>
      <c r="CG677" s="208"/>
      <c r="CH677" s="208"/>
      <c r="CI677" s="208"/>
      <c r="CJ677" s="208"/>
      <c r="CK677" s="208"/>
      <c r="CL677" s="208"/>
      <c r="CM677" s="208"/>
      <c r="CN677" s="208"/>
      <c r="CO677" s="208"/>
      <c r="CP677" s="208"/>
      <c r="CQ677" s="176"/>
      <c r="DP677" s="166"/>
    </row>
    <row r="678" spans="2:120">
      <c r="B678" s="166"/>
      <c r="C678" s="175"/>
      <c r="D678" s="175"/>
      <c r="E678" s="178"/>
      <c r="F678" s="17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70"/>
      <c r="S678" s="170"/>
      <c r="T678" s="170"/>
      <c r="U678" s="170"/>
      <c r="V678" s="170"/>
      <c r="W678" s="170"/>
      <c r="X678" s="207"/>
      <c r="Y678" s="207"/>
      <c r="Z678" s="207"/>
      <c r="AA678" s="208"/>
      <c r="AB678" s="208"/>
      <c r="AC678" s="208"/>
      <c r="AD678" s="208"/>
      <c r="AE678" s="208"/>
      <c r="AF678" s="208"/>
      <c r="AG678" s="208"/>
      <c r="AH678" s="208"/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  <c r="BI678" s="208"/>
      <c r="BJ678" s="208"/>
      <c r="BK678" s="208"/>
      <c r="BL678" s="208"/>
      <c r="BM678" s="208"/>
      <c r="BN678" s="208"/>
      <c r="BO678" s="208"/>
      <c r="BP678" s="208"/>
      <c r="BQ678" s="208"/>
      <c r="BR678" s="208"/>
      <c r="BS678" s="208"/>
      <c r="BT678" s="208"/>
      <c r="BU678" s="208"/>
      <c r="BV678" s="208"/>
      <c r="BW678" s="208"/>
      <c r="BX678" s="208"/>
      <c r="BY678" s="208"/>
      <c r="BZ678" s="208"/>
      <c r="CA678" s="208"/>
      <c r="CB678" s="208"/>
      <c r="CC678" s="208"/>
      <c r="CD678" s="208"/>
      <c r="CE678" s="208"/>
      <c r="CF678" s="208"/>
      <c r="CG678" s="208"/>
      <c r="CH678" s="208"/>
      <c r="CI678" s="208"/>
      <c r="CJ678" s="208"/>
      <c r="CK678" s="208"/>
      <c r="CL678" s="208"/>
      <c r="CM678" s="208"/>
      <c r="CN678" s="208"/>
      <c r="CO678" s="208"/>
      <c r="CP678" s="208"/>
      <c r="CQ678" s="176"/>
      <c r="DP678" s="166"/>
    </row>
    <row r="679" spans="2:120">
      <c r="B679" s="166"/>
      <c r="C679" s="175"/>
      <c r="D679" s="175"/>
      <c r="E679" s="178"/>
      <c r="F679" s="17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70"/>
      <c r="S679" s="170"/>
      <c r="T679" s="170"/>
      <c r="U679" s="170"/>
      <c r="V679" s="170"/>
      <c r="W679" s="170"/>
      <c r="X679" s="207"/>
      <c r="Y679" s="207"/>
      <c r="Z679" s="207"/>
      <c r="AA679" s="208"/>
      <c r="AB679" s="208"/>
      <c r="AC679" s="208"/>
      <c r="AD679" s="208"/>
      <c r="AE679" s="208"/>
      <c r="AF679" s="208"/>
      <c r="AG679" s="208"/>
      <c r="AH679" s="208"/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  <c r="BI679" s="208"/>
      <c r="BJ679" s="208"/>
      <c r="BK679" s="208"/>
      <c r="BL679" s="208"/>
      <c r="BM679" s="208"/>
      <c r="BN679" s="208"/>
      <c r="BO679" s="208"/>
      <c r="BP679" s="208"/>
      <c r="BQ679" s="208"/>
      <c r="BR679" s="208"/>
      <c r="BS679" s="208"/>
      <c r="BT679" s="208"/>
      <c r="BU679" s="208"/>
      <c r="BV679" s="208"/>
      <c r="BW679" s="208"/>
      <c r="BX679" s="208"/>
      <c r="BY679" s="208"/>
      <c r="BZ679" s="208"/>
      <c r="CA679" s="208"/>
      <c r="CB679" s="208"/>
      <c r="CC679" s="208"/>
      <c r="CD679" s="208"/>
      <c r="CE679" s="208"/>
      <c r="CF679" s="208"/>
      <c r="CG679" s="208"/>
      <c r="CH679" s="208"/>
      <c r="CI679" s="208"/>
      <c r="CJ679" s="208"/>
      <c r="CK679" s="208"/>
      <c r="CL679" s="208"/>
      <c r="CM679" s="208"/>
      <c r="CN679" s="208"/>
      <c r="CO679" s="208"/>
      <c r="CP679" s="208"/>
      <c r="CQ679" s="176"/>
      <c r="DP679" s="166"/>
    </row>
    <row r="680" spans="2:120">
      <c r="B680" s="166"/>
      <c r="C680" s="175"/>
      <c r="D680" s="175"/>
      <c r="E680" s="178"/>
      <c r="F680" s="17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70"/>
      <c r="S680" s="170"/>
      <c r="T680" s="170"/>
      <c r="U680" s="170"/>
      <c r="V680" s="170"/>
      <c r="W680" s="170"/>
      <c r="X680" s="207"/>
      <c r="Y680" s="207"/>
      <c r="Z680" s="207"/>
      <c r="AA680" s="208"/>
      <c r="AB680" s="208"/>
      <c r="AC680" s="208"/>
      <c r="AD680" s="208"/>
      <c r="AE680" s="208"/>
      <c r="AF680" s="208"/>
      <c r="AG680" s="208"/>
      <c r="AH680" s="208"/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  <c r="BI680" s="208"/>
      <c r="BJ680" s="208"/>
      <c r="BK680" s="208"/>
      <c r="BL680" s="208"/>
      <c r="BM680" s="208"/>
      <c r="BN680" s="208"/>
      <c r="BO680" s="208"/>
      <c r="BP680" s="208"/>
      <c r="BQ680" s="208"/>
      <c r="BR680" s="208"/>
      <c r="BS680" s="208"/>
      <c r="BT680" s="208"/>
      <c r="BU680" s="208"/>
      <c r="BV680" s="208"/>
      <c r="BW680" s="208"/>
      <c r="BX680" s="208"/>
      <c r="BY680" s="208"/>
      <c r="BZ680" s="208"/>
      <c r="CA680" s="208"/>
      <c r="CB680" s="208"/>
      <c r="CC680" s="208"/>
      <c r="CD680" s="208"/>
      <c r="CE680" s="208"/>
      <c r="CF680" s="208"/>
      <c r="CG680" s="208"/>
      <c r="CH680" s="208"/>
      <c r="CI680" s="208"/>
      <c r="CJ680" s="208"/>
      <c r="CK680" s="208"/>
      <c r="CL680" s="208"/>
      <c r="CM680" s="208"/>
      <c r="CN680" s="208"/>
      <c r="CO680" s="208"/>
      <c r="CP680" s="208"/>
      <c r="CQ680" s="176"/>
      <c r="DP680" s="166"/>
    </row>
    <row r="681" spans="2:120">
      <c r="B681" s="166"/>
      <c r="C681" s="175"/>
      <c r="D681" s="175"/>
      <c r="E681" s="178"/>
      <c r="F681" s="17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70"/>
      <c r="S681" s="170"/>
      <c r="T681" s="170"/>
      <c r="U681" s="170"/>
      <c r="V681" s="170"/>
      <c r="W681" s="170"/>
      <c r="X681" s="207"/>
      <c r="Y681" s="207"/>
      <c r="Z681" s="207"/>
      <c r="AA681" s="208"/>
      <c r="AB681" s="208"/>
      <c r="AC681" s="208"/>
      <c r="AD681" s="208"/>
      <c r="AE681" s="208"/>
      <c r="AF681" s="208"/>
      <c r="AG681" s="208"/>
      <c r="AH681" s="208"/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  <c r="BB681" s="208"/>
      <c r="BC681" s="208"/>
      <c r="BD681" s="208"/>
      <c r="BE681" s="208"/>
      <c r="BF681" s="208"/>
      <c r="BG681" s="208"/>
      <c r="BH681" s="208"/>
      <c r="BI681" s="208"/>
      <c r="BJ681" s="208"/>
      <c r="BK681" s="208"/>
      <c r="BL681" s="208"/>
      <c r="BM681" s="208"/>
      <c r="BN681" s="208"/>
      <c r="BO681" s="208"/>
      <c r="BP681" s="208"/>
      <c r="BQ681" s="208"/>
      <c r="BR681" s="208"/>
      <c r="BS681" s="208"/>
      <c r="BT681" s="208"/>
      <c r="BU681" s="208"/>
      <c r="BV681" s="208"/>
      <c r="BW681" s="208"/>
      <c r="BX681" s="208"/>
      <c r="BY681" s="208"/>
      <c r="BZ681" s="208"/>
      <c r="CA681" s="208"/>
      <c r="CB681" s="208"/>
      <c r="CC681" s="208"/>
      <c r="CD681" s="208"/>
      <c r="CE681" s="208"/>
      <c r="CF681" s="208"/>
      <c r="CG681" s="208"/>
      <c r="CH681" s="208"/>
      <c r="CI681" s="208"/>
      <c r="CJ681" s="208"/>
      <c r="CK681" s="208"/>
      <c r="CL681" s="208"/>
      <c r="CM681" s="208"/>
      <c r="CN681" s="208"/>
      <c r="CO681" s="208"/>
      <c r="CP681" s="208"/>
      <c r="CQ681" s="176"/>
      <c r="DP681" s="166"/>
    </row>
    <row r="682" spans="2:120">
      <c r="B682" s="166"/>
      <c r="C682" s="175"/>
      <c r="D682" s="175"/>
      <c r="E682" s="178"/>
      <c r="F682" s="17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70"/>
      <c r="S682" s="170"/>
      <c r="T682" s="170"/>
      <c r="U682" s="170"/>
      <c r="V682" s="170"/>
      <c r="W682" s="170"/>
      <c r="X682" s="207"/>
      <c r="Y682" s="207"/>
      <c r="Z682" s="207"/>
      <c r="AA682" s="208"/>
      <c r="AB682" s="208"/>
      <c r="AC682" s="208"/>
      <c r="AD682" s="208"/>
      <c r="AE682" s="208"/>
      <c r="AF682" s="208"/>
      <c r="AG682" s="208"/>
      <c r="AH682" s="208"/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  <c r="BI682" s="208"/>
      <c r="BJ682" s="208"/>
      <c r="BK682" s="208"/>
      <c r="BL682" s="208"/>
      <c r="BM682" s="208"/>
      <c r="BN682" s="208"/>
      <c r="BO682" s="208"/>
      <c r="BP682" s="208"/>
      <c r="BQ682" s="208"/>
      <c r="BR682" s="208"/>
      <c r="BS682" s="208"/>
      <c r="BT682" s="208"/>
      <c r="BU682" s="208"/>
      <c r="BV682" s="208"/>
      <c r="BW682" s="208"/>
      <c r="BX682" s="208"/>
      <c r="BY682" s="208"/>
      <c r="BZ682" s="208"/>
      <c r="CA682" s="208"/>
      <c r="CB682" s="208"/>
      <c r="CC682" s="208"/>
      <c r="CD682" s="208"/>
      <c r="CE682" s="208"/>
      <c r="CF682" s="208"/>
      <c r="CG682" s="208"/>
      <c r="CH682" s="208"/>
      <c r="CI682" s="208"/>
      <c r="CJ682" s="208"/>
      <c r="CK682" s="208"/>
      <c r="CL682" s="208"/>
      <c r="CM682" s="208"/>
      <c r="CN682" s="208"/>
      <c r="CO682" s="208"/>
      <c r="CP682" s="208"/>
      <c r="CQ682" s="176"/>
      <c r="DP682" s="166"/>
    </row>
    <row r="683" spans="2:120">
      <c r="B683" s="166"/>
      <c r="C683" s="175"/>
      <c r="D683" s="175"/>
      <c r="E683" s="178"/>
      <c r="F683" s="17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70"/>
      <c r="S683" s="170"/>
      <c r="T683" s="170"/>
      <c r="U683" s="170"/>
      <c r="V683" s="170"/>
      <c r="W683" s="170"/>
      <c r="X683" s="207"/>
      <c r="Y683" s="207"/>
      <c r="Z683" s="207"/>
      <c r="AA683" s="208"/>
      <c r="AB683" s="208"/>
      <c r="AC683" s="208"/>
      <c r="AD683" s="208"/>
      <c r="AE683" s="208"/>
      <c r="AF683" s="208"/>
      <c r="AG683" s="208"/>
      <c r="AH683" s="208"/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  <c r="BI683" s="208"/>
      <c r="BJ683" s="208"/>
      <c r="BK683" s="208"/>
      <c r="BL683" s="208"/>
      <c r="BM683" s="208"/>
      <c r="BN683" s="208"/>
      <c r="BO683" s="208"/>
      <c r="BP683" s="208"/>
      <c r="BQ683" s="208"/>
      <c r="BR683" s="208"/>
      <c r="BS683" s="208"/>
      <c r="BT683" s="208"/>
      <c r="BU683" s="208"/>
      <c r="BV683" s="208"/>
      <c r="BW683" s="208"/>
      <c r="BX683" s="208"/>
      <c r="BY683" s="208"/>
      <c r="BZ683" s="208"/>
      <c r="CA683" s="208"/>
      <c r="CB683" s="208"/>
      <c r="CC683" s="208"/>
      <c r="CD683" s="208"/>
      <c r="CE683" s="208"/>
      <c r="CF683" s="208"/>
      <c r="CG683" s="208"/>
      <c r="CH683" s="208"/>
      <c r="CI683" s="208"/>
      <c r="CJ683" s="208"/>
      <c r="CK683" s="208"/>
      <c r="CL683" s="208"/>
      <c r="CM683" s="208"/>
      <c r="CN683" s="208"/>
      <c r="CO683" s="208"/>
      <c r="CP683" s="208"/>
      <c r="CQ683" s="176"/>
      <c r="DP683" s="166"/>
    </row>
    <row r="684" spans="2:120">
      <c r="B684" s="166"/>
      <c r="C684" s="175"/>
      <c r="D684" s="175"/>
      <c r="E684" s="178"/>
      <c r="F684" s="17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70"/>
      <c r="S684" s="170"/>
      <c r="T684" s="170"/>
      <c r="U684" s="170"/>
      <c r="V684" s="170"/>
      <c r="W684" s="170"/>
      <c r="X684" s="207"/>
      <c r="Y684" s="207"/>
      <c r="Z684" s="207"/>
      <c r="AA684" s="208"/>
      <c r="AB684" s="208"/>
      <c r="AC684" s="208"/>
      <c r="AD684" s="208"/>
      <c r="AE684" s="208"/>
      <c r="AF684" s="208"/>
      <c r="AG684" s="208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  <c r="BI684" s="208"/>
      <c r="BJ684" s="208"/>
      <c r="BK684" s="208"/>
      <c r="BL684" s="208"/>
      <c r="BM684" s="208"/>
      <c r="BN684" s="208"/>
      <c r="BO684" s="208"/>
      <c r="BP684" s="208"/>
      <c r="BQ684" s="208"/>
      <c r="BR684" s="208"/>
      <c r="BS684" s="208"/>
      <c r="BT684" s="208"/>
      <c r="BU684" s="208"/>
      <c r="BV684" s="208"/>
      <c r="BW684" s="208"/>
      <c r="BX684" s="208"/>
      <c r="BY684" s="208"/>
      <c r="BZ684" s="208"/>
      <c r="CA684" s="208"/>
      <c r="CB684" s="208"/>
      <c r="CC684" s="208"/>
      <c r="CD684" s="208"/>
      <c r="CE684" s="208"/>
      <c r="CF684" s="208"/>
      <c r="CG684" s="208"/>
      <c r="CH684" s="208"/>
      <c r="CI684" s="208"/>
      <c r="CJ684" s="208"/>
      <c r="CK684" s="208"/>
      <c r="CL684" s="208"/>
      <c r="CM684" s="208"/>
      <c r="CN684" s="208"/>
      <c r="CO684" s="208"/>
      <c r="CP684" s="208"/>
      <c r="CQ684" s="176"/>
      <c r="DP684" s="166"/>
    </row>
    <row r="685" spans="2:120">
      <c r="B685" s="166"/>
      <c r="C685" s="175"/>
      <c r="D685" s="175"/>
      <c r="E685" s="178"/>
      <c r="F685" s="17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70"/>
      <c r="S685" s="170"/>
      <c r="T685" s="170"/>
      <c r="U685" s="170"/>
      <c r="V685" s="170"/>
      <c r="W685" s="170"/>
      <c r="X685" s="207"/>
      <c r="Y685" s="207"/>
      <c r="Z685" s="207"/>
      <c r="AA685" s="208"/>
      <c r="AB685" s="208"/>
      <c r="AC685" s="208"/>
      <c r="AD685" s="208"/>
      <c r="AE685" s="208"/>
      <c r="AF685" s="208"/>
      <c r="AG685" s="208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  <c r="BI685" s="208"/>
      <c r="BJ685" s="208"/>
      <c r="BK685" s="208"/>
      <c r="BL685" s="208"/>
      <c r="BM685" s="208"/>
      <c r="BN685" s="208"/>
      <c r="BO685" s="208"/>
      <c r="BP685" s="208"/>
      <c r="BQ685" s="208"/>
      <c r="BR685" s="208"/>
      <c r="BS685" s="208"/>
      <c r="BT685" s="208"/>
      <c r="BU685" s="208"/>
      <c r="BV685" s="208"/>
      <c r="BW685" s="208"/>
      <c r="BX685" s="208"/>
      <c r="BY685" s="208"/>
      <c r="BZ685" s="208"/>
      <c r="CA685" s="208"/>
      <c r="CB685" s="208"/>
      <c r="CC685" s="208"/>
      <c r="CD685" s="208"/>
      <c r="CE685" s="208"/>
      <c r="CF685" s="208"/>
      <c r="CG685" s="208"/>
      <c r="CH685" s="208"/>
      <c r="CI685" s="208"/>
      <c r="CJ685" s="208"/>
      <c r="CK685" s="208"/>
      <c r="CL685" s="208"/>
      <c r="CM685" s="208"/>
      <c r="CN685" s="208"/>
      <c r="CO685" s="208"/>
      <c r="CP685" s="208"/>
      <c r="CQ685" s="176"/>
      <c r="DP685" s="166"/>
    </row>
    <row r="686" spans="2:120">
      <c r="B686" s="166"/>
      <c r="C686" s="175"/>
      <c r="D686" s="175"/>
      <c r="E686" s="178"/>
      <c r="F686" s="17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70"/>
      <c r="S686" s="170"/>
      <c r="T686" s="170"/>
      <c r="U686" s="170"/>
      <c r="V686" s="170"/>
      <c r="W686" s="170"/>
      <c r="X686" s="207"/>
      <c r="Y686" s="207"/>
      <c r="Z686" s="207"/>
      <c r="AA686" s="208"/>
      <c r="AB686" s="208"/>
      <c r="AC686" s="208"/>
      <c r="AD686" s="208"/>
      <c r="AE686" s="208"/>
      <c r="AF686" s="208"/>
      <c r="AG686" s="208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  <c r="BI686" s="208"/>
      <c r="BJ686" s="208"/>
      <c r="BK686" s="208"/>
      <c r="BL686" s="208"/>
      <c r="BM686" s="208"/>
      <c r="BN686" s="208"/>
      <c r="BO686" s="208"/>
      <c r="BP686" s="208"/>
      <c r="BQ686" s="208"/>
      <c r="BR686" s="208"/>
      <c r="BS686" s="208"/>
      <c r="BT686" s="208"/>
      <c r="BU686" s="208"/>
      <c r="BV686" s="208"/>
      <c r="BW686" s="208"/>
      <c r="BX686" s="208"/>
      <c r="BY686" s="208"/>
      <c r="BZ686" s="208"/>
      <c r="CA686" s="208"/>
      <c r="CB686" s="208"/>
      <c r="CC686" s="208"/>
      <c r="CD686" s="208"/>
      <c r="CE686" s="208"/>
      <c r="CF686" s="208"/>
      <c r="CG686" s="208"/>
      <c r="CH686" s="208"/>
      <c r="CI686" s="208"/>
      <c r="CJ686" s="208"/>
      <c r="CK686" s="208"/>
      <c r="CL686" s="208"/>
      <c r="CM686" s="208"/>
      <c r="CN686" s="208"/>
      <c r="CO686" s="208"/>
      <c r="CP686" s="208"/>
      <c r="CQ686" s="176"/>
      <c r="DP686" s="166"/>
    </row>
    <row r="687" spans="2:120">
      <c r="B687" s="166"/>
      <c r="C687" s="175"/>
      <c r="D687" s="175"/>
      <c r="E687" s="178"/>
      <c r="F687" s="17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70"/>
      <c r="S687" s="170"/>
      <c r="T687" s="170"/>
      <c r="U687" s="170"/>
      <c r="V687" s="170"/>
      <c r="W687" s="170"/>
      <c r="X687" s="207"/>
      <c r="Y687" s="207"/>
      <c r="Z687" s="207"/>
      <c r="AA687" s="208"/>
      <c r="AB687" s="208"/>
      <c r="AC687" s="208"/>
      <c r="AD687" s="208"/>
      <c r="AE687" s="208"/>
      <c r="AF687" s="208"/>
      <c r="AG687" s="208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  <c r="BI687" s="208"/>
      <c r="BJ687" s="208"/>
      <c r="BK687" s="208"/>
      <c r="BL687" s="208"/>
      <c r="BM687" s="208"/>
      <c r="BN687" s="208"/>
      <c r="BO687" s="208"/>
      <c r="BP687" s="208"/>
      <c r="BQ687" s="208"/>
      <c r="BR687" s="208"/>
      <c r="BS687" s="208"/>
      <c r="BT687" s="208"/>
      <c r="BU687" s="208"/>
      <c r="BV687" s="208"/>
      <c r="BW687" s="208"/>
      <c r="BX687" s="208"/>
      <c r="BY687" s="208"/>
      <c r="BZ687" s="208"/>
      <c r="CA687" s="208"/>
      <c r="CB687" s="208"/>
      <c r="CC687" s="208"/>
      <c r="CD687" s="208"/>
      <c r="CE687" s="208"/>
      <c r="CF687" s="208"/>
      <c r="CG687" s="208"/>
      <c r="CH687" s="208"/>
      <c r="CI687" s="208"/>
      <c r="CJ687" s="208"/>
      <c r="CK687" s="208"/>
      <c r="CL687" s="208"/>
      <c r="CM687" s="208"/>
      <c r="CN687" s="208"/>
      <c r="CO687" s="208"/>
      <c r="CP687" s="208"/>
      <c r="CQ687" s="176"/>
      <c r="DP687" s="166"/>
    </row>
    <row r="688" spans="2:120">
      <c r="B688" s="166"/>
      <c r="C688" s="175"/>
      <c r="D688" s="175"/>
      <c r="E688" s="178"/>
      <c r="F688" s="17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70"/>
      <c r="S688" s="170"/>
      <c r="T688" s="170"/>
      <c r="U688" s="170"/>
      <c r="V688" s="170"/>
      <c r="W688" s="170"/>
      <c r="X688" s="207"/>
      <c r="Y688" s="207"/>
      <c r="Z688" s="207"/>
      <c r="AA688" s="208"/>
      <c r="AB688" s="208"/>
      <c r="AC688" s="208"/>
      <c r="AD688" s="208"/>
      <c r="AE688" s="208"/>
      <c r="AF688" s="208"/>
      <c r="AG688" s="208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  <c r="BI688" s="208"/>
      <c r="BJ688" s="208"/>
      <c r="BK688" s="208"/>
      <c r="BL688" s="208"/>
      <c r="BM688" s="208"/>
      <c r="BN688" s="208"/>
      <c r="BO688" s="208"/>
      <c r="BP688" s="208"/>
      <c r="BQ688" s="208"/>
      <c r="BR688" s="208"/>
      <c r="BS688" s="208"/>
      <c r="BT688" s="208"/>
      <c r="BU688" s="208"/>
      <c r="BV688" s="208"/>
      <c r="BW688" s="208"/>
      <c r="BX688" s="208"/>
      <c r="BY688" s="208"/>
      <c r="BZ688" s="208"/>
      <c r="CA688" s="208"/>
      <c r="CB688" s="208"/>
      <c r="CC688" s="208"/>
      <c r="CD688" s="208"/>
      <c r="CE688" s="208"/>
      <c r="CF688" s="208"/>
      <c r="CG688" s="208"/>
      <c r="CH688" s="208"/>
      <c r="CI688" s="208"/>
      <c r="CJ688" s="208"/>
      <c r="CK688" s="208"/>
      <c r="CL688" s="208"/>
      <c r="CM688" s="208"/>
      <c r="CN688" s="208"/>
      <c r="CO688" s="208"/>
      <c r="CP688" s="208"/>
      <c r="CQ688" s="176"/>
      <c r="DP688" s="166"/>
    </row>
    <row r="689" spans="2:120">
      <c r="B689" s="166"/>
      <c r="C689" s="175"/>
      <c r="D689" s="175"/>
      <c r="E689" s="178"/>
      <c r="F689" s="17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70"/>
      <c r="S689" s="170"/>
      <c r="T689" s="170"/>
      <c r="U689" s="170"/>
      <c r="V689" s="170"/>
      <c r="W689" s="170"/>
      <c r="X689" s="207"/>
      <c r="Y689" s="207"/>
      <c r="Z689" s="207"/>
      <c r="AA689" s="208"/>
      <c r="AB689" s="208"/>
      <c r="AC689" s="208"/>
      <c r="AD689" s="208"/>
      <c r="AE689" s="208"/>
      <c r="AF689" s="208"/>
      <c r="AG689" s="208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  <c r="BI689" s="208"/>
      <c r="BJ689" s="208"/>
      <c r="BK689" s="208"/>
      <c r="BL689" s="208"/>
      <c r="BM689" s="208"/>
      <c r="BN689" s="208"/>
      <c r="BO689" s="208"/>
      <c r="BP689" s="208"/>
      <c r="BQ689" s="208"/>
      <c r="BR689" s="208"/>
      <c r="BS689" s="208"/>
      <c r="BT689" s="208"/>
      <c r="BU689" s="208"/>
      <c r="BV689" s="208"/>
      <c r="BW689" s="208"/>
      <c r="BX689" s="208"/>
      <c r="BY689" s="208"/>
      <c r="BZ689" s="208"/>
      <c r="CA689" s="208"/>
      <c r="CB689" s="208"/>
      <c r="CC689" s="208"/>
      <c r="CD689" s="208"/>
      <c r="CE689" s="208"/>
      <c r="CF689" s="208"/>
      <c r="CG689" s="208"/>
      <c r="CH689" s="208"/>
      <c r="CI689" s="208"/>
      <c r="CJ689" s="208"/>
      <c r="CK689" s="208"/>
      <c r="CL689" s="208"/>
      <c r="CM689" s="208"/>
      <c r="CN689" s="208"/>
      <c r="CO689" s="208"/>
      <c r="CP689" s="208"/>
      <c r="CQ689" s="176"/>
      <c r="DP689" s="166"/>
    </row>
    <row r="690" spans="2:120">
      <c r="B690" s="166"/>
      <c r="C690" s="175"/>
      <c r="D690" s="175"/>
      <c r="E690" s="178"/>
      <c r="F690" s="17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70"/>
      <c r="S690" s="170"/>
      <c r="T690" s="170"/>
      <c r="U690" s="170"/>
      <c r="V690" s="170"/>
      <c r="W690" s="170"/>
      <c r="X690" s="207"/>
      <c r="Y690" s="207"/>
      <c r="Z690" s="207"/>
      <c r="AA690" s="208"/>
      <c r="AB690" s="208"/>
      <c r="AC690" s="208"/>
      <c r="AD690" s="208"/>
      <c r="AE690" s="208"/>
      <c r="AF690" s="208"/>
      <c r="AG690" s="208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  <c r="BI690" s="208"/>
      <c r="BJ690" s="208"/>
      <c r="BK690" s="208"/>
      <c r="BL690" s="208"/>
      <c r="BM690" s="208"/>
      <c r="BN690" s="208"/>
      <c r="BO690" s="208"/>
      <c r="BP690" s="208"/>
      <c r="BQ690" s="208"/>
      <c r="BR690" s="208"/>
      <c r="BS690" s="208"/>
      <c r="BT690" s="208"/>
      <c r="BU690" s="208"/>
      <c r="BV690" s="208"/>
      <c r="BW690" s="208"/>
      <c r="BX690" s="208"/>
      <c r="BY690" s="208"/>
      <c r="BZ690" s="208"/>
      <c r="CA690" s="208"/>
      <c r="CB690" s="208"/>
      <c r="CC690" s="208"/>
      <c r="CD690" s="208"/>
      <c r="CE690" s="208"/>
      <c r="CF690" s="208"/>
      <c r="CG690" s="208"/>
      <c r="CH690" s="208"/>
      <c r="CI690" s="208"/>
      <c r="CJ690" s="208"/>
      <c r="CK690" s="208"/>
      <c r="CL690" s="208"/>
      <c r="CM690" s="208"/>
      <c r="CN690" s="208"/>
      <c r="CO690" s="208"/>
      <c r="CP690" s="208"/>
      <c r="CQ690" s="176"/>
      <c r="DP690" s="166"/>
    </row>
    <row r="691" spans="2:120">
      <c r="B691" s="166"/>
      <c r="C691" s="175"/>
      <c r="D691" s="175"/>
      <c r="E691" s="178"/>
      <c r="F691" s="17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70"/>
      <c r="S691" s="170"/>
      <c r="T691" s="170"/>
      <c r="U691" s="170"/>
      <c r="V691" s="170"/>
      <c r="W691" s="170"/>
      <c r="X691" s="207"/>
      <c r="Y691" s="207"/>
      <c r="Z691" s="207"/>
      <c r="AA691" s="208"/>
      <c r="AB691" s="208"/>
      <c r="AC691" s="208"/>
      <c r="AD691" s="208"/>
      <c r="AE691" s="208"/>
      <c r="AF691" s="208"/>
      <c r="AG691" s="208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  <c r="BI691" s="208"/>
      <c r="BJ691" s="208"/>
      <c r="BK691" s="208"/>
      <c r="BL691" s="208"/>
      <c r="BM691" s="208"/>
      <c r="BN691" s="208"/>
      <c r="BO691" s="208"/>
      <c r="BP691" s="208"/>
      <c r="BQ691" s="208"/>
      <c r="BR691" s="208"/>
      <c r="BS691" s="208"/>
      <c r="BT691" s="208"/>
      <c r="BU691" s="208"/>
      <c r="BV691" s="208"/>
      <c r="BW691" s="208"/>
      <c r="BX691" s="208"/>
      <c r="BY691" s="208"/>
      <c r="BZ691" s="208"/>
      <c r="CA691" s="208"/>
      <c r="CB691" s="208"/>
      <c r="CC691" s="208"/>
      <c r="CD691" s="208"/>
      <c r="CE691" s="208"/>
      <c r="CF691" s="208"/>
      <c r="CG691" s="208"/>
      <c r="CH691" s="208"/>
      <c r="CI691" s="208"/>
      <c r="CJ691" s="208"/>
      <c r="CK691" s="208"/>
      <c r="CL691" s="208"/>
      <c r="CM691" s="208"/>
      <c r="CN691" s="208"/>
      <c r="CO691" s="208"/>
      <c r="CP691" s="208"/>
      <c r="CQ691" s="176"/>
      <c r="DP691" s="166"/>
    </row>
    <row r="692" spans="2:120">
      <c r="B692" s="166"/>
      <c r="C692" s="175"/>
      <c r="D692" s="175"/>
      <c r="E692" s="178"/>
      <c r="F692" s="17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70"/>
      <c r="S692" s="170"/>
      <c r="T692" s="170"/>
      <c r="U692" s="170"/>
      <c r="V692" s="170"/>
      <c r="W692" s="170"/>
      <c r="X692" s="207"/>
      <c r="Y692" s="207"/>
      <c r="Z692" s="207"/>
      <c r="AA692" s="208"/>
      <c r="AB692" s="208"/>
      <c r="AC692" s="208"/>
      <c r="AD692" s="208"/>
      <c r="AE692" s="208"/>
      <c r="AF692" s="208"/>
      <c r="AG692" s="208"/>
      <c r="AH692" s="208"/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  <c r="BI692" s="208"/>
      <c r="BJ692" s="208"/>
      <c r="BK692" s="208"/>
      <c r="BL692" s="208"/>
      <c r="BM692" s="208"/>
      <c r="BN692" s="208"/>
      <c r="BO692" s="208"/>
      <c r="BP692" s="208"/>
      <c r="BQ692" s="208"/>
      <c r="BR692" s="208"/>
      <c r="BS692" s="208"/>
      <c r="BT692" s="208"/>
      <c r="BU692" s="208"/>
      <c r="BV692" s="208"/>
      <c r="BW692" s="208"/>
      <c r="BX692" s="208"/>
      <c r="BY692" s="208"/>
      <c r="BZ692" s="208"/>
      <c r="CA692" s="208"/>
      <c r="CB692" s="208"/>
      <c r="CC692" s="208"/>
      <c r="CD692" s="208"/>
      <c r="CE692" s="208"/>
      <c r="CF692" s="208"/>
      <c r="CG692" s="208"/>
      <c r="CH692" s="208"/>
      <c r="CI692" s="208"/>
      <c r="CJ692" s="208"/>
      <c r="CK692" s="208"/>
      <c r="CL692" s="208"/>
      <c r="CM692" s="208"/>
      <c r="CN692" s="208"/>
      <c r="CO692" s="208"/>
      <c r="CP692" s="208"/>
      <c r="CQ692" s="176"/>
      <c r="DP692" s="166"/>
    </row>
    <row r="693" spans="2:120">
      <c r="B693" s="166"/>
      <c r="C693" s="175"/>
      <c r="D693" s="175"/>
      <c r="E693" s="178"/>
      <c r="F693" s="17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70"/>
      <c r="S693" s="170"/>
      <c r="T693" s="170"/>
      <c r="U693" s="170"/>
      <c r="V693" s="170"/>
      <c r="W693" s="170"/>
      <c r="X693" s="207"/>
      <c r="Y693" s="207"/>
      <c r="Z693" s="207"/>
      <c r="AA693" s="208"/>
      <c r="AB693" s="208"/>
      <c r="AC693" s="208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208"/>
      <c r="BN693" s="208"/>
      <c r="BO693" s="208"/>
      <c r="BP693" s="208"/>
      <c r="BQ693" s="208"/>
      <c r="BR693" s="208"/>
      <c r="BS693" s="208"/>
      <c r="BT693" s="208"/>
      <c r="BU693" s="208"/>
      <c r="BV693" s="208"/>
      <c r="BW693" s="208"/>
      <c r="BX693" s="208"/>
      <c r="BY693" s="208"/>
      <c r="BZ693" s="208"/>
      <c r="CA693" s="208"/>
      <c r="CB693" s="208"/>
      <c r="CC693" s="208"/>
      <c r="CD693" s="208"/>
      <c r="CE693" s="208"/>
      <c r="CF693" s="208"/>
      <c r="CG693" s="208"/>
      <c r="CH693" s="208"/>
      <c r="CI693" s="208"/>
      <c r="CJ693" s="208"/>
      <c r="CK693" s="208"/>
      <c r="CL693" s="208"/>
      <c r="CM693" s="208"/>
      <c r="CN693" s="208"/>
      <c r="CO693" s="208"/>
      <c r="CP693" s="208"/>
      <c r="CQ693" s="176"/>
      <c r="DP693" s="166"/>
    </row>
    <row r="694" spans="2:120">
      <c r="B694" s="166"/>
      <c r="C694" s="175"/>
      <c r="D694" s="175"/>
      <c r="E694" s="178"/>
      <c r="F694" s="17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70"/>
      <c r="S694" s="170"/>
      <c r="T694" s="170"/>
      <c r="U694" s="170"/>
      <c r="V694" s="170"/>
      <c r="W694" s="170"/>
      <c r="X694" s="207"/>
      <c r="Y694" s="207"/>
      <c r="Z694" s="207"/>
      <c r="AA694" s="208"/>
      <c r="AB694" s="208"/>
      <c r="AC694" s="208"/>
      <c r="AD694" s="208"/>
      <c r="AE694" s="208"/>
      <c r="AF694" s="208"/>
      <c r="AG694" s="208"/>
      <c r="AH694" s="208"/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  <c r="BI694" s="208"/>
      <c r="BJ694" s="208"/>
      <c r="BK694" s="208"/>
      <c r="BL694" s="208"/>
      <c r="BM694" s="208"/>
      <c r="BN694" s="208"/>
      <c r="BO694" s="208"/>
      <c r="BP694" s="208"/>
      <c r="BQ694" s="208"/>
      <c r="BR694" s="208"/>
      <c r="BS694" s="208"/>
      <c r="BT694" s="208"/>
      <c r="BU694" s="208"/>
      <c r="BV694" s="208"/>
      <c r="BW694" s="208"/>
      <c r="BX694" s="208"/>
      <c r="BY694" s="208"/>
      <c r="BZ694" s="208"/>
      <c r="CA694" s="208"/>
      <c r="CB694" s="208"/>
      <c r="CC694" s="208"/>
      <c r="CD694" s="208"/>
      <c r="CE694" s="208"/>
      <c r="CF694" s="208"/>
      <c r="CG694" s="208"/>
      <c r="CH694" s="208"/>
      <c r="CI694" s="208"/>
      <c r="CJ694" s="208"/>
      <c r="CK694" s="208"/>
      <c r="CL694" s="208"/>
      <c r="CM694" s="208"/>
      <c r="CN694" s="208"/>
      <c r="CO694" s="208"/>
      <c r="CP694" s="208"/>
      <c r="CQ694" s="176"/>
      <c r="DP694" s="166"/>
    </row>
    <row r="695" spans="2:120">
      <c r="B695" s="166"/>
      <c r="C695" s="175"/>
      <c r="D695" s="175"/>
      <c r="E695" s="178"/>
      <c r="F695" s="17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70"/>
      <c r="S695" s="170"/>
      <c r="T695" s="170"/>
      <c r="U695" s="170"/>
      <c r="V695" s="170"/>
      <c r="W695" s="170"/>
      <c r="X695" s="207"/>
      <c r="Y695" s="207"/>
      <c r="Z695" s="207"/>
      <c r="AA695" s="208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208"/>
      <c r="BN695" s="208"/>
      <c r="BO695" s="208"/>
      <c r="BP695" s="208"/>
      <c r="BQ695" s="208"/>
      <c r="BR695" s="208"/>
      <c r="BS695" s="208"/>
      <c r="BT695" s="208"/>
      <c r="BU695" s="208"/>
      <c r="BV695" s="208"/>
      <c r="BW695" s="208"/>
      <c r="BX695" s="208"/>
      <c r="BY695" s="208"/>
      <c r="BZ695" s="208"/>
      <c r="CA695" s="208"/>
      <c r="CB695" s="208"/>
      <c r="CC695" s="208"/>
      <c r="CD695" s="208"/>
      <c r="CE695" s="208"/>
      <c r="CF695" s="208"/>
      <c r="CG695" s="208"/>
      <c r="CH695" s="208"/>
      <c r="CI695" s="208"/>
      <c r="CJ695" s="208"/>
      <c r="CK695" s="208"/>
      <c r="CL695" s="208"/>
      <c r="CM695" s="208"/>
      <c r="CN695" s="208"/>
      <c r="CO695" s="208"/>
      <c r="CP695" s="208"/>
      <c r="CQ695" s="176"/>
      <c r="DP695" s="166"/>
    </row>
    <row r="696" spans="2:120">
      <c r="B696" s="166"/>
      <c r="C696" s="175"/>
      <c r="D696" s="175"/>
      <c r="E696" s="178"/>
      <c r="F696" s="17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70"/>
      <c r="S696" s="170"/>
      <c r="T696" s="170"/>
      <c r="U696" s="170"/>
      <c r="V696" s="170"/>
      <c r="W696" s="170"/>
      <c r="X696" s="207"/>
      <c r="Y696" s="207"/>
      <c r="Z696" s="207"/>
      <c r="AA696" s="208"/>
      <c r="AB696" s="208"/>
      <c r="AC696" s="208"/>
      <c r="AD696" s="208"/>
      <c r="AE696" s="208"/>
      <c r="AF696" s="208"/>
      <c r="AG696" s="208"/>
      <c r="AH696" s="208"/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  <c r="BI696" s="208"/>
      <c r="BJ696" s="208"/>
      <c r="BK696" s="208"/>
      <c r="BL696" s="208"/>
      <c r="BM696" s="208"/>
      <c r="BN696" s="208"/>
      <c r="BO696" s="208"/>
      <c r="BP696" s="208"/>
      <c r="BQ696" s="208"/>
      <c r="BR696" s="208"/>
      <c r="BS696" s="208"/>
      <c r="BT696" s="208"/>
      <c r="BU696" s="208"/>
      <c r="BV696" s="208"/>
      <c r="BW696" s="208"/>
      <c r="BX696" s="208"/>
      <c r="BY696" s="208"/>
      <c r="BZ696" s="208"/>
      <c r="CA696" s="208"/>
      <c r="CB696" s="208"/>
      <c r="CC696" s="208"/>
      <c r="CD696" s="208"/>
      <c r="CE696" s="208"/>
      <c r="CF696" s="208"/>
      <c r="CG696" s="208"/>
      <c r="CH696" s="208"/>
      <c r="CI696" s="208"/>
      <c r="CJ696" s="208"/>
      <c r="CK696" s="208"/>
      <c r="CL696" s="208"/>
      <c r="CM696" s="208"/>
      <c r="CN696" s="208"/>
      <c r="CO696" s="208"/>
      <c r="CP696" s="208"/>
      <c r="CQ696" s="176"/>
      <c r="DP696" s="166"/>
    </row>
    <row r="697" spans="2:120">
      <c r="B697" s="166"/>
      <c r="C697" s="175"/>
      <c r="D697" s="175"/>
      <c r="E697" s="178"/>
      <c r="F697" s="17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70"/>
      <c r="S697" s="170"/>
      <c r="T697" s="170"/>
      <c r="U697" s="170"/>
      <c r="V697" s="170"/>
      <c r="W697" s="170"/>
      <c r="X697" s="207"/>
      <c r="Y697" s="207"/>
      <c r="Z697" s="207"/>
      <c r="AA697" s="208"/>
      <c r="AB697" s="208"/>
      <c r="AC697" s="208"/>
      <c r="AD697" s="208"/>
      <c r="AE697" s="208"/>
      <c r="AF697" s="208"/>
      <c r="AG697" s="208"/>
      <c r="AH697" s="208"/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  <c r="BI697" s="208"/>
      <c r="BJ697" s="208"/>
      <c r="BK697" s="208"/>
      <c r="BL697" s="208"/>
      <c r="BM697" s="208"/>
      <c r="BN697" s="208"/>
      <c r="BO697" s="208"/>
      <c r="BP697" s="208"/>
      <c r="BQ697" s="208"/>
      <c r="BR697" s="208"/>
      <c r="BS697" s="208"/>
      <c r="BT697" s="208"/>
      <c r="BU697" s="208"/>
      <c r="BV697" s="208"/>
      <c r="BW697" s="208"/>
      <c r="BX697" s="208"/>
      <c r="BY697" s="208"/>
      <c r="BZ697" s="208"/>
      <c r="CA697" s="208"/>
      <c r="CB697" s="208"/>
      <c r="CC697" s="208"/>
      <c r="CD697" s="208"/>
      <c r="CE697" s="208"/>
      <c r="CF697" s="208"/>
      <c r="CG697" s="208"/>
      <c r="CH697" s="208"/>
      <c r="CI697" s="208"/>
      <c r="CJ697" s="208"/>
      <c r="CK697" s="208"/>
      <c r="CL697" s="208"/>
      <c r="CM697" s="208"/>
      <c r="CN697" s="208"/>
      <c r="CO697" s="208"/>
      <c r="CP697" s="208"/>
      <c r="CQ697" s="176"/>
      <c r="DP697" s="166"/>
    </row>
    <row r="698" spans="2:120">
      <c r="B698" s="166"/>
      <c r="C698" s="175"/>
      <c r="D698" s="175"/>
      <c r="E698" s="178"/>
      <c r="F698" s="17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70"/>
      <c r="S698" s="170"/>
      <c r="T698" s="170"/>
      <c r="U698" s="170"/>
      <c r="V698" s="170"/>
      <c r="W698" s="170"/>
      <c r="X698" s="207"/>
      <c r="Y698" s="207"/>
      <c r="Z698" s="207"/>
      <c r="AA698" s="208"/>
      <c r="AB698" s="208"/>
      <c r="AC698" s="208"/>
      <c r="AD698" s="208"/>
      <c r="AE698" s="208"/>
      <c r="AF698" s="208"/>
      <c r="AG698" s="208"/>
      <c r="AH698" s="208"/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  <c r="BI698" s="208"/>
      <c r="BJ698" s="208"/>
      <c r="BK698" s="208"/>
      <c r="BL698" s="208"/>
      <c r="BM698" s="208"/>
      <c r="BN698" s="208"/>
      <c r="BO698" s="208"/>
      <c r="BP698" s="208"/>
      <c r="BQ698" s="208"/>
      <c r="BR698" s="208"/>
      <c r="BS698" s="208"/>
      <c r="BT698" s="208"/>
      <c r="BU698" s="208"/>
      <c r="BV698" s="208"/>
      <c r="BW698" s="208"/>
      <c r="BX698" s="208"/>
      <c r="BY698" s="208"/>
      <c r="BZ698" s="208"/>
      <c r="CA698" s="208"/>
      <c r="CB698" s="208"/>
      <c r="CC698" s="208"/>
      <c r="CD698" s="208"/>
      <c r="CE698" s="208"/>
      <c r="CF698" s="208"/>
      <c r="CG698" s="208"/>
      <c r="CH698" s="208"/>
      <c r="CI698" s="208"/>
      <c r="CJ698" s="208"/>
      <c r="CK698" s="208"/>
      <c r="CL698" s="208"/>
      <c r="CM698" s="208"/>
      <c r="CN698" s="208"/>
      <c r="CO698" s="208"/>
      <c r="CP698" s="208"/>
      <c r="CQ698" s="176"/>
      <c r="DP698" s="166"/>
    </row>
    <row r="699" spans="2:120">
      <c r="B699" s="166"/>
      <c r="C699" s="175"/>
      <c r="D699" s="175"/>
      <c r="E699" s="178"/>
      <c r="F699" s="17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70"/>
      <c r="S699" s="170"/>
      <c r="T699" s="170"/>
      <c r="U699" s="170"/>
      <c r="V699" s="170"/>
      <c r="W699" s="170"/>
      <c r="X699" s="207"/>
      <c r="Y699" s="207"/>
      <c r="Z699" s="207"/>
      <c r="AA699" s="208"/>
      <c r="AB699" s="208"/>
      <c r="AC699" s="208"/>
      <c r="AD699" s="208"/>
      <c r="AE699" s="208"/>
      <c r="AF699" s="208"/>
      <c r="AG699" s="208"/>
      <c r="AH699" s="208"/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  <c r="BI699" s="208"/>
      <c r="BJ699" s="208"/>
      <c r="BK699" s="208"/>
      <c r="BL699" s="208"/>
      <c r="BM699" s="208"/>
      <c r="BN699" s="208"/>
      <c r="BO699" s="208"/>
      <c r="BP699" s="208"/>
      <c r="BQ699" s="208"/>
      <c r="BR699" s="208"/>
      <c r="BS699" s="208"/>
      <c r="BT699" s="208"/>
      <c r="BU699" s="208"/>
      <c r="BV699" s="208"/>
      <c r="BW699" s="208"/>
      <c r="BX699" s="208"/>
      <c r="BY699" s="208"/>
      <c r="BZ699" s="208"/>
      <c r="CA699" s="208"/>
      <c r="CB699" s="208"/>
      <c r="CC699" s="208"/>
      <c r="CD699" s="208"/>
      <c r="CE699" s="208"/>
      <c r="CF699" s="208"/>
      <c r="CG699" s="208"/>
      <c r="CH699" s="208"/>
      <c r="CI699" s="208"/>
      <c r="CJ699" s="208"/>
      <c r="CK699" s="208"/>
      <c r="CL699" s="208"/>
      <c r="CM699" s="208"/>
      <c r="CN699" s="208"/>
      <c r="CO699" s="208"/>
      <c r="CP699" s="208"/>
      <c r="CQ699" s="176"/>
      <c r="DP699" s="166"/>
    </row>
    <row r="700" spans="2:120">
      <c r="B700" s="166"/>
      <c r="C700" s="175"/>
      <c r="D700" s="175"/>
      <c r="E700" s="178"/>
      <c r="F700" s="17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70"/>
      <c r="S700" s="170"/>
      <c r="T700" s="170"/>
      <c r="U700" s="170"/>
      <c r="V700" s="170"/>
      <c r="W700" s="170"/>
      <c r="X700" s="207"/>
      <c r="Y700" s="207"/>
      <c r="Z700" s="207"/>
      <c r="AA700" s="208"/>
      <c r="AB700" s="208"/>
      <c r="AC700" s="208"/>
      <c r="AD700" s="208"/>
      <c r="AE700" s="208"/>
      <c r="AF700" s="208"/>
      <c r="AG700" s="208"/>
      <c r="AH700" s="208"/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  <c r="BI700" s="208"/>
      <c r="BJ700" s="208"/>
      <c r="BK700" s="208"/>
      <c r="BL700" s="208"/>
      <c r="BM700" s="208"/>
      <c r="BN700" s="208"/>
      <c r="BO700" s="208"/>
      <c r="BP700" s="208"/>
      <c r="BQ700" s="208"/>
      <c r="BR700" s="208"/>
      <c r="BS700" s="208"/>
      <c r="BT700" s="208"/>
      <c r="BU700" s="208"/>
      <c r="BV700" s="208"/>
      <c r="BW700" s="208"/>
      <c r="BX700" s="208"/>
      <c r="BY700" s="208"/>
      <c r="BZ700" s="208"/>
      <c r="CA700" s="208"/>
      <c r="CB700" s="208"/>
      <c r="CC700" s="208"/>
      <c r="CD700" s="208"/>
      <c r="CE700" s="208"/>
      <c r="CF700" s="208"/>
      <c r="CG700" s="208"/>
      <c r="CH700" s="208"/>
      <c r="CI700" s="208"/>
      <c r="CJ700" s="208"/>
      <c r="CK700" s="208"/>
      <c r="CL700" s="208"/>
      <c r="CM700" s="208"/>
      <c r="CN700" s="208"/>
      <c r="CO700" s="208"/>
      <c r="CP700" s="208"/>
      <c r="CQ700" s="176"/>
      <c r="DP700" s="166"/>
    </row>
    <row r="701" spans="2:120">
      <c r="B701" s="166"/>
      <c r="C701" s="175"/>
      <c r="D701" s="175"/>
      <c r="E701" s="178"/>
      <c r="F701" s="17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70"/>
      <c r="S701" s="170"/>
      <c r="T701" s="170"/>
      <c r="U701" s="170"/>
      <c r="V701" s="170"/>
      <c r="W701" s="170"/>
      <c r="X701" s="207"/>
      <c r="Y701" s="207"/>
      <c r="Z701" s="207"/>
      <c r="AA701" s="208"/>
      <c r="AB701" s="208"/>
      <c r="AC701" s="208"/>
      <c r="AD701" s="208"/>
      <c r="AE701" s="208"/>
      <c r="AF701" s="208"/>
      <c r="AG701" s="208"/>
      <c r="AH701" s="208"/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  <c r="BI701" s="208"/>
      <c r="BJ701" s="208"/>
      <c r="BK701" s="208"/>
      <c r="BL701" s="208"/>
      <c r="BM701" s="208"/>
      <c r="BN701" s="208"/>
      <c r="BO701" s="208"/>
      <c r="BP701" s="208"/>
      <c r="BQ701" s="208"/>
      <c r="BR701" s="208"/>
      <c r="BS701" s="208"/>
      <c r="BT701" s="208"/>
      <c r="BU701" s="208"/>
      <c r="BV701" s="208"/>
      <c r="BW701" s="208"/>
      <c r="BX701" s="208"/>
      <c r="BY701" s="208"/>
      <c r="BZ701" s="208"/>
      <c r="CA701" s="208"/>
      <c r="CB701" s="208"/>
      <c r="CC701" s="208"/>
      <c r="CD701" s="208"/>
      <c r="CE701" s="208"/>
      <c r="CF701" s="208"/>
      <c r="CG701" s="208"/>
      <c r="CH701" s="208"/>
      <c r="CI701" s="208"/>
      <c r="CJ701" s="208"/>
      <c r="CK701" s="208"/>
      <c r="CL701" s="208"/>
      <c r="CM701" s="208"/>
      <c r="CN701" s="208"/>
      <c r="CO701" s="208"/>
      <c r="CP701" s="208"/>
      <c r="CQ701" s="176"/>
      <c r="DP701" s="166"/>
    </row>
    <row r="702" spans="2:120">
      <c r="B702" s="166"/>
      <c r="C702" s="175"/>
      <c r="D702" s="175"/>
      <c r="E702" s="178"/>
      <c r="F702" s="17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70"/>
      <c r="S702" s="170"/>
      <c r="T702" s="170"/>
      <c r="U702" s="170"/>
      <c r="V702" s="170"/>
      <c r="W702" s="170"/>
      <c r="X702" s="207"/>
      <c r="Y702" s="207"/>
      <c r="Z702" s="207"/>
      <c r="AA702" s="208"/>
      <c r="AB702" s="208"/>
      <c r="AC702" s="208"/>
      <c r="AD702" s="208"/>
      <c r="AE702" s="208"/>
      <c r="AF702" s="208"/>
      <c r="AG702" s="208"/>
      <c r="AH702" s="208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08"/>
      <c r="BN702" s="208"/>
      <c r="BO702" s="208"/>
      <c r="BP702" s="208"/>
      <c r="BQ702" s="208"/>
      <c r="BR702" s="208"/>
      <c r="BS702" s="208"/>
      <c r="BT702" s="208"/>
      <c r="BU702" s="208"/>
      <c r="BV702" s="208"/>
      <c r="BW702" s="208"/>
      <c r="BX702" s="208"/>
      <c r="BY702" s="208"/>
      <c r="BZ702" s="208"/>
      <c r="CA702" s="208"/>
      <c r="CB702" s="208"/>
      <c r="CC702" s="208"/>
      <c r="CD702" s="208"/>
      <c r="CE702" s="208"/>
      <c r="CF702" s="208"/>
      <c r="CG702" s="208"/>
      <c r="CH702" s="208"/>
      <c r="CI702" s="208"/>
      <c r="CJ702" s="208"/>
      <c r="CK702" s="208"/>
      <c r="CL702" s="208"/>
      <c r="CM702" s="208"/>
      <c r="CN702" s="208"/>
      <c r="CO702" s="208"/>
      <c r="CP702" s="208"/>
      <c r="CQ702" s="176"/>
      <c r="DP702" s="166"/>
    </row>
    <row r="703" spans="2:120">
      <c r="B703" s="166"/>
      <c r="C703" s="175"/>
      <c r="D703" s="175"/>
      <c r="E703" s="178"/>
      <c r="F703" s="17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70"/>
      <c r="S703" s="170"/>
      <c r="T703" s="170"/>
      <c r="U703" s="170"/>
      <c r="V703" s="170"/>
      <c r="W703" s="170"/>
      <c r="X703" s="207"/>
      <c r="Y703" s="207"/>
      <c r="Z703" s="207"/>
      <c r="AA703" s="208"/>
      <c r="AB703" s="208"/>
      <c r="AC703" s="208"/>
      <c r="AD703" s="208"/>
      <c r="AE703" s="208"/>
      <c r="AF703" s="208"/>
      <c r="AG703" s="208"/>
      <c r="AH703" s="208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08"/>
      <c r="BN703" s="208"/>
      <c r="BO703" s="208"/>
      <c r="BP703" s="208"/>
      <c r="BQ703" s="208"/>
      <c r="BR703" s="208"/>
      <c r="BS703" s="208"/>
      <c r="BT703" s="208"/>
      <c r="BU703" s="208"/>
      <c r="BV703" s="208"/>
      <c r="BW703" s="208"/>
      <c r="BX703" s="208"/>
      <c r="BY703" s="208"/>
      <c r="BZ703" s="208"/>
      <c r="CA703" s="208"/>
      <c r="CB703" s="208"/>
      <c r="CC703" s="208"/>
      <c r="CD703" s="208"/>
      <c r="CE703" s="208"/>
      <c r="CF703" s="208"/>
      <c r="CG703" s="208"/>
      <c r="CH703" s="208"/>
      <c r="CI703" s="208"/>
      <c r="CJ703" s="208"/>
      <c r="CK703" s="208"/>
      <c r="CL703" s="208"/>
      <c r="CM703" s="208"/>
      <c r="CN703" s="208"/>
      <c r="CO703" s="208"/>
      <c r="CP703" s="208"/>
      <c r="CQ703" s="176"/>
      <c r="DP703" s="166"/>
    </row>
    <row r="704" spans="2:120">
      <c r="B704" s="166"/>
      <c r="C704" s="175"/>
      <c r="D704" s="175"/>
      <c r="E704" s="178"/>
      <c r="F704" s="17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70"/>
      <c r="S704" s="170"/>
      <c r="T704" s="170"/>
      <c r="U704" s="170"/>
      <c r="V704" s="170"/>
      <c r="W704" s="170"/>
      <c r="X704" s="207"/>
      <c r="Y704" s="207"/>
      <c r="Z704" s="207"/>
      <c r="AA704" s="208"/>
      <c r="AB704" s="208"/>
      <c r="AC704" s="208"/>
      <c r="AD704" s="208"/>
      <c r="AE704" s="208"/>
      <c r="AF704" s="208"/>
      <c r="AG704" s="208"/>
      <c r="AH704" s="208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  <c r="BI704" s="208"/>
      <c r="BJ704" s="208"/>
      <c r="BK704" s="208"/>
      <c r="BL704" s="208"/>
      <c r="BM704" s="208"/>
      <c r="BN704" s="208"/>
      <c r="BO704" s="208"/>
      <c r="BP704" s="208"/>
      <c r="BQ704" s="208"/>
      <c r="BR704" s="208"/>
      <c r="BS704" s="208"/>
      <c r="BT704" s="208"/>
      <c r="BU704" s="208"/>
      <c r="BV704" s="208"/>
      <c r="BW704" s="208"/>
      <c r="BX704" s="208"/>
      <c r="BY704" s="208"/>
      <c r="BZ704" s="208"/>
      <c r="CA704" s="208"/>
      <c r="CB704" s="208"/>
      <c r="CC704" s="208"/>
      <c r="CD704" s="208"/>
      <c r="CE704" s="208"/>
      <c r="CF704" s="208"/>
      <c r="CG704" s="208"/>
      <c r="CH704" s="208"/>
      <c r="CI704" s="208"/>
      <c r="CJ704" s="208"/>
      <c r="CK704" s="208"/>
      <c r="CL704" s="208"/>
      <c r="CM704" s="208"/>
      <c r="CN704" s="208"/>
      <c r="CO704" s="208"/>
      <c r="CP704" s="208"/>
      <c r="CQ704" s="176"/>
      <c r="DP704" s="166"/>
    </row>
    <row r="705" spans="2:120">
      <c r="B705" s="166"/>
      <c r="C705" s="175"/>
      <c r="D705" s="175"/>
      <c r="E705" s="178"/>
      <c r="F705" s="17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70"/>
      <c r="S705" s="170"/>
      <c r="T705" s="170"/>
      <c r="U705" s="170"/>
      <c r="V705" s="170"/>
      <c r="W705" s="170"/>
      <c r="X705" s="207"/>
      <c r="Y705" s="207"/>
      <c r="Z705" s="207"/>
      <c r="AA705" s="208"/>
      <c r="AB705" s="208"/>
      <c r="AC705" s="208"/>
      <c r="AD705" s="208"/>
      <c r="AE705" s="208"/>
      <c r="AF705" s="208"/>
      <c r="AG705" s="208"/>
      <c r="AH705" s="208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  <c r="BI705" s="208"/>
      <c r="BJ705" s="208"/>
      <c r="BK705" s="208"/>
      <c r="BL705" s="208"/>
      <c r="BM705" s="208"/>
      <c r="BN705" s="208"/>
      <c r="BO705" s="208"/>
      <c r="BP705" s="208"/>
      <c r="BQ705" s="208"/>
      <c r="BR705" s="208"/>
      <c r="BS705" s="208"/>
      <c r="BT705" s="208"/>
      <c r="BU705" s="208"/>
      <c r="BV705" s="208"/>
      <c r="BW705" s="208"/>
      <c r="BX705" s="208"/>
      <c r="BY705" s="208"/>
      <c r="BZ705" s="208"/>
      <c r="CA705" s="208"/>
      <c r="CB705" s="208"/>
      <c r="CC705" s="208"/>
      <c r="CD705" s="208"/>
      <c r="CE705" s="208"/>
      <c r="CF705" s="208"/>
      <c r="CG705" s="208"/>
      <c r="CH705" s="208"/>
      <c r="CI705" s="208"/>
      <c r="CJ705" s="208"/>
      <c r="CK705" s="208"/>
      <c r="CL705" s="208"/>
      <c r="CM705" s="208"/>
      <c r="CN705" s="208"/>
      <c r="CO705" s="208"/>
      <c r="CP705" s="208"/>
      <c r="CQ705" s="176"/>
      <c r="DP705" s="166"/>
    </row>
    <row r="706" spans="2:120">
      <c r="B706" s="166"/>
      <c r="C706" s="175"/>
      <c r="D706" s="175"/>
      <c r="E706" s="178"/>
      <c r="F706" s="17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70"/>
      <c r="S706" s="170"/>
      <c r="T706" s="170"/>
      <c r="U706" s="170"/>
      <c r="V706" s="170"/>
      <c r="W706" s="170"/>
      <c r="X706" s="207"/>
      <c r="Y706" s="207"/>
      <c r="Z706" s="207"/>
      <c r="AA706" s="208"/>
      <c r="AB706" s="208"/>
      <c r="AC706" s="208"/>
      <c r="AD706" s="208"/>
      <c r="AE706" s="208"/>
      <c r="AF706" s="208"/>
      <c r="AG706" s="208"/>
      <c r="AH706" s="208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08"/>
      <c r="BN706" s="208"/>
      <c r="BO706" s="208"/>
      <c r="BP706" s="208"/>
      <c r="BQ706" s="208"/>
      <c r="BR706" s="208"/>
      <c r="BS706" s="208"/>
      <c r="BT706" s="208"/>
      <c r="BU706" s="208"/>
      <c r="BV706" s="208"/>
      <c r="BW706" s="208"/>
      <c r="BX706" s="208"/>
      <c r="BY706" s="208"/>
      <c r="BZ706" s="208"/>
      <c r="CA706" s="208"/>
      <c r="CB706" s="208"/>
      <c r="CC706" s="208"/>
      <c r="CD706" s="208"/>
      <c r="CE706" s="208"/>
      <c r="CF706" s="208"/>
      <c r="CG706" s="208"/>
      <c r="CH706" s="208"/>
      <c r="CI706" s="208"/>
      <c r="CJ706" s="208"/>
      <c r="CK706" s="208"/>
      <c r="CL706" s="208"/>
      <c r="CM706" s="208"/>
      <c r="CN706" s="208"/>
      <c r="CO706" s="208"/>
      <c r="CP706" s="208"/>
      <c r="CQ706" s="176"/>
      <c r="DP706" s="166"/>
    </row>
    <row r="707" spans="2:120">
      <c r="B707" s="166"/>
      <c r="C707" s="175"/>
      <c r="D707" s="175"/>
      <c r="E707" s="178"/>
      <c r="F707" s="17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70"/>
      <c r="S707" s="170"/>
      <c r="T707" s="170"/>
      <c r="U707" s="170"/>
      <c r="V707" s="170"/>
      <c r="W707" s="170"/>
      <c r="X707" s="207"/>
      <c r="Y707" s="207"/>
      <c r="Z707" s="207"/>
      <c r="AA707" s="208"/>
      <c r="AB707" s="208"/>
      <c r="AC707" s="208"/>
      <c r="AD707" s="208"/>
      <c r="AE707" s="208"/>
      <c r="AF707" s="208"/>
      <c r="AG707" s="208"/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08"/>
      <c r="BN707" s="208"/>
      <c r="BO707" s="208"/>
      <c r="BP707" s="208"/>
      <c r="BQ707" s="208"/>
      <c r="BR707" s="208"/>
      <c r="BS707" s="208"/>
      <c r="BT707" s="208"/>
      <c r="BU707" s="208"/>
      <c r="BV707" s="208"/>
      <c r="BW707" s="208"/>
      <c r="BX707" s="208"/>
      <c r="BY707" s="208"/>
      <c r="BZ707" s="208"/>
      <c r="CA707" s="208"/>
      <c r="CB707" s="208"/>
      <c r="CC707" s="208"/>
      <c r="CD707" s="208"/>
      <c r="CE707" s="208"/>
      <c r="CF707" s="208"/>
      <c r="CG707" s="208"/>
      <c r="CH707" s="208"/>
      <c r="CI707" s="208"/>
      <c r="CJ707" s="208"/>
      <c r="CK707" s="208"/>
      <c r="CL707" s="208"/>
      <c r="CM707" s="208"/>
      <c r="CN707" s="208"/>
      <c r="CO707" s="208"/>
      <c r="CP707" s="208"/>
      <c r="CQ707" s="176"/>
      <c r="DP707" s="166"/>
    </row>
    <row r="708" spans="2:120">
      <c r="B708" s="166"/>
      <c r="C708" s="175"/>
      <c r="D708" s="175"/>
      <c r="E708" s="178"/>
      <c r="F708" s="17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70"/>
      <c r="S708" s="170"/>
      <c r="T708" s="170"/>
      <c r="U708" s="170"/>
      <c r="V708" s="170"/>
      <c r="W708" s="170"/>
      <c r="X708" s="207"/>
      <c r="Y708" s="207"/>
      <c r="Z708" s="207"/>
      <c r="AA708" s="208"/>
      <c r="AB708" s="208"/>
      <c r="AC708" s="208"/>
      <c r="AD708" s="208"/>
      <c r="AE708" s="208"/>
      <c r="AF708" s="208"/>
      <c r="AG708" s="208"/>
      <c r="AH708" s="208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08"/>
      <c r="BN708" s="208"/>
      <c r="BO708" s="208"/>
      <c r="BP708" s="208"/>
      <c r="BQ708" s="208"/>
      <c r="BR708" s="208"/>
      <c r="BS708" s="208"/>
      <c r="BT708" s="208"/>
      <c r="BU708" s="208"/>
      <c r="BV708" s="208"/>
      <c r="BW708" s="208"/>
      <c r="BX708" s="208"/>
      <c r="BY708" s="208"/>
      <c r="BZ708" s="208"/>
      <c r="CA708" s="208"/>
      <c r="CB708" s="208"/>
      <c r="CC708" s="208"/>
      <c r="CD708" s="208"/>
      <c r="CE708" s="208"/>
      <c r="CF708" s="208"/>
      <c r="CG708" s="208"/>
      <c r="CH708" s="208"/>
      <c r="CI708" s="208"/>
      <c r="CJ708" s="208"/>
      <c r="CK708" s="208"/>
      <c r="CL708" s="208"/>
      <c r="CM708" s="208"/>
      <c r="CN708" s="208"/>
      <c r="CO708" s="208"/>
      <c r="CP708" s="208"/>
      <c r="CQ708" s="176"/>
      <c r="DP708" s="166"/>
    </row>
    <row r="709" spans="2:120">
      <c r="B709" s="166"/>
      <c r="C709" s="175"/>
      <c r="D709" s="175"/>
      <c r="E709" s="178"/>
      <c r="F709" s="17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70"/>
      <c r="S709" s="170"/>
      <c r="T709" s="170"/>
      <c r="U709" s="170"/>
      <c r="V709" s="170"/>
      <c r="W709" s="170"/>
      <c r="X709" s="207"/>
      <c r="Y709" s="207"/>
      <c r="Z709" s="207"/>
      <c r="AA709" s="208"/>
      <c r="AB709" s="208"/>
      <c r="AC709" s="208"/>
      <c r="AD709" s="208"/>
      <c r="AE709" s="208"/>
      <c r="AF709" s="208"/>
      <c r="AG709" s="208"/>
      <c r="AH709" s="208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8"/>
      <c r="BL709" s="208"/>
      <c r="BM709" s="208"/>
      <c r="BN709" s="208"/>
      <c r="BO709" s="208"/>
      <c r="BP709" s="208"/>
      <c r="BQ709" s="208"/>
      <c r="BR709" s="208"/>
      <c r="BS709" s="208"/>
      <c r="BT709" s="208"/>
      <c r="BU709" s="208"/>
      <c r="BV709" s="208"/>
      <c r="BW709" s="208"/>
      <c r="BX709" s="208"/>
      <c r="BY709" s="208"/>
      <c r="BZ709" s="208"/>
      <c r="CA709" s="208"/>
      <c r="CB709" s="208"/>
      <c r="CC709" s="208"/>
      <c r="CD709" s="208"/>
      <c r="CE709" s="208"/>
      <c r="CF709" s="208"/>
      <c r="CG709" s="208"/>
      <c r="CH709" s="208"/>
      <c r="CI709" s="208"/>
      <c r="CJ709" s="208"/>
      <c r="CK709" s="208"/>
      <c r="CL709" s="208"/>
      <c r="CM709" s="208"/>
      <c r="CN709" s="208"/>
      <c r="CO709" s="208"/>
      <c r="CP709" s="208"/>
      <c r="CQ709" s="176"/>
      <c r="DP709" s="166"/>
    </row>
    <row r="710" spans="2:120">
      <c r="B710" s="166"/>
      <c r="C710" s="175"/>
      <c r="D710" s="175"/>
      <c r="E710" s="178"/>
      <c r="F710" s="17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70"/>
      <c r="S710" s="170"/>
      <c r="T710" s="170"/>
      <c r="U710" s="170"/>
      <c r="V710" s="170"/>
      <c r="W710" s="170"/>
      <c r="X710" s="207"/>
      <c r="Y710" s="207"/>
      <c r="Z710" s="207"/>
      <c r="AA710" s="208"/>
      <c r="AB710" s="208"/>
      <c r="AC710" s="208"/>
      <c r="AD710" s="208"/>
      <c r="AE710" s="208"/>
      <c r="AF710" s="208"/>
      <c r="AG710" s="208"/>
      <c r="AH710" s="208"/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  <c r="BI710" s="208"/>
      <c r="BJ710" s="208"/>
      <c r="BK710" s="208"/>
      <c r="BL710" s="208"/>
      <c r="BM710" s="208"/>
      <c r="BN710" s="208"/>
      <c r="BO710" s="208"/>
      <c r="BP710" s="208"/>
      <c r="BQ710" s="208"/>
      <c r="BR710" s="208"/>
      <c r="BS710" s="208"/>
      <c r="BT710" s="208"/>
      <c r="BU710" s="208"/>
      <c r="BV710" s="208"/>
      <c r="BW710" s="208"/>
      <c r="BX710" s="208"/>
      <c r="BY710" s="208"/>
      <c r="BZ710" s="208"/>
      <c r="CA710" s="208"/>
      <c r="CB710" s="208"/>
      <c r="CC710" s="208"/>
      <c r="CD710" s="208"/>
      <c r="CE710" s="208"/>
      <c r="CF710" s="208"/>
      <c r="CG710" s="208"/>
      <c r="CH710" s="208"/>
      <c r="CI710" s="208"/>
      <c r="CJ710" s="208"/>
      <c r="CK710" s="208"/>
      <c r="CL710" s="208"/>
      <c r="CM710" s="208"/>
      <c r="CN710" s="208"/>
      <c r="CO710" s="208"/>
      <c r="CP710" s="208"/>
      <c r="CQ710" s="176"/>
      <c r="DP710" s="166"/>
    </row>
    <row r="711" spans="2:120">
      <c r="B711" s="166"/>
      <c r="C711" s="175"/>
      <c r="D711" s="175"/>
      <c r="E711" s="178"/>
      <c r="F711" s="17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70"/>
      <c r="S711" s="170"/>
      <c r="T711" s="170"/>
      <c r="U711" s="170"/>
      <c r="V711" s="170"/>
      <c r="W711" s="170"/>
      <c r="X711" s="207"/>
      <c r="Y711" s="207"/>
      <c r="Z711" s="207"/>
      <c r="AA711" s="208"/>
      <c r="AB711" s="208"/>
      <c r="AC711" s="208"/>
      <c r="AD711" s="208"/>
      <c r="AE711" s="208"/>
      <c r="AF711" s="208"/>
      <c r="AG711" s="208"/>
      <c r="AH711" s="208"/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  <c r="BI711" s="208"/>
      <c r="BJ711" s="208"/>
      <c r="BK711" s="208"/>
      <c r="BL711" s="208"/>
      <c r="BM711" s="208"/>
      <c r="BN711" s="208"/>
      <c r="BO711" s="208"/>
      <c r="BP711" s="208"/>
      <c r="BQ711" s="208"/>
      <c r="BR711" s="208"/>
      <c r="BS711" s="208"/>
      <c r="BT711" s="208"/>
      <c r="BU711" s="208"/>
      <c r="BV711" s="208"/>
      <c r="BW711" s="208"/>
      <c r="BX711" s="208"/>
      <c r="BY711" s="208"/>
      <c r="BZ711" s="208"/>
      <c r="CA711" s="208"/>
      <c r="CB711" s="208"/>
      <c r="CC711" s="208"/>
      <c r="CD711" s="208"/>
      <c r="CE711" s="208"/>
      <c r="CF711" s="208"/>
      <c r="CG711" s="208"/>
      <c r="CH711" s="208"/>
      <c r="CI711" s="208"/>
      <c r="CJ711" s="208"/>
      <c r="CK711" s="208"/>
      <c r="CL711" s="208"/>
      <c r="CM711" s="208"/>
      <c r="CN711" s="208"/>
      <c r="CO711" s="208"/>
      <c r="CP711" s="208"/>
      <c r="CQ711" s="176"/>
      <c r="DP711" s="166"/>
    </row>
    <row r="712" spans="2:120">
      <c r="B712" s="166"/>
      <c r="C712" s="175"/>
      <c r="D712" s="175"/>
      <c r="E712" s="178"/>
      <c r="F712" s="17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70"/>
      <c r="S712" s="170"/>
      <c r="T712" s="170"/>
      <c r="U712" s="170"/>
      <c r="V712" s="170"/>
      <c r="W712" s="170"/>
      <c r="X712" s="207"/>
      <c r="Y712" s="207"/>
      <c r="Z712" s="207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  <c r="BI712" s="208"/>
      <c r="BJ712" s="208"/>
      <c r="BK712" s="208"/>
      <c r="BL712" s="208"/>
      <c r="BM712" s="208"/>
      <c r="BN712" s="208"/>
      <c r="BO712" s="208"/>
      <c r="BP712" s="208"/>
      <c r="BQ712" s="208"/>
      <c r="BR712" s="208"/>
      <c r="BS712" s="208"/>
      <c r="BT712" s="208"/>
      <c r="BU712" s="208"/>
      <c r="BV712" s="208"/>
      <c r="BW712" s="208"/>
      <c r="BX712" s="208"/>
      <c r="BY712" s="208"/>
      <c r="BZ712" s="208"/>
      <c r="CA712" s="208"/>
      <c r="CB712" s="208"/>
      <c r="CC712" s="208"/>
      <c r="CD712" s="208"/>
      <c r="CE712" s="208"/>
      <c r="CF712" s="208"/>
      <c r="CG712" s="208"/>
      <c r="CH712" s="208"/>
      <c r="CI712" s="208"/>
      <c r="CJ712" s="208"/>
      <c r="CK712" s="208"/>
      <c r="CL712" s="208"/>
      <c r="CM712" s="208"/>
      <c r="CN712" s="208"/>
      <c r="CO712" s="208"/>
      <c r="CP712" s="208"/>
      <c r="CQ712" s="176"/>
      <c r="DP712" s="166"/>
    </row>
    <row r="713" spans="2:120">
      <c r="B713" s="166"/>
      <c r="C713" s="175"/>
      <c r="D713" s="175"/>
      <c r="E713" s="178"/>
      <c r="F713" s="17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70"/>
      <c r="S713" s="170"/>
      <c r="T713" s="170"/>
      <c r="U713" s="170"/>
      <c r="V713" s="170"/>
      <c r="W713" s="170"/>
      <c r="X713" s="207"/>
      <c r="Y713" s="207"/>
      <c r="Z713" s="207"/>
      <c r="AA713" s="208"/>
      <c r="AB713" s="208"/>
      <c r="AC713" s="208"/>
      <c r="AD713" s="208"/>
      <c r="AE713" s="208"/>
      <c r="AF713" s="208"/>
      <c r="AG713" s="208"/>
      <c r="AH713" s="208"/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/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/>
      <c r="BH713" s="208"/>
      <c r="BI713" s="208"/>
      <c r="BJ713" s="208"/>
      <c r="BK713" s="208"/>
      <c r="BL713" s="208"/>
      <c r="BM713" s="208"/>
      <c r="BN713" s="208"/>
      <c r="BO713" s="208"/>
      <c r="BP713" s="208"/>
      <c r="BQ713" s="208"/>
      <c r="BR713" s="208"/>
      <c r="BS713" s="208"/>
      <c r="BT713" s="208"/>
      <c r="BU713" s="208"/>
      <c r="BV713" s="208"/>
      <c r="BW713" s="208"/>
      <c r="BX713" s="208"/>
      <c r="BY713" s="208"/>
      <c r="BZ713" s="208"/>
      <c r="CA713" s="208"/>
      <c r="CB713" s="208"/>
      <c r="CC713" s="208"/>
      <c r="CD713" s="208"/>
      <c r="CE713" s="208"/>
      <c r="CF713" s="208"/>
      <c r="CG713" s="208"/>
      <c r="CH713" s="208"/>
      <c r="CI713" s="208"/>
      <c r="CJ713" s="208"/>
      <c r="CK713" s="208"/>
      <c r="CL713" s="208"/>
      <c r="CM713" s="208"/>
      <c r="CN713" s="208"/>
      <c r="CO713" s="208"/>
      <c r="CP713" s="208"/>
      <c r="CQ713" s="176"/>
      <c r="DP713" s="166"/>
    </row>
    <row r="714" spans="2:120">
      <c r="B714" s="166"/>
      <c r="C714" s="175"/>
      <c r="D714" s="175"/>
      <c r="E714" s="178"/>
      <c r="F714" s="17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70"/>
      <c r="S714" s="170"/>
      <c r="T714" s="170"/>
      <c r="U714" s="170"/>
      <c r="V714" s="170"/>
      <c r="W714" s="170"/>
      <c r="X714" s="207"/>
      <c r="Y714" s="207"/>
      <c r="Z714" s="207"/>
      <c r="AA714" s="208"/>
      <c r="AB714" s="208"/>
      <c r="AC714" s="208"/>
      <c r="AD714" s="208"/>
      <c r="AE714" s="208"/>
      <c r="AF714" s="208"/>
      <c r="AG714" s="208"/>
      <c r="AH714" s="208"/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  <c r="BI714" s="208"/>
      <c r="BJ714" s="208"/>
      <c r="BK714" s="208"/>
      <c r="BL714" s="208"/>
      <c r="BM714" s="208"/>
      <c r="BN714" s="208"/>
      <c r="BO714" s="208"/>
      <c r="BP714" s="208"/>
      <c r="BQ714" s="208"/>
      <c r="BR714" s="208"/>
      <c r="BS714" s="208"/>
      <c r="BT714" s="208"/>
      <c r="BU714" s="208"/>
      <c r="BV714" s="208"/>
      <c r="BW714" s="208"/>
      <c r="BX714" s="208"/>
      <c r="BY714" s="208"/>
      <c r="BZ714" s="208"/>
      <c r="CA714" s="208"/>
      <c r="CB714" s="208"/>
      <c r="CC714" s="208"/>
      <c r="CD714" s="208"/>
      <c r="CE714" s="208"/>
      <c r="CF714" s="208"/>
      <c r="CG714" s="208"/>
      <c r="CH714" s="208"/>
      <c r="CI714" s="208"/>
      <c r="CJ714" s="208"/>
      <c r="CK714" s="208"/>
      <c r="CL714" s="208"/>
      <c r="CM714" s="208"/>
      <c r="CN714" s="208"/>
      <c r="CO714" s="208"/>
      <c r="CP714" s="208"/>
      <c r="CQ714" s="176"/>
      <c r="DP714" s="166"/>
    </row>
    <row r="715" spans="2:120">
      <c r="B715" s="166"/>
      <c r="C715" s="175"/>
      <c r="D715" s="175"/>
      <c r="E715" s="178"/>
      <c r="F715" s="17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70"/>
      <c r="S715" s="170"/>
      <c r="T715" s="170"/>
      <c r="U715" s="170"/>
      <c r="V715" s="170"/>
      <c r="W715" s="170"/>
      <c r="X715" s="207"/>
      <c r="Y715" s="207"/>
      <c r="Z715" s="207"/>
      <c r="AA715" s="208"/>
      <c r="AB715" s="208"/>
      <c r="AC715" s="208"/>
      <c r="AD715" s="208"/>
      <c r="AE715" s="208"/>
      <c r="AF715" s="208"/>
      <c r="AG715" s="208"/>
      <c r="AH715" s="208"/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  <c r="BI715" s="208"/>
      <c r="BJ715" s="208"/>
      <c r="BK715" s="208"/>
      <c r="BL715" s="208"/>
      <c r="BM715" s="208"/>
      <c r="BN715" s="208"/>
      <c r="BO715" s="208"/>
      <c r="BP715" s="208"/>
      <c r="BQ715" s="208"/>
      <c r="BR715" s="208"/>
      <c r="BS715" s="208"/>
      <c r="BT715" s="208"/>
      <c r="BU715" s="208"/>
      <c r="BV715" s="208"/>
      <c r="BW715" s="208"/>
      <c r="BX715" s="208"/>
      <c r="BY715" s="208"/>
      <c r="BZ715" s="208"/>
      <c r="CA715" s="208"/>
      <c r="CB715" s="208"/>
      <c r="CC715" s="208"/>
      <c r="CD715" s="208"/>
      <c r="CE715" s="208"/>
      <c r="CF715" s="208"/>
      <c r="CG715" s="208"/>
      <c r="CH715" s="208"/>
      <c r="CI715" s="208"/>
      <c r="CJ715" s="208"/>
      <c r="CK715" s="208"/>
      <c r="CL715" s="208"/>
      <c r="CM715" s="208"/>
      <c r="CN715" s="208"/>
      <c r="CO715" s="208"/>
      <c r="CP715" s="208"/>
      <c r="CQ715" s="176"/>
      <c r="DP715" s="166"/>
    </row>
    <row r="716" spans="2:120">
      <c r="B716" s="166"/>
      <c r="C716" s="175"/>
      <c r="D716" s="175"/>
      <c r="E716" s="178"/>
      <c r="F716" s="17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70"/>
      <c r="S716" s="170"/>
      <c r="T716" s="170"/>
      <c r="U716" s="170"/>
      <c r="V716" s="170"/>
      <c r="W716" s="170"/>
      <c r="X716" s="207"/>
      <c r="Y716" s="207"/>
      <c r="Z716" s="207"/>
      <c r="AA716" s="208"/>
      <c r="AB716" s="208"/>
      <c r="AC716" s="208"/>
      <c r="AD716" s="208"/>
      <c r="AE716" s="208"/>
      <c r="AF716" s="208"/>
      <c r="AG716" s="208"/>
      <c r="AH716" s="208"/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  <c r="BI716" s="208"/>
      <c r="BJ716" s="208"/>
      <c r="BK716" s="208"/>
      <c r="BL716" s="208"/>
      <c r="BM716" s="208"/>
      <c r="BN716" s="208"/>
      <c r="BO716" s="208"/>
      <c r="BP716" s="208"/>
      <c r="BQ716" s="208"/>
      <c r="BR716" s="208"/>
      <c r="BS716" s="208"/>
      <c r="BT716" s="208"/>
      <c r="BU716" s="208"/>
      <c r="BV716" s="208"/>
      <c r="BW716" s="208"/>
      <c r="BX716" s="208"/>
      <c r="BY716" s="208"/>
      <c r="BZ716" s="208"/>
      <c r="CA716" s="208"/>
      <c r="CB716" s="208"/>
      <c r="CC716" s="208"/>
      <c r="CD716" s="208"/>
      <c r="CE716" s="208"/>
      <c r="CF716" s="208"/>
      <c r="CG716" s="208"/>
      <c r="CH716" s="208"/>
      <c r="CI716" s="208"/>
      <c r="CJ716" s="208"/>
      <c r="CK716" s="208"/>
      <c r="CL716" s="208"/>
      <c r="CM716" s="208"/>
      <c r="CN716" s="208"/>
      <c r="CO716" s="208"/>
      <c r="CP716" s="208"/>
      <c r="CQ716" s="176"/>
      <c r="DP716" s="166"/>
    </row>
    <row r="717" spans="2:120">
      <c r="B717" s="166"/>
      <c r="C717" s="175"/>
      <c r="D717" s="175"/>
      <c r="E717" s="178"/>
      <c r="F717" s="17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70"/>
      <c r="S717" s="170"/>
      <c r="T717" s="170"/>
      <c r="U717" s="170"/>
      <c r="V717" s="170"/>
      <c r="W717" s="170"/>
      <c r="X717" s="207"/>
      <c r="Y717" s="207"/>
      <c r="Z717" s="207"/>
      <c r="AA717" s="208"/>
      <c r="AB717" s="208"/>
      <c r="AC717" s="208"/>
      <c r="AD717" s="208"/>
      <c r="AE717" s="208"/>
      <c r="AF717" s="208"/>
      <c r="AG717" s="208"/>
      <c r="AH717" s="208"/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  <c r="BI717" s="208"/>
      <c r="BJ717" s="208"/>
      <c r="BK717" s="208"/>
      <c r="BL717" s="208"/>
      <c r="BM717" s="208"/>
      <c r="BN717" s="208"/>
      <c r="BO717" s="208"/>
      <c r="BP717" s="208"/>
      <c r="BQ717" s="208"/>
      <c r="BR717" s="208"/>
      <c r="BS717" s="208"/>
      <c r="BT717" s="208"/>
      <c r="BU717" s="208"/>
      <c r="BV717" s="208"/>
      <c r="BW717" s="208"/>
      <c r="BX717" s="208"/>
      <c r="BY717" s="208"/>
      <c r="BZ717" s="208"/>
      <c r="CA717" s="208"/>
      <c r="CB717" s="208"/>
      <c r="CC717" s="208"/>
      <c r="CD717" s="208"/>
      <c r="CE717" s="208"/>
      <c r="CF717" s="208"/>
      <c r="CG717" s="208"/>
      <c r="CH717" s="208"/>
      <c r="CI717" s="208"/>
      <c r="CJ717" s="208"/>
      <c r="CK717" s="208"/>
      <c r="CL717" s="208"/>
      <c r="CM717" s="208"/>
      <c r="CN717" s="208"/>
      <c r="CO717" s="208"/>
      <c r="CP717" s="208"/>
      <c r="CQ717" s="176"/>
      <c r="DP717" s="166"/>
    </row>
    <row r="718" spans="2:120">
      <c r="B718" s="166"/>
      <c r="C718" s="175"/>
      <c r="D718" s="175"/>
      <c r="E718" s="178"/>
      <c r="F718" s="17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70"/>
      <c r="S718" s="170"/>
      <c r="T718" s="170"/>
      <c r="U718" s="170"/>
      <c r="V718" s="170"/>
      <c r="W718" s="170"/>
      <c r="X718" s="207"/>
      <c r="Y718" s="207"/>
      <c r="Z718" s="207"/>
      <c r="AA718" s="208"/>
      <c r="AB718" s="208"/>
      <c r="AC718" s="208"/>
      <c r="AD718" s="208"/>
      <c r="AE718" s="208"/>
      <c r="AF718" s="208"/>
      <c r="AG718" s="208"/>
      <c r="AH718" s="208"/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  <c r="BI718" s="208"/>
      <c r="BJ718" s="208"/>
      <c r="BK718" s="208"/>
      <c r="BL718" s="208"/>
      <c r="BM718" s="208"/>
      <c r="BN718" s="208"/>
      <c r="BO718" s="208"/>
      <c r="BP718" s="208"/>
      <c r="BQ718" s="208"/>
      <c r="BR718" s="208"/>
      <c r="BS718" s="208"/>
      <c r="BT718" s="208"/>
      <c r="BU718" s="208"/>
      <c r="BV718" s="208"/>
      <c r="BW718" s="208"/>
      <c r="BX718" s="208"/>
      <c r="BY718" s="208"/>
      <c r="BZ718" s="208"/>
      <c r="CA718" s="208"/>
      <c r="CB718" s="208"/>
      <c r="CC718" s="208"/>
      <c r="CD718" s="208"/>
      <c r="CE718" s="208"/>
      <c r="CF718" s="208"/>
      <c r="CG718" s="208"/>
      <c r="CH718" s="208"/>
      <c r="CI718" s="208"/>
      <c r="CJ718" s="208"/>
      <c r="CK718" s="208"/>
      <c r="CL718" s="208"/>
      <c r="CM718" s="208"/>
      <c r="CN718" s="208"/>
      <c r="CO718" s="208"/>
      <c r="CP718" s="208"/>
      <c r="CQ718" s="176"/>
      <c r="DP718" s="166"/>
    </row>
    <row r="719" spans="2:120">
      <c r="B719" s="166"/>
      <c r="C719" s="175"/>
      <c r="D719" s="175"/>
      <c r="E719" s="178"/>
      <c r="F719" s="17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70"/>
      <c r="S719" s="170"/>
      <c r="T719" s="170"/>
      <c r="U719" s="170"/>
      <c r="V719" s="170"/>
      <c r="W719" s="170"/>
      <c r="X719" s="207"/>
      <c r="Y719" s="207"/>
      <c r="Z719" s="207"/>
      <c r="AA719" s="208"/>
      <c r="AB719" s="208"/>
      <c r="AC719" s="208"/>
      <c r="AD719" s="208"/>
      <c r="AE719" s="208"/>
      <c r="AF719" s="208"/>
      <c r="AG719" s="208"/>
      <c r="AH719" s="208"/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  <c r="BI719" s="208"/>
      <c r="BJ719" s="208"/>
      <c r="BK719" s="208"/>
      <c r="BL719" s="208"/>
      <c r="BM719" s="208"/>
      <c r="BN719" s="208"/>
      <c r="BO719" s="208"/>
      <c r="BP719" s="208"/>
      <c r="BQ719" s="208"/>
      <c r="BR719" s="208"/>
      <c r="BS719" s="208"/>
      <c r="BT719" s="208"/>
      <c r="BU719" s="208"/>
      <c r="BV719" s="208"/>
      <c r="BW719" s="208"/>
      <c r="BX719" s="208"/>
      <c r="BY719" s="208"/>
      <c r="BZ719" s="208"/>
      <c r="CA719" s="208"/>
      <c r="CB719" s="208"/>
      <c r="CC719" s="208"/>
      <c r="CD719" s="208"/>
      <c r="CE719" s="208"/>
      <c r="CF719" s="208"/>
      <c r="CG719" s="208"/>
      <c r="CH719" s="208"/>
      <c r="CI719" s="208"/>
      <c r="CJ719" s="208"/>
      <c r="CK719" s="208"/>
      <c r="CL719" s="208"/>
      <c r="CM719" s="208"/>
      <c r="CN719" s="208"/>
      <c r="CO719" s="208"/>
      <c r="CP719" s="208"/>
      <c r="CQ719" s="176"/>
      <c r="DP719" s="166"/>
    </row>
    <row r="720" spans="2:120">
      <c r="B720" s="166"/>
      <c r="C720" s="175"/>
      <c r="D720" s="175"/>
      <c r="E720" s="178"/>
      <c r="F720" s="17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70"/>
      <c r="S720" s="170"/>
      <c r="T720" s="170"/>
      <c r="U720" s="170"/>
      <c r="V720" s="170"/>
      <c r="W720" s="170"/>
      <c r="X720" s="207"/>
      <c r="Y720" s="207"/>
      <c r="Z720" s="207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8"/>
      <c r="BN720" s="208"/>
      <c r="BO720" s="208"/>
      <c r="BP720" s="208"/>
      <c r="BQ720" s="208"/>
      <c r="BR720" s="208"/>
      <c r="BS720" s="208"/>
      <c r="BT720" s="208"/>
      <c r="BU720" s="208"/>
      <c r="BV720" s="208"/>
      <c r="BW720" s="208"/>
      <c r="BX720" s="208"/>
      <c r="BY720" s="208"/>
      <c r="BZ720" s="208"/>
      <c r="CA720" s="208"/>
      <c r="CB720" s="208"/>
      <c r="CC720" s="208"/>
      <c r="CD720" s="208"/>
      <c r="CE720" s="208"/>
      <c r="CF720" s="208"/>
      <c r="CG720" s="208"/>
      <c r="CH720" s="208"/>
      <c r="CI720" s="208"/>
      <c r="CJ720" s="208"/>
      <c r="CK720" s="208"/>
      <c r="CL720" s="208"/>
      <c r="CM720" s="208"/>
      <c r="CN720" s="208"/>
      <c r="CO720" s="208"/>
      <c r="CP720" s="208"/>
      <c r="CQ720" s="176"/>
      <c r="DP720" s="166"/>
    </row>
    <row r="721" spans="2:120">
      <c r="B721" s="166"/>
      <c r="C721" s="175"/>
      <c r="D721" s="175"/>
      <c r="E721" s="178"/>
      <c r="F721" s="17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70"/>
      <c r="S721" s="170"/>
      <c r="T721" s="170"/>
      <c r="U721" s="170"/>
      <c r="V721" s="170"/>
      <c r="W721" s="170"/>
      <c r="X721" s="207"/>
      <c r="Y721" s="207"/>
      <c r="Z721" s="207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8"/>
      <c r="BN721" s="208"/>
      <c r="BO721" s="208"/>
      <c r="BP721" s="208"/>
      <c r="BQ721" s="208"/>
      <c r="BR721" s="208"/>
      <c r="BS721" s="208"/>
      <c r="BT721" s="208"/>
      <c r="BU721" s="208"/>
      <c r="BV721" s="208"/>
      <c r="BW721" s="208"/>
      <c r="BX721" s="208"/>
      <c r="BY721" s="208"/>
      <c r="BZ721" s="208"/>
      <c r="CA721" s="208"/>
      <c r="CB721" s="208"/>
      <c r="CC721" s="208"/>
      <c r="CD721" s="208"/>
      <c r="CE721" s="208"/>
      <c r="CF721" s="208"/>
      <c r="CG721" s="208"/>
      <c r="CH721" s="208"/>
      <c r="CI721" s="208"/>
      <c r="CJ721" s="208"/>
      <c r="CK721" s="208"/>
      <c r="CL721" s="208"/>
      <c r="CM721" s="208"/>
      <c r="CN721" s="208"/>
      <c r="CO721" s="208"/>
      <c r="CP721" s="208"/>
      <c r="CQ721" s="176"/>
      <c r="DP721" s="166"/>
    </row>
    <row r="722" spans="2:120">
      <c r="B722" s="166"/>
      <c r="C722" s="175"/>
      <c r="D722" s="175"/>
      <c r="E722" s="178"/>
      <c r="F722" s="17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70"/>
      <c r="S722" s="170"/>
      <c r="T722" s="170"/>
      <c r="U722" s="170"/>
      <c r="V722" s="170"/>
      <c r="W722" s="170"/>
      <c r="X722" s="207"/>
      <c r="Y722" s="207"/>
      <c r="Z722" s="207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8"/>
      <c r="BN722" s="208"/>
      <c r="BO722" s="208"/>
      <c r="BP722" s="208"/>
      <c r="BQ722" s="208"/>
      <c r="BR722" s="208"/>
      <c r="BS722" s="208"/>
      <c r="BT722" s="208"/>
      <c r="BU722" s="208"/>
      <c r="BV722" s="208"/>
      <c r="BW722" s="208"/>
      <c r="BX722" s="208"/>
      <c r="BY722" s="208"/>
      <c r="BZ722" s="208"/>
      <c r="CA722" s="208"/>
      <c r="CB722" s="208"/>
      <c r="CC722" s="208"/>
      <c r="CD722" s="208"/>
      <c r="CE722" s="208"/>
      <c r="CF722" s="208"/>
      <c r="CG722" s="208"/>
      <c r="CH722" s="208"/>
      <c r="CI722" s="208"/>
      <c r="CJ722" s="208"/>
      <c r="CK722" s="208"/>
      <c r="CL722" s="208"/>
      <c r="CM722" s="208"/>
      <c r="CN722" s="208"/>
      <c r="CO722" s="208"/>
      <c r="CP722" s="208"/>
      <c r="CQ722" s="176"/>
      <c r="DP722" s="166"/>
    </row>
    <row r="723" spans="2:120">
      <c r="B723" s="166"/>
      <c r="C723" s="175"/>
      <c r="D723" s="175"/>
      <c r="E723" s="178"/>
      <c r="F723" s="17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70"/>
      <c r="S723" s="170"/>
      <c r="T723" s="170"/>
      <c r="U723" s="170"/>
      <c r="V723" s="170"/>
      <c r="W723" s="170"/>
      <c r="X723" s="207"/>
      <c r="Y723" s="207"/>
      <c r="Z723" s="207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8"/>
      <c r="BN723" s="208"/>
      <c r="BO723" s="208"/>
      <c r="BP723" s="208"/>
      <c r="BQ723" s="208"/>
      <c r="BR723" s="208"/>
      <c r="BS723" s="208"/>
      <c r="BT723" s="208"/>
      <c r="BU723" s="208"/>
      <c r="BV723" s="208"/>
      <c r="BW723" s="208"/>
      <c r="BX723" s="208"/>
      <c r="BY723" s="208"/>
      <c r="BZ723" s="208"/>
      <c r="CA723" s="208"/>
      <c r="CB723" s="208"/>
      <c r="CC723" s="208"/>
      <c r="CD723" s="208"/>
      <c r="CE723" s="208"/>
      <c r="CF723" s="208"/>
      <c r="CG723" s="208"/>
      <c r="CH723" s="208"/>
      <c r="CI723" s="208"/>
      <c r="CJ723" s="208"/>
      <c r="CK723" s="208"/>
      <c r="CL723" s="208"/>
      <c r="CM723" s="208"/>
      <c r="CN723" s="208"/>
      <c r="CO723" s="208"/>
      <c r="CP723" s="208"/>
      <c r="CQ723" s="176"/>
      <c r="DP723" s="166"/>
    </row>
    <row r="724" spans="2:120">
      <c r="B724" s="166"/>
      <c r="C724" s="175"/>
      <c r="D724" s="175"/>
      <c r="E724" s="178"/>
      <c r="F724" s="17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70"/>
      <c r="S724" s="170"/>
      <c r="T724" s="170"/>
      <c r="U724" s="170"/>
      <c r="V724" s="170"/>
      <c r="W724" s="170"/>
      <c r="X724" s="207"/>
      <c r="Y724" s="207"/>
      <c r="Z724" s="207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8"/>
      <c r="BN724" s="208"/>
      <c r="BO724" s="208"/>
      <c r="BP724" s="208"/>
      <c r="BQ724" s="208"/>
      <c r="BR724" s="208"/>
      <c r="BS724" s="208"/>
      <c r="BT724" s="208"/>
      <c r="BU724" s="208"/>
      <c r="BV724" s="208"/>
      <c r="BW724" s="208"/>
      <c r="BX724" s="208"/>
      <c r="BY724" s="208"/>
      <c r="BZ724" s="208"/>
      <c r="CA724" s="208"/>
      <c r="CB724" s="208"/>
      <c r="CC724" s="208"/>
      <c r="CD724" s="208"/>
      <c r="CE724" s="208"/>
      <c r="CF724" s="208"/>
      <c r="CG724" s="208"/>
      <c r="CH724" s="208"/>
      <c r="CI724" s="208"/>
      <c r="CJ724" s="208"/>
      <c r="CK724" s="208"/>
      <c r="CL724" s="208"/>
      <c r="CM724" s="208"/>
      <c r="CN724" s="208"/>
      <c r="CO724" s="208"/>
      <c r="CP724" s="208"/>
      <c r="CQ724" s="176"/>
      <c r="DP724" s="166"/>
    </row>
    <row r="725" spans="2:120">
      <c r="B725" s="166"/>
      <c r="C725" s="175"/>
      <c r="D725" s="175"/>
      <c r="E725" s="178"/>
      <c r="F725" s="17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70"/>
      <c r="S725" s="170"/>
      <c r="T725" s="170"/>
      <c r="U725" s="170"/>
      <c r="V725" s="170"/>
      <c r="W725" s="170"/>
      <c r="X725" s="207"/>
      <c r="Y725" s="207"/>
      <c r="Z725" s="207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08"/>
      <c r="BN725" s="208"/>
      <c r="BO725" s="208"/>
      <c r="BP725" s="208"/>
      <c r="BQ725" s="208"/>
      <c r="BR725" s="208"/>
      <c r="BS725" s="208"/>
      <c r="BT725" s="208"/>
      <c r="BU725" s="208"/>
      <c r="BV725" s="208"/>
      <c r="BW725" s="208"/>
      <c r="BX725" s="208"/>
      <c r="BY725" s="208"/>
      <c r="BZ725" s="208"/>
      <c r="CA725" s="208"/>
      <c r="CB725" s="208"/>
      <c r="CC725" s="208"/>
      <c r="CD725" s="208"/>
      <c r="CE725" s="208"/>
      <c r="CF725" s="208"/>
      <c r="CG725" s="208"/>
      <c r="CH725" s="208"/>
      <c r="CI725" s="208"/>
      <c r="CJ725" s="208"/>
      <c r="CK725" s="208"/>
      <c r="CL725" s="208"/>
      <c r="CM725" s="208"/>
      <c r="CN725" s="208"/>
      <c r="CO725" s="208"/>
      <c r="CP725" s="208"/>
      <c r="CQ725" s="176"/>
      <c r="DP725" s="166"/>
    </row>
    <row r="726" spans="2:120">
      <c r="B726" s="166"/>
      <c r="C726" s="175"/>
      <c r="D726" s="175"/>
      <c r="E726" s="178"/>
      <c r="F726" s="17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70"/>
      <c r="S726" s="170"/>
      <c r="T726" s="170"/>
      <c r="U726" s="170"/>
      <c r="V726" s="170"/>
      <c r="W726" s="170"/>
      <c r="X726" s="207"/>
      <c r="Y726" s="207"/>
      <c r="Z726" s="207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08"/>
      <c r="BN726" s="208"/>
      <c r="BO726" s="208"/>
      <c r="BP726" s="208"/>
      <c r="BQ726" s="208"/>
      <c r="BR726" s="208"/>
      <c r="BS726" s="208"/>
      <c r="BT726" s="208"/>
      <c r="BU726" s="208"/>
      <c r="BV726" s="208"/>
      <c r="BW726" s="208"/>
      <c r="BX726" s="208"/>
      <c r="BY726" s="208"/>
      <c r="BZ726" s="208"/>
      <c r="CA726" s="208"/>
      <c r="CB726" s="208"/>
      <c r="CC726" s="208"/>
      <c r="CD726" s="208"/>
      <c r="CE726" s="208"/>
      <c r="CF726" s="208"/>
      <c r="CG726" s="208"/>
      <c r="CH726" s="208"/>
      <c r="CI726" s="208"/>
      <c r="CJ726" s="208"/>
      <c r="CK726" s="208"/>
      <c r="CL726" s="208"/>
      <c r="CM726" s="208"/>
      <c r="CN726" s="208"/>
      <c r="CO726" s="208"/>
      <c r="CP726" s="208"/>
      <c r="CQ726" s="176"/>
      <c r="DP726" s="166"/>
    </row>
    <row r="727" spans="2:120">
      <c r="B727" s="166"/>
      <c r="C727" s="175"/>
      <c r="D727" s="175"/>
      <c r="E727" s="178"/>
      <c r="F727" s="17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70"/>
      <c r="S727" s="170"/>
      <c r="T727" s="170"/>
      <c r="U727" s="170"/>
      <c r="V727" s="170"/>
      <c r="W727" s="170"/>
      <c r="X727" s="207"/>
      <c r="Y727" s="207"/>
      <c r="Z727" s="207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  <c r="BI727" s="208"/>
      <c r="BJ727" s="208"/>
      <c r="BK727" s="208"/>
      <c r="BL727" s="208"/>
      <c r="BM727" s="208"/>
      <c r="BN727" s="208"/>
      <c r="BO727" s="208"/>
      <c r="BP727" s="208"/>
      <c r="BQ727" s="208"/>
      <c r="BR727" s="208"/>
      <c r="BS727" s="208"/>
      <c r="BT727" s="208"/>
      <c r="BU727" s="208"/>
      <c r="BV727" s="208"/>
      <c r="BW727" s="208"/>
      <c r="BX727" s="208"/>
      <c r="BY727" s="208"/>
      <c r="BZ727" s="208"/>
      <c r="CA727" s="208"/>
      <c r="CB727" s="208"/>
      <c r="CC727" s="208"/>
      <c r="CD727" s="208"/>
      <c r="CE727" s="208"/>
      <c r="CF727" s="208"/>
      <c r="CG727" s="208"/>
      <c r="CH727" s="208"/>
      <c r="CI727" s="208"/>
      <c r="CJ727" s="208"/>
      <c r="CK727" s="208"/>
      <c r="CL727" s="208"/>
      <c r="CM727" s="208"/>
      <c r="CN727" s="208"/>
      <c r="CO727" s="208"/>
      <c r="CP727" s="208"/>
      <c r="CQ727" s="176"/>
      <c r="DP727" s="166"/>
    </row>
    <row r="728" spans="2:120">
      <c r="B728" s="166"/>
      <c r="C728" s="175"/>
      <c r="D728" s="175"/>
      <c r="E728" s="178"/>
      <c r="F728" s="17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70"/>
      <c r="S728" s="170"/>
      <c r="T728" s="170"/>
      <c r="U728" s="170"/>
      <c r="V728" s="170"/>
      <c r="W728" s="170"/>
      <c r="X728" s="207"/>
      <c r="Y728" s="207"/>
      <c r="Z728" s="207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  <c r="BI728" s="208"/>
      <c r="BJ728" s="208"/>
      <c r="BK728" s="208"/>
      <c r="BL728" s="208"/>
      <c r="BM728" s="208"/>
      <c r="BN728" s="208"/>
      <c r="BO728" s="208"/>
      <c r="BP728" s="208"/>
      <c r="BQ728" s="208"/>
      <c r="BR728" s="208"/>
      <c r="BS728" s="208"/>
      <c r="BT728" s="208"/>
      <c r="BU728" s="208"/>
      <c r="BV728" s="208"/>
      <c r="BW728" s="208"/>
      <c r="BX728" s="208"/>
      <c r="BY728" s="208"/>
      <c r="BZ728" s="208"/>
      <c r="CA728" s="208"/>
      <c r="CB728" s="208"/>
      <c r="CC728" s="208"/>
      <c r="CD728" s="208"/>
      <c r="CE728" s="208"/>
      <c r="CF728" s="208"/>
      <c r="CG728" s="208"/>
      <c r="CH728" s="208"/>
      <c r="CI728" s="208"/>
      <c r="CJ728" s="208"/>
      <c r="CK728" s="208"/>
      <c r="CL728" s="208"/>
      <c r="CM728" s="208"/>
      <c r="CN728" s="208"/>
      <c r="CO728" s="208"/>
      <c r="CP728" s="208"/>
      <c r="CQ728" s="176"/>
      <c r="DP728" s="166"/>
    </row>
    <row r="729" spans="2:120">
      <c r="B729" s="166"/>
      <c r="C729" s="175"/>
      <c r="D729" s="175"/>
      <c r="E729" s="178"/>
      <c r="F729" s="17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70"/>
      <c r="S729" s="170"/>
      <c r="T729" s="170"/>
      <c r="U729" s="170"/>
      <c r="V729" s="170"/>
      <c r="W729" s="170"/>
      <c r="X729" s="207"/>
      <c r="Y729" s="207"/>
      <c r="Z729" s="207"/>
      <c r="AA729" s="208"/>
      <c r="AB729" s="208"/>
      <c r="AC729" s="208"/>
      <c r="AD729" s="208"/>
      <c r="AE729" s="208"/>
      <c r="AF729" s="208"/>
      <c r="AG729" s="208"/>
      <c r="AH729" s="208"/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  <c r="BI729" s="208"/>
      <c r="BJ729" s="208"/>
      <c r="BK729" s="208"/>
      <c r="BL729" s="208"/>
      <c r="BM729" s="208"/>
      <c r="BN729" s="208"/>
      <c r="BO729" s="208"/>
      <c r="BP729" s="208"/>
      <c r="BQ729" s="208"/>
      <c r="BR729" s="208"/>
      <c r="BS729" s="208"/>
      <c r="BT729" s="208"/>
      <c r="BU729" s="208"/>
      <c r="BV729" s="208"/>
      <c r="BW729" s="208"/>
      <c r="BX729" s="208"/>
      <c r="BY729" s="208"/>
      <c r="BZ729" s="208"/>
      <c r="CA729" s="208"/>
      <c r="CB729" s="208"/>
      <c r="CC729" s="208"/>
      <c r="CD729" s="208"/>
      <c r="CE729" s="208"/>
      <c r="CF729" s="208"/>
      <c r="CG729" s="208"/>
      <c r="CH729" s="208"/>
      <c r="CI729" s="208"/>
      <c r="CJ729" s="208"/>
      <c r="CK729" s="208"/>
      <c r="CL729" s="208"/>
      <c r="CM729" s="208"/>
      <c r="CN729" s="208"/>
      <c r="CO729" s="208"/>
      <c r="CP729" s="208"/>
      <c r="CQ729" s="176"/>
      <c r="DP729" s="166"/>
    </row>
    <row r="730" spans="2:120">
      <c r="B730" s="166"/>
      <c r="C730" s="175"/>
      <c r="D730" s="175"/>
      <c r="E730" s="178"/>
      <c r="F730" s="17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70"/>
      <c r="S730" s="170"/>
      <c r="T730" s="170"/>
      <c r="U730" s="170"/>
      <c r="V730" s="170"/>
      <c r="W730" s="170"/>
      <c r="X730" s="207"/>
      <c r="Y730" s="207"/>
      <c r="Z730" s="207"/>
      <c r="AA730" s="208"/>
      <c r="AB730" s="208"/>
      <c r="AC730" s="208"/>
      <c r="AD730" s="208"/>
      <c r="AE730" s="208"/>
      <c r="AF730" s="208"/>
      <c r="AG730" s="208"/>
      <c r="AH730" s="208"/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  <c r="BI730" s="208"/>
      <c r="BJ730" s="208"/>
      <c r="BK730" s="208"/>
      <c r="BL730" s="208"/>
      <c r="BM730" s="208"/>
      <c r="BN730" s="208"/>
      <c r="BO730" s="208"/>
      <c r="BP730" s="208"/>
      <c r="BQ730" s="208"/>
      <c r="BR730" s="208"/>
      <c r="BS730" s="208"/>
      <c r="BT730" s="208"/>
      <c r="BU730" s="208"/>
      <c r="BV730" s="208"/>
      <c r="BW730" s="208"/>
      <c r="BX730" s="208"/>
      <c r="BY730" s="208"/>
      <c r="BZ730" s="208"/>
      <c r="CA730" s="208"/>
      <c r="CB730" s="208"/>
      <c r="CC730" s="208"/>
      <c r="CD730" s="208"/>
      <c r="CE730" s="208"/>
      <c r="CF730" s="208"/>
      <c r="CG730" s="208"/>
      <c r="CH730" s="208"/>
      <c r="CI730" s="208"/>
      <c r="CJ730" s="208"/>
      <c r="CK730" s="208"/>
      <c r="CL730" s="208"/>
      <c r="CM730" s="208"/>
      <c r="CN730" s="208"/>
      <c r="CO730" s="208"/>
      <c r="CP730" s="208"/>
      <c r="CQ730" s="176"/>
      <c r="DP730" s="166"/>
    </row>
    <row r="731" spans="2:120">
      <c r="B731" s="166"/>
      <c r="C731" s="175"/>
      <c r="D731" s="175"/>
      <c r="E731" s="178"/>
      <c r="F731" s="17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70"/>
      <c r="S731" s="170"/>
      <c r="T731" s="170"/>
      <c r="U731" s="170"/>
      <c r="V731" s="170"/>
      <c r="W731" s="170"/>
      <c r="X731" s="207"/>
      <c r="Y731" s="207"/>
      <c r="Z731" s="207"/>
      <c r="AA731" s="208"/>
      <c r="AB731" s="208"/>
      <c r="AC731" s="208"/>
      <c r="AD731" s="208"/>
      <c r="AE731" s="208"/>
      <c r="AF731" s="208"/>
      <c r="AG731" s="208"/>
      <c r="AH731" s="208"/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  <c r="BB731" s="208"/>
      <c r="BC731" s="208"/>
      <c r="BD731" s="208"/>
      <c r="BE731" s="208"/>
      <c r="BF731" s="208"/>
      <c r="BG731" s="208"/>
      <c r="BH731" s="208"/>
      <c r="BI731" s="208"/>
      <c r="BJ731" s="208"/>
      <c r="BK731" s="208"/>
      <c r="BL731" s="208"/>
      <c r="BM731" s="208"/>
      <c r="BN731" s="208"/>
      <c r="BO731" s="208"/>
      <c r="BP731" s="208"/>
      <c r="BQ731" s="208"/>
      <c r="BR731" s="208"/>
      <c r="BS731" s="208"/>
      <c r="BT731" s="208"/>
      <c r="BU731" s="208"/>
      <c r="BV731" s="208"/>
      <c r="BW731" s="208"/>
      <c r="BX731" s="208"/>
      <c r="BY731" s="208"/>
      <c r="BZ731" s="208"/>
      <c r="CA731" s="208"/>
      <c r="CB731" s="208"/>
      <c r="CC731" s="208"/>
      <c r="CD731" s="208"/>
      <c r="CE731" s="208"/>
      <c r="CF731" s="208"/>
      <c r="CG731" s="208"/>
      <c r="CH731" s="208"/>
      <c r="CI731" s="208"/>
      <c r="CJ731" s="208"/>
      <c r="CK731" s="208"/>
      <c r="CL731" s="208"/>
      <c r="CM731" s="208"/>
      <c r="CN731" s="208"/>
      <c r="CO731" s="208"/>
      <c r="CP731" s="208"/>
      <c r="CQ731" s="176"/>
      <c r="DP731" s="166"/>
    </row>
    <row r="732" spans="2:120">
      <c r="B732" s="166"/>
      <c r="C732" s="175"/>
      <c r="D732" s="175"/>
      <c r="E732" s="178"/>
      <c r="F732" s="17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70"/>
      <c r="S732" s="170"/>
      <c r="T732" s="170"/>
      <c r="U732" s="170"/>
      <c r="V732" s="170"/>
      <c r="W732" s="170"/>
      <c r="X732" s="207"/>
      <c r="Y732" s="207"/>
      <c r="Z732" s="207"/>
      <c r="AA732" s="208"/>
      <c r="AB732" s="208"/>
      <c r="AC732" s="208"/>
      <c r="AD732" s="208"/>
      <c r="AE732" s="208"/>
      <c r="AF732" s="208"/>
      <c r="AG732" s="208"/>
      <c r="AH732" s="208"/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  <c r="BI732" s="208"/>
      <c r="BJ732" s="208"/>
      <c r="BK732" s="208"/>
      <c r="BL732" s="208"/>
      <c r="BM732" s="208"/>
      <c r="BN732" s="208"/>
      <c r="BO732" s="208"/>
      <c r="BP732" s="208"/>
      <c r="BQ732" s="208"/>
      <c r="BR732" s="208"/>
      <c r="BS732" s="208"/>
      <c r="BT732" s="208"/>
      <c r="BU732" s="208"/>
      <c r="BV732" s="208"/>
      <c r="BW732" s="208"/>
      <c r="BX732" s="208"/>
      <c r="BY732" s="208"/>
      <c r="BZ732" s="208"/>
      <c r="CA732" s="208"/>
      <c r="CB732" s="208"/>
      <c r="CC732" s="208"/>
      <c r="CD732" s="208"/>
      <c r="CE732" s="208"/>
      <c r="CF732" s="208"/>
      <c r="CG732" s="208"/>
      <c r="CH732" s="208"/>
      <c r="CI732" s="208"/>
      <c r="CJ732" s="208"/>
      <c r="CK732" s="208"/>
      <c r="CL732" s="208"/>
      <c r="CM732" s="208"/>
      <c r="CN732" s="208"/>
      <c r="CO732" s="208"/>
      <c r="CP732" s="208"/>
      <c r="CQ732" s="176"/>
      <c r="DP732" s="166"/>
    </row>
    <row r="733" spans="2:120">
      <c r="B733" s="166"/>
      <c r="C733" s="175"/>
      <c r="D733" s="175"/>
      <c r="E733" s="178"/>
      <c r="F733" s="17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70"/>
      <c r="S733" s="170"/>
      <c r="T733" s="170"/>
      <c r="U733" s="170"/>
      <c r="V733" s="170"/>
      <c r="W733" s="170"/>
      <c r="X733" s="207"/>
      <c r="Y733" s="207"/>
      <c r="Z733" s="207"/>
      <c r="AA733" s="208"/>
      <c r="AB733" s="208"/>
      <c r="AC733" s="208"/>
      <c r="AD733" s="208"/>
      <c r="AE733" s="208"/>
      <c r="AF733" s="208"/>
      <c r="AG733" s="208"/>
      <c r="AH733" s="208"/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  <c r="BI733" s="208"/>
      <c r="BJ733" s="208"/>
      <c r="BK733" s="208"/>
      <c r="BL733" s="208"/>
      <c r="BM733" s="208"/>
      <c r="BN733" s="208"/>
      <c r="BO733" s="208"/>
      <c r="BP733" s="208"/>
      <c r="BQ733" s="208"/>
      <c r="BR733" s="208"/>
      <c r="BS733" s="208"/>
      <c r="BT733" s="208"/>
      <c r="BU733" s="208"/>
      <c r="BV733" s="208"/>
      <c r="BW733" s="208"/>
      <c r="BX733" s="208"/>
      <c r="BY733" s="208"/>
      <c r="BZ733" s="208"/>
      <c r="CA733" s="208"/>
      <c r="CB733" s="208"/>
      <c r="CC733" s="208"/>
      <c r="CD733" s="208"/>
      <c r="CE733" s="208"/>
      <c r="CF733" s="208"/>
      <c r="CG733" s="208"/>
      <c r="CH733" s="208"/>
      <c r="CI733" s="208"/>
      <c r="CJ733" s="208"/>
      <c r="CK733" s="208"/>
      <c r="CL733" s="208"/>
      <c r="CM733" s="208"/>
      <c r="CN733" s="208"/>
      <c r="CO733" s="208"/>
      <c r="CP733" s="208"/>
      <c r="CQ733" s="176"/>
      <c r="DP733" s="166"/>
    </row>
    <row r="734" spans="2:120">
      <c r="B734" s="166"/>
      <c r="C734" s="175"/>
      <c r="D734" s="175"/>
      <c r="E734" s="178"/>
      <c r="F734" s="17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70"/>
      <c r="S734" s="170"/>
      <c r="T734" s="170"/>
      <c r="U734" s="170"/>
      <c r="V734" s="170"/>
      <c r="W734" s="170"/>
      <c r="X734" s="207"/>
      <c r="Y734" s="207"/>
      <c r="Z734" s="207"/>
      <c r="AA734" s="208"/>
      <c r="AB734" s="208"/>
      <c r="AC734" s="208"/>
      <c r="AD734" s="208"/>
      <c r="AE734" s="208"/>
      <c r="AF734" s="208"/>
      <c r="AG734" s="208"/>
      <c r="AH734" s="208"/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  <c r="BI734" s="208"/>
      <c r="BJ734" s="208"/>
      <c r="BK734" s="208"/>
      <c r="BL734" s="208"/>
      <c r="BM734" s="208"/>
      <c r="BN734" s="208"/>
      <c r="BO734" s="208"/>
      <c r="BP734" s="208"/>
      <c r="BQ734" s="208"/>
      <c r="BR734" s="208"/>
      <c r="BS734" s="208"/>
      <c r="BT734" s="208"/>
      <c r="BU734" s="208"/>
      <c r="BV734" s="208"/>
      <c r="BW734" s="208"/>
      <c r="BX734" s="208"/>
      <c r="BY734" s="208"/>
      <c r="BZ734" s="208"/>
      <c r="CA734" s="208"/>
      <c r="CB734" s="208"/>
      <c r="CC734" s="208"/>
      <c r="CD734" s="208"/>
      <c r="CE734" s="208"/>
      <c r="CF734" s="208"/>
      <c r="CG734" s="208"/>
      <c r="CH734" s="208"/>
      <c r="CI734" s="208"/>
      <c r="CJ734" s="208"/>
      <c r="CK734" s="208"/>
      <c r="CL734" s="208"/>
      <c r="CM734" s="208"/>
      <c r="CN734" s="208"/>
      <c r="CO734" s="208"/>
      <c r="CP734" s="208"/>
      <c r="CQ734" s="176"/>
      <c r="DP734" s="166"/>
    </row>
    <row r="735" spans="2:120">
      <c r="B735" s="166"/>
      <c r="C735" s="175"/>
      <c r="D735" s="175"/>
      <c r="E735" s="178"/>
      <c r="F735" s="17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70"/>
      <c r="S735" s="170"/>
      <c r="T735" s="170"/>
      <c r="U735" s="170"/>
      <c r="V735" s="170"/>
      <c r="W735" s="170"/>
      <c r="X735" s="207"/>
      <c r="Y735" s="207"/>
      <c r="Z735" s="207"/>
      <c r="AA735" s="208"/>
      <c r="AB735" s="208"/>
      <c r="AC735" s="208"/>
      <c r="AD735" s="208"/>
      <c r="AE735" s="208"/>
      <c r="AF735" s="208"/>
      <c r="AG735" s="208"/>
      <c r="AH735" s="208"/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  <c r="BI735" s="208"/>
      <c r="BJ735" s="208"/>
      <c r="BK735" s="208"/>
      <c r="BL735" s="208"/>
      <c r="BM735" s="208"/>
      <c r="BN735" s="208"/>
      <c r="BO735" s="208"/>
      <c r="BP735" s="208"/>
      <c r="BQ735" s="208"/>
      <c r="BR735" s="208"/>
      <c r="BS735" s="208"/>
      <c r="BT735" s="208"/>
      <c r="BU735" s="208"/>
      <c r="BV735" s="208"/>
      <c r="BW735" s="208"/>
      <c r="BX735" s="208"/>
      <c r="BY735" s="208"/>
      <c r="BZ735" s="208"/>
      <c r="CA735" s="208"/>
      <c r="CB735" s="208"/>
      <c r="CC735" s="208"/>
      <c r="CD735" s="208"/>
      <c r="CE735" s="208"/>
      <c r="CF735" s="208"/>
      <c r="CG735" s="208"/>
      <c r="CH735" s="208"/>
      <c r="CI735" s="208"/>
      <c r="CJ735" s="208"/>
      <c r="CK735" s="208"/>
      <c r="CL735" s="208"/>
      <c r="CM735" s="208"/>
      <c r="CN735" s="208"/>
      <c r="CO735" s="208"/>
      <c r="CP735" s="208"/>
      <c r="CQ735" s="176"/>
      <c r="DP735" s="166"/>
    </row>
    <row r="736" spans="2:120">
      <c r="B736" s="166"/>
      <c r="C736" s="175"/>
      <c r="D736" s="175"/>
      <c r="E736" s="178"/>
      <c r="F736" s="17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70"/>
      <c r="S736" s="170"/>
      <c r="T736" s="170"/>
      <c r="U736" s="170"/>
      <c r="V736" s="170"/>
      <c r="W736" s="170"/>
      <c r="X736" s="207"/>
      <c r="Y736" s="207"/>
      <c r="Z736" s="207"/>
      <c r="AA736" s="208"/>
      <c r="AB736" s="208"/>
      <c r="AC736" s="208"/>
      <c r="AD736" s="208"/>
      <c r="AE736" s="208"/>
      <c r="AF736" s="208"/>
      <c r="AG736" s="208"/>
      <c r="AH736" s="208"/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  <c r="BI736" s="208"/>
      <c r="BJ736" s="208"/>
      <c r="BK736" s="208"/>
      <c r="BL736" s="208"/>
      <c r="BM736" s="208"/>
      <c r="BN736" s="208"/>
      <c r="BO736" s="208"/>
      <c r="BP736" s="208"/>
      <c r="BQ736" s="208"/>
      <c r="BR736" s="208"/>
      <c r="BS736" s="208"/>
      <c r="BT736" s="208"/>
      <c r="BU736" s="208"/>
      <c r="BV736" s="208"/>
      <c r="BW736" s="208"/>
      <c r="BX736" s="208"/>
      <c r="BY736" s="208"/>
      <c r="BZ736" s="208"/>
      <c r="CA736" s="208"/>
      <c r="CB736" s="208"/>
      <c r="CC736" s="208"/>
      <c r="CD736" s="208"/>
      <c r="CE736" s="208"/>
      <c r="CF736" s="208"/>
      <c r="CG736" s="208"/>
      <c r="CH736" s="208"/>
      <c r="CI736" s="208"/>
      <c r="CJ736" s="208"/>
      <c r="CK736" s="208"/>
      <c r="CL736" s="208"/>
      <c r="CM736" s="208"/>
      <c r="CN736" s="208"/>
      <c r="CO736" s="208"/>
      <c r="CP736" s="208"/>
      <c r="CQ736" s="176"/>
      <c r="DP736" s="166"/>
    </row>
    <row r="737" spans="2:120">
      <c r="B737" s="166"/>
      <c r="C737" s="175"/>
      <c r="D737" s="175"/>
      <c r="E737" s="178"/>
      <c r="F737" s="17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70"/>
      <c r="S737" s="170"/>
      <c r="T737" s="170"/>
      <c r="U737" s="170"/>
      <c r="V737" s="170"/>
      <c r="W737" s="170"/>
      <c r="X737" s="207"/>
      <c r="Y737" s="207"/>
      <c r="Z737" s="207"/>
      <c r="AA737" s="208"/>
      <c r="AB737" s="208"/>
      <c r="AC737" s="208"/>
      <c r="AD737" s="208"/>
      <c r="AE737" s="208"/>
      <c r="AF737" s="208"/>
      <c r="AG737" s="208"/>
      <c r="AH737" s="208"/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  <c r="BI737" s="208"/>
      <c r="BJ737" s="208"/>
      <c r="BK737" s="208"/>
      <c r="BL737" s="208"/>
      <c r="BM737" s="208"/>
      <c r="BN737" s="208"/>
      <c r="BO737" s="208"/>
      <c r="BP737" s="208"/>
      <c r="BQ737" s="208"/>
      <c r="BR737" s="208"/>
      <c r="BS737" s="208"/>
      <c r="BT737" s="208"/>
      <c r="BU737" s="208"/>
      <c r="BV737" s="208"/>
      <c r="BW737" s="208"/>
      <c r="BX737" s="208"/>
      <c r="BY737" s="208"/>
      <c r="BZ737" s="208"/>
      <c r="CA737" s="208"/>
      <c r="CB737" s="208"/>
      <c r="CC737" s="208"/>
      <c r="CD737" s="208"/>
      <c r="CE737" s="208"/>
      <c r="CF737" s="208"/>
      <c r="CG737" s="208"/>
      <c r="CH737" s="208"/>
      <c r="CI737" s="208"/>
      <c r="CJ737" s="208"/>
      <c r="CK737" s="208"/>
      <c r="CL737" s="208"/>
      <c r="CM737" s="208"/>
      <c r="CN737" s="208"/>
      <c r="CO737" s="208"/>
      <c r="CP737" s="208"/>
      <c r="CQ737" s="176"/>
      <c r="DP737" s="166"/>
    </row>
    <row r="738" spans="2:120">
      <c r="B738" s="166"/>
      <c r="C738" s="175"/>
      <c r="D738" s="175"/>
      <c r="E738" s="178"/>
      <c r="F738" s="17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70"/>
      <c r="S738" s="170"/>
      <c r="T738" s="170"/>
      <c r="U738" s="170"/>
      <c r="V738" s="170"/>
      <c r="W738" s="170"/>
      <c r="X738" s="207"/>
      <c r="Y738" s="207"/>
      <c r="Z738" s="207"/>
      <c r="AA738" s="208"/>
      <c r="AB738" s="208"/>
      <c r="AC738" s="208"/>
      <c r="AD738" s="208"/>
      <c r="AE738" s="208"/>
      <c r="AF738" s="208"/>
      <c r="AG738" s="208"/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  <c r="BI738" s="208"/>
      <c r="BJ738" s="208"/>
      <c r="BK738" s="208"/>
      <c r="BL738" s="208"/>
      <c r="BM738" s="208"/>
      <c r="BN738" s="208"/>
      <c r="BO738" s="208"/>
      <c r="BP738" s="208"/>
      <c r="BQ738" s="208"/>
      <c r="BR738" s="208"/>
      <c r="BS738" s="208"/>
      <c r="BT738" s="208"/>
      <c r="BU738" s="208"/>
      <c r="BV738" s="208"/>
      <c r="BW738" s="208"/>
      <c r="BX738" s="208"/>
      <c r="BY738" s="208"/>
      <c r="BZ738" s="208"/>
      <c r="CA738" s="208"/>
      <c r="CB738" s="208"/>
      <c r="CC738" s="208"/>
      <c r="CD738" s="208"/>
      <c r="CE738" s="208"/>
      <c r="CF738" s="208"/>
      <c r="CG738" s="208"/>
      <c r="CH738" s="208"/>
      <c r="CI738" s="208"/>
      <c r="CJ738" s="208"/>
      <c r="CK738" s="208"/>
      <c r="CL738" s="208"/>
      <c r="CM738" s="208"/>
      <c r="CN738" s="208"/>
      <c r="CO738" s="208"/>
      <c r="CP738" s="208"/>
      <c r="CQ738" s="176"/>
      <c r="DP738" s="166"/>
    </row>
    <row r="739" spans="2:120">
      <c r="B739" s="166"/>
      <c r="C739" s="175"/>
      <c r="D739" s="175"/>
      <c r="E739" s="178"/>
      <c r="F739" s="17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70"/>
      <c r="S739" s="170"/>
      <c r="T739" s="170"/>
      <c r="U739" s="170"/>
      <c r="V739" s="170"/>
      <c r="W739" s="170"/>
      <c r="X739" s="207"/>
      <c r="Y739" s="207"/>
      <c r="Z739" s="207"/>
      <c r="AA739" s="208"/>
      <c r="AB739" s="208"/>
      <c r="AC739" s="208"/>
      <c r="AD739" s="208"/>
      <c r="AE739" s="208"/>
      <c r="AF739" s="208"/>
      <c r="AG739" s="208"/>
      <c r="AH739" s="208"/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  <c r="BI739" s="208"/>
      <c r="BJ739" s="208"/>
      <c r="BK739" s="208"/>
      <c r="BL739" s="208"/>
      <c r="BM739" s="208"/>
      <c r="BN739" s="208"/>
      <c r="BO739" s="208"/>
      <c r="BP739" s="208"/>
      <c r="BQ739" s="208"/>
      <c r="BR739" s="208"/>
      <c r="BS739" s="208"/>
      <c r="BT739" s="208"/>
      <c r="BU739" s="208"/>
      <c r="BV739" s="208"/>
      <c r="BW739" s="208"/>
      <c r="BX739" s="208"/>
      <c r="BY739" s="208"/>
      <c r="BZ739" s="208"/>
      <c r="CA739" s="208"/>
      <c r="CB739" s="208"/>
      <c r="CC739" s="208"/>
      <c r="CD739" s="208"/>
      <c r="CE739" s="208"/>
      <c r="CF739" s="208"/>
      <c r="CG739" s="208"/>
      <c r="CH739" s="208"/>
      <c r="CI739" s="208"/>
      <c r="CJ739" s="208"/>
      <c r="CK739" s="208"/>
      <c r="CL739" s="208"/>
      <c r="CM739" s="208"/>
      <c r="CN739" s="208"/>
      <c r="CO739" s="208"/>
      <c r="CP739" s="208"/>
      <c r="CQ739" s="176"/>
      <c r="DP739" s="166"/>
    </row>
    <row r="740" spans="2:120">
      <c r="B740" s="166"/>
      <c r="C740" s="175"/>
      <c r="D740" s="175"/>
      <c r="E740" s="178"/>
      <c r="F740" s="17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70"/>
      <c r="S740" s="170"/>
      <c r="T740" s="170"/>
      <c r="U740" s="170"/>
      <c r="V740" s="170"/>
      <c r="W740" s="170"/>
      <c r="X740" s="207"/>
      <c r="Y740" s="207"/>
      <c r="Z740" s="207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  <c r="BI740" s="208"/>
      <c r="BJ740" s="208"/>
      <c r="BK740" s="208"/>
      <c r="BL740" s="208"/>
      <c r="BM740" s="208"/>
      <c r="BN740" s="208"/>
      <c r="BO740" s="208"/>
      <c r="BP740" s="208"/>
      <c r="BQ740" s="208"/>
      <c r="BR740" s="208"/>
      <c r="BS740" s="208"/>
      <c r="BT740" s="208"/>
      <c r="BU740" s="208"/>
      <c r="BV740" s="208"/>
      <c r="BW740" s="208"/>
      <c r="BX740" s="208"/>
      <c r="BY740" s="208"/>
      <c r="BZ740" s="208"/>
      <c r="CA740" s="208"/>
      <c r="CB740" s="208"/>
      <c r="CC740" s="208"/>
      <c r="CD740" s="208"/>
      <c r="CE740" s="208"/>
      <c r="CF740" s="208"/>
      <c r="CG740" s="208"/>
      <c r="CH740" s="208"/>
      <c r="CI740" s="208"/>
      <c r="CJ740" s="208"/>
      <c r="CK740" s="208"/>
      <c r="CL740" s="208"/>
      <c r="CM740" s="208"/>
      <c r="CN740" s="208"/>
      <c r="CO740" s="208"/>
      <c r="CP740" s="208"/>
      <c r="CQ740" s="176"/>
      <c r="DP740" s="166"/>
    </row>
    <row r="741" spans="2:120">
      <c r="B741" s="166"/>
      <c r="C741" s="175"/>
      <c r="D741" s="175"/>
      <c r="E741" s="178"/>
      <c r="F741" s="17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70"/>
      <c r="S741" s="170"/>
      <c r="T741" s="170"/>
      <c r="U741" s="170"/>
      <c r="V741" s="170"/>
      <c r="W741" s="170"/>
      <c r="X741" s="207"/>
      <c r="Y741" s="207"/>
      <c r="Z741" s="207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  <c r="BI741" s="208"/>
      <c r="BJ741" s="208"/>
      <c r="BK741" s="208"/>
      <c r="BL741" s="208"/>
      <c r="BM741" s="208"/>
      <c r="BN741" s="208"/>
      <c r="BO741" s="208"/>
      <c r="BP741" s="208"/>
      <c r="BQ741" s="208"/>
      <c r="BR741" s="208"/>
      <c r="BS741" s="208"/>
      <c r="BT741" s="208"/>
      <c r="BU741" s="208"/>
      <c r="BV741" s="208"/>
      <c r="BW741" s="208"/>
      <c r="BX741" s="208"/>
      <c r="BY741" s="208"/>
      <c r="BZ741" s="208"/>
      <c r="CA741" s="208"/>
      <c r="CB741" s="208"/>
      <c r="CC741" s="208"/>
      <c r="CD741" s="208"/>
      <c r="CE741" s="208"/>
      <c r="CF741" s="208"/>
      <c r="CG741" s="208"/>
      <c r="CH741" s="208"/>
      <c r="CI741" s="208"/>
      <c r="CJ741" s="208"/>
      <c r="CK741" s="208"/>
      <c r="CL741" s="208"/>
      <c r="CM741" s="208"/>
      <c r="CN741" s="208"/>
      <c r="CO741" s="208"/>
      <c r="CP741" s="208"/>
      <c r="CQ741" s="176"/>
      <c r="DP741" s="166"/>
    </row>
    <row r="742" spans="2:120">
      <c r="B742" s="166"/>
      <c r="C742" s="175"/>
      <c r="D742" s="175"/>
      <c r="E742" s="178"/>
      <c r="F742" s="17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70"/>
      <c r="S742" s="170"/>
      <c r="T742" s="170"/>
      <c r="U742" s="170"/>
      <c r="V742" s="170"/>
      <c r="W742" s="170"/>
      <c r="X742" s="207"/>
      <c r="Y742" s="207"/>
      <c r="Z742" s="207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  <c r="BI742" s="208"/>
      <c r="BJ742" s="208"/>
      <c r="BK742" s="208"/>
      <c r="BL742" s="208"/>
      <c r="BM742" s="208"/>
      <c r="BN742" s="208"/>
      <c r="BO742" s="208"/>
      <c r="BP742" s="208"/>
      <c r="BQ742" s="208"/>
      <c r="BR742" s="208"/>
      <c r="BS742" s="208"/>
      <c r="BT742" s="208"/>
      <c r="BU742" s="208"/>
      <c r="BV742" s="208"/>
      <c r="BW742" s="208"/>
      <c r="BX742" s="208"/>
      <c r="BY742" s="208"/>
      <c r="BZ742" s="208"/>
      <c r="CA742" s="208"/>
      <c r="CB742" s="208"/>
      <c r="CC742" s="208"/>
      <c r="CD742" s="208"/>
      <c r="CE742" s="208"/>
      <c r="CF742" s="208"/>
      <c r="CG742" s="208"/>
      <c r="CH742" s="208"/>
      <c r="CI742" s="208"/>
      <c r="CJ742" s="208"/>
      <c r="CK742" s="208"/>
      <c r="CL742" s="208"/>
      <c r="CM742" s="208"/>
      <c r="CN742" s="208"/>
      <c r="CO742" s="208"/>
      <c r="CP742" s="208"/>
      <c r="CQ742" s="176"/>
      <c r="DP742" s="166"/>
    </row>
    <row r="743" spans="2:120">
      <c r="B743" s="166"/>
      <c r="C743" s="175"/>
      <c r="D743" s="175"/>
      <c r="E743" s="178"/>
      <c r="F743" s="17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70"/>
      <c r="S743" s="170"/>
      <c r="T743" s="170"/>
      <c r="U743" s="170"/>
      <c r="V743" s="170"/>
      <c r="W743" s="170"/>
      <c r="X743" s="207"/>
      <c r="Y743" s="207"/>
      <c r="Z743" s="207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  <c r="BI743" s="208"/>
      <c r="BJ743" s="208"/>
      <c r="BK743" s="208"/>
      <c r="BL743" s="208"/>
      <c r="BM743" s="208"/>
      <c r="BN743" s="208"/>
      <c r="BO743" s="208"/>
      <c r="BP743" s="208"/>
      <c r="BQ743" s="208"/>
      <c r="BR743" s="208"/>
      <c r="BS743" s="208"/>
      <c r="BT743" s="208"/>
      <c r="BU743" s="208"/>
      <c r="BV743" s="208"/>
      <c r="BW743" s="208"/>
      <c r="BX743" s="208"/>
      <c r="BY743" s="208"/>
      <c r="BZ743" s="208"/>
      <c r="CA743" s="208"/>
      <c r="CB743" s="208"/>
      <c r="CC743" s="208"/>
      <c r="CD743" s="208"/>
      <c r="CE743" s="208"/>
      <c r="CF743" s="208"/>
      <c r="CG743" s="208"/>
      <c r="CH743" s="208"/>
      <c r="CI743" s="208"/>
      <c r="CJ743" s="208"/>
      <c r="CK743" s="208"/>
      <c r="CL743" s="208"/>
      <c r="CM743" s="208"/>
      <c r="CN743" s="208"/>
      <c r="CO743" s="208"/>
      <c r="CP743" s="208"/>
      <c r="CQ743" s="176"/>
      <c r="DP743" s="166"/>
    </row>
    <row r="744" spans="2:120">
      <c r="B744" s="166"/>
      <c r="C744" s="175"/>
      <c r="D744" s="175"/>
      <c r="E744" s="178"/>
      <c r="F744" s="17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70"/>
      <c r="S744" s="170"/>
      <c r="T744" s="170"/>
      <c r="U744" s="170"/>
      <c r="V744" s="170"/>
      <c r="W744" s="170"/>
      <c r="X744" s="207"/>
      <c r="Y744" s="207"/>
      <c r="Z744" s="207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  <c r="BI744" s="208"/>
      <c r="BJ744" s="208"/>
      <c r="BK744" s="208"/>
      <c r="BL744" s="208"/>
      <c r="BM744" s="208"/>
      <c r="BN744" s="208"/>
      <c r="BO744" s="208"/>
      <c r="BP744" s="208"/>
      <c r="BQ744" s="208"/>
      <c r="BR744" s="208"/>
      <c r="BS744" s="208"/>
      <c r="BT744" s="208"/>
      <c r="BU744" s="208"/>
      <c r="BV744" s="208"/>
      <c r="BW744" s="208"/>
      <c r="BX744" s="208"/>
      <c r="BY744" s="208"/>
      <c r="BZ744" s="208"/>
      <c r="CA744" s="208"/>
      <c r="CB744" s="208"/>
      <c r="CC744" s="208"/>
      <c r="CD744" s="208"/>
      <c r="CE744" s="208"/>
      <c r="CF744" s="208"/>
      <c r="CG744" s="208"/>
      <c r="CH744" s="208"/>
      <c r="CI744" s="208"/>
      <c r="CJ744" s="208"/>
      <c r="CK744" s="208"/>
      <c r="CL744" s="208"/>
      <c r="CM744" s="208"/>
      <c r="CN744" s="208"/>
      <c r="CO744" s="208"/>
      <c r="CP744" s="208"/>
      <c r="CQ744" s="176"/>
      <c r="DP744" s="166"/>
    </row>
    <row r="745" spans="2:120">
      <c r="B745" s="166"/>
      <c r="C745" s="175"/>
      <c r="D745" s="175"/>
      <c r="E745" s="178"/>
      <c r="F745" s="17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70"/>
      <c r="S745" s="170"/>
      <c r="T745" s="170"/>
      <c r="U745" s="170"/>
      <c r="V745" s="170"/>
      <c r="W745" s="170"/>
      <c r="X745" s="207"/>
      <c r="Y745" s="207"/>
      <c r="Z745" s="207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  <c r="BI745" s="208"/>
      <c r="BJ745" s="208"/>
      <c r="BK745" s="208"/>
      <c r="BL745" s="208"/>
      <c r="BM745" s="208"/>
      <c r="BN745" s="208"/>
      <c r="BO745" s="208"/>
      <c r="BP745" s="208"/>
      <c r="BQ745" s="208"/>
      <c r="BR745" s="208"/>
      <c r="BS745" s="208"/>
      <c r="BT745" s="208"/>
      <c r="BU745" s="208"/>
      <c r="BV745" s="208"/>
      <c r="BW745" s="208"/>
      <c r="BX745" s="208"/>
      <c r="BY745" s="208"/>
      <c r="BZ745" s="208"/>
      <c r="CA745" s="208"/>
      <c r="CB745" s="208"/>
      <c r="CC745" s="208"/>
      <c r="CD745" s="208"/>
      <c r="CE745" s="208"/>
      <c r="CF745" s="208"/>
      <c r="CG745" s="208"/>
      <c r="CH745" s="208"/>
      <c r="CI745" s="208"/>
      <c r="CJ745" s="208"/>
      <c r="CK745" s="208"/>
      <c r="CL745" s="208"/>
      <c r="CM745" s="208"/>
      <c r="CN745" s="208"/>
      <c r="CO745" s="208"/>
      <c r="CP745" s="208"/>
      <c r="CQ745" s="176"/>
      <c r="DP745" s="166"/>
    </row>
    <row r="746" spans="2:120">
      <c r="B746" s="166"/>
      <c r="C746" s="175"/>
      <c r="D746" s="175"/>
      <c r="E746" s="178"/>
      <c r="F746" s="17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70"/>
      <c r="S746" s="170"/>
      <c r="T746" s="170"/>
      <c r="U746" s="170"/>
      <c r="V746" s="170"/>
      <c r="W746" s="170"/>
      <c r="X746" s="207"/>
      <c r="Y746" s="207"/>
      <c r="Z746" s="207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  <c r="BI746" s="208"/>
      <c r="BJ746" s="208"/>
      <c r="BK746" s="208"/>
      <c r="BL746" s="208"/>
      <c r="BM746" s="208"/>
      <c r="BN746" s="208"/>
      <c r="BO746" s="208"/>
      <c r="BP746" s="208"/>
      <c r="BQ746" s="208"/>
      <c r="BR746" s="208"/>
      <c r="BS746" s="208"/>
      <c r="BT746" s="208"/>
      <c r="BU746" s="208"/>
      <c r="BV746" s="208"/>
      <c r="BW746" s="208"/>
      <c r="BX746" s="208"/>
      <c r="BY746" s="208"/>
      <c r="BZ746" s="208"/>
      <c r="CA746" s="208"/>
      <c r="CB746" s="208"/>
      <c r="CC746" s="208"/>
      <c r="CD746" s="208"/>
      <c r="CE746" s="208"/>
      <c r="CF746" s="208"/>
      <c r="CG746" s="208"/>
      <c r="CH746" s="208"/>
      <c r="CI746" s="208"/>
      <c r="CJ746" s="208"/>
      <c r="CK746" s="208"/>
      <c r="CL746" s="208"/>
      <c r="CM746" s="208"/>
      <c r="CN746" s="208"/>
      <c r="CO746" s="208"/>
      <c r="CP746" s="208"/>
      <c r="CQ746" s="176"/>
      <c r="DP746" s="166"/>
    </row>
    <row r="747" spans="2:120">
      <c r="B747" s="166"/>
      <c r="C747" s="175"/>
      <c r="D747" s="175"/>
      <c r="E747" s="178"/>
      <c r="F747" s="17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70"/>
      <c r="S747" s="170"/>
      <c r="T747" s="170"/>
      <c r="U747" s="170"/>
      <c r="V747" s="170"/>
      <c r="W747" s="170"/>
      <c r="X747" s="207"/>
      <c r="Y747" s="207"/>
      <c r="Z747" s="207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  <c r="BI747" s="208"/>
      <c r="BJ747" s="208"/>
      <c r="BK747" s="208"/>
      <c r="BL747" s="208"/>
      <c r="BM747" s="208"/>
      <c r="BN747" s="208"/>
      <c r="BO747" s="208"/>
      <c r="BP747" s="208"/>
      <c r="BQ747" s="208"/>
      <c r="BR747" s="208"/>
      <c r="BS747" s="208"/>
      <c r="BT747" s="208"/>
      <c r="BU747" s="208"/>
      <c r="BV747" s="208"/>
      <c r="BW747" s="208"/>
      <c r="BX747" s="208"/>
      <c r="BY747" s="208"/>
      <c r="BZ747" s="208"/>
      <c r="CA747" s="208"/>
      <c r="CB747" s="208"/>
      <c r="CC747" s="208"/>
      <c r="CD747" s="208"/>
      <c r="CE747" s="208"/>
      <c r="CF747" s="208"/>
      <c r="CG747" s="208"/>
      <c r="CH747" s="208"/>
      <c r="CI747" s="208"/>
      <c r="CJ747" s="208"/>
      <c r="CK747" s="208"/>
      <c r="CL747" s="208"/>
      <c r="CM747" s="208"/>
      <c r="CN747" s="208"/>
      <c r="CO747" s="208"/>
      <c r="CP747" s="208"/>
      <c r="CQ747" s="176"/>
      <c r="DP747" s="166"/>
    </row>
    <row r="748" spans="2:120">
      <c r="B748" s="166"/>
      <c r="C748" s="175"/>
      <c r="D748" s="175"/>
      <c r="E748" s="178"/>
      <c r="F748" s="17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70"/>
      <c r="S748" s="170"/>
      <c r="T748" s="170"/>
      <c r="U748" s="170"/>
      <c r="V748" s="170"/>
      <c r="W748" s="170"/>
      <c r="X748" s="207"/>
      <c r="Y748" s="207"/>
      <c r="Z748" s="207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  <c r="BI748" s="208"/>
      <c r="BJ748" s="208"/>
      <c r="BK748" s="208"/>
      <c r="BL748" s="208"/>
      <c r="BM748" s="208"/>
      <c r="BN748" s="208"/>
      <c r="BO748" s="208"/>
      <c r="BP748" s="208"/>
      <c r="BQ748" s="208"/>
      <c r="BR748" s="208"/>
      <c r="BS748" s="208"/>
      <c r="BT748" s="208"/>
      <c r="BU748" s="208"/>
      <c r="BV748" s="208"/>
      <c r="BW748" s="208"/>
      <c r="BX748" s="208"/>
      <c r="BY748" s="208"/>
      <c r="BZ748" s="208"/>
      <c r="CA748" s="208"/>
      <c r="CB748" s="208"/>
      <c r="CC748" s="208"/>
      <c r="CD748" s="208"/>
      <c r="CE748" s="208"/>
      <c r="CF748" s="208"/>
      <c r="CG748" s="208"/>
      <c r="CH748" s="208"/>
      <c r="CI748" s="208"/>
      <c r="CJ748" s="208"/>
      <c r="CK748" s="208"/>
      <c r="CL748" s="208"/>
      <c r="CM748" s="208"/>
      <c r="CN748" s="208"/>
      <c r="CO748" s="208"/>
      <c r="CP748" s="208"/>
      <c r="CQ748" s="176"/>
      <c r="DP748" s="166"/>
    </row>
    <row r="749" spans="2:120">
      <c r="B749" s="166"/>
      <c r="C749" s="175"/>
      <c r="D749" s="175"/>
      <c r="E749" s="178"/>
      <c r="F749" s="17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70"/>
      <c r="S749" s="170"/>
      <c r="T749" s="170"/>
      <c r="U749" s="170"/>
      <c r="V749" s="170"/>
      <c r="W749" s="170"/>
      <c r="X749" s="207"/>
      <c r="Y749" s="207"/>
      <c r="Z749" s="207"/>
      <c r="AA749" s="208"/>
      <c r="AB749" s="208"/>
      <c r="AC749" s="208"/>
      <c r="AD749" s="208"/>
      <c r="AE749" s="208"/>
      <c r="AF749" s="208"/>
      <c r="AG749" s="208"/>
      <c r="AH749" s="208"/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  <c r="BI749" s="208"/>
      <c r="BJ749" s="208"/>
      <c r="BK749" s="208"/>
      <c r="BL749" s="208"/>
      <c r="BM749" s="208"/>
      <c r="BN749" s="208"/>
      <c r="BO749" s="208"/>
      <c r="BP749" s="208"/>
      <c r="BQ749" s="208"/>
      <c r="BR749" s="208"/>
      <c r="BS749" s="208"/>
      <c r="BT749" s="208"/>
      <c r="BU749" s="208"/>
      <c r="BV749" s="208"/>
      <c r="BW749" s="208"/>
      <c r="BX749" s="208"/>
      <c r="BY749" s="208"/>
      <c r="BZ749" s="208"/>
      <c r="CA749" s="208"/>
      <c r="CB749" s="208"/>
      <c r="CC749" s="208"/>
      <c r="CD749" s="208"/>
      <c r="CE749" s="208"/>
      <c r="CF749" s="208"/>
      <c r="CG749" s="208"/>
      <c r="CH749" s="208"/>
      <c r="CI749" s="208"/>
      <c r="CJ749" s="208"/>
      <c r="CK749" s="208"/>
      <c r="CL749" s="208"/>
      <c r="CM749" s="208"/>
      <c r="CN749" s="208"/>
      <c r="CO749" s="208"/>
      <c r="CP749" s="208"/>
      <c r="CQ749" s="176"/>
      <c r="DP749" s="166"/>
    </row>
    <row r="750" spans="2:120">
      <c r="B750" s="166"/>
      <c r="C750" s="175"/>
      <c r="D750" s="175"/>
      <c r="E750" s="178"/>
      <c r="F750" s="17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70"/>
      <c r="S750" s="170"/>
      <c r="T750" s="170"/>
      <c r="U750" s="170"/>
      <c r="V750" s="170"/>
      <c r="W750" s="170"/>
      <c r="X750" s="207"/>
      <c r="Y750" s="207"/>
      <c r="Z750" s="207"/>
      <c r="AA750" s="208"/>
      <c r="AB750" s="208"/>
      <c r="AC750" s="208"/>
      <c r="AD750" s="208"/>
      <c r="AE750" s="208"/>
      <c r="AF750" s="208"/>
      <c r="AG750" s="208"/>
      <c r="AH750" s="208"/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  <c r="BI750" s="208"/>
      <c r="BJ750" s="208"/>
      <c r="BK750" s="208"/>
      <c r="BL750" s="208"/>
      <c r="BM750" s="208"/>
      <c r="BN750" s="208"/>
      <c r="BO750" s="208"/>
      <c r="BP750" s="208"/>
      <c r="BQ750" s="208"/>
      <c r="BR750" s="208"/>
      <c r="BS750" s="208"/>
      <c r="BT750" s="208"/>
      <c r="BU750" s="208"/>
      <c r="BV750" s="208"/>
      <c r="BW750" s="208"/>
      <c r="BX750" s="208"/>
      <c r="BY750" s="208"/>
      <c r="BZ750" s="208"/>
      <c r="CA750" s="208"/>
      <c r="CB750" s="208"/>
      <c r="CC750" s="208"/>
      <c r="CD750" s="208"/>
      <c r="CE750" s="208"/>
      <c r="CF750" s="208"/>
      <c r="CG750" s="208"/>
      <c r="CH750" s="208"/>
      <c r="CI750" s="208"/>
      <c r="CJ750" s="208"/>
      <c r="CK750" s="208"/>
      <c r="CL750" s="208"/>
      <c r="CM750" s="208"/>
      <c r="CN750" s="208"/>
      <c r="CO750" s="208"/>
      <c r="CP750" s="208"/>
      <c r="CQ750" s="176"/>
      <c r="DP750" s="166"/>
    </row>
    <row r="751" spans="2:120">
      <c r="B751" s="166"/>
      <c r="C751" s="175"/>
      <c r="D751" s="175"/>
      <c r="E751" s="178"/>
      <c r="F751" s="17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70"/>
      <c r="S751" s="170"/>
      <c r="T751" s="170"/>
      <c r="U751" s="170"/>
      <c r="V751" s="170"/>
      <c r="W751" s="170"/>
      <c r="X751" s="207"/>
      <c r="Y751" s="207"/>
      <c r="Z751" s="207"/>
      <c r="AA751" s="208"/>
      <c r="AB751" s="208"/>
      <c r="AC751" s="208"/>
      <c r="AD751" s="208"/>
      <c r="AE751" s="208"/>
      <c r="AF751" s="208"/>
      <c r="AG751" s="208"/>
      <c r="AH751" s="208"/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  <c r="BI751" s="208"/>
      <c r="BJ751" s="208"/>
      <c r="BK751" s="208"/>
      <c r="BL751" s="208"/>
      <c r="BM751" s="208"/>
      <c r="BN751" s="208"/>
      <c r="BO751" s="208"/>
      <c r="BP751" s="208"/>
      <c r="BQ751" s="208"/>
      <c r="BR751" s="208"/>
      <c r="BS751" s="208"/>
      <c r="BT751" s="208"/>
      <c r="BU751" s="208"/>
      <c r="BV751" s="208"/>
      <c r="BW751" s="208"/>
      <c r="BX751" s="208"/>
      <c r="BY751" s="208"/>
      <c r="BZ751" s="208"/>
      <c r="CA751" s="208"/>
      <c r="CB751" s="208"/>
      <c r="CC751" s="208"/>
      <c r="CD751" s="208"/>
      <c r="CE751" s="208"/>
      <c r="CF751" s="208"/>
      <c r="CG751" s="208"/>
      <c r="CH751" s="208"/>
      <c r="CI751" s="208"/>
      <c r="CJ751" s="208"/>
      <c r="CK751" s="208"/>
      <c r="CL751" s="208"/>
      <c r="CM751" s="208"/>
      <c r="CN751" s="208"/>
      <c r="CO751" s="208"/>
      <c r="CP751" s="208"/>
      <c r="CQ751" s="176"/>
      <c r="DP751" s="166"/>
    </row>
    <row r="752" spans="2:120">
      <c r="B752" s="166"/>
      <c r="C752" s="175"/>
      <c r="D752" s="175"/>
      <c r="E752" s="178"/>
      <c r="F752" s="17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70"/>
      <c r="S752" s="170"/>
      <c r="T752" s="170"/>
      <c r="U752" s="170"/>
      <c r="V752" s="170"/>
      <c r="W752" s="170"/>
      <c r="X752" s="207"/>
      <c r="Y752" s="207"/>
      <c r="Z752" s="207"/>
      <c r="AA752" s="208"/>
      <c r="AB752" s="208"/>
      <c r="AC752" s="208"/>
      <c r="AD752" s="208"/>
      <c r="AE752" s="208"/>
      <c r="AF752" s="208"/>
      <c r="AG752" s="208"/>
      <c r="AH752" s="208"/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  <c r="BI752" s="208"/>
      <c r="BJ752" s="208"/>
      <c r="BK752" s="208"/>
      <c r="BL752" s="208"/>
      <c r="BM752" s="208"/>
      <c r="BN752" s="208"/>
      <c r="BO752" s="208"/>
      <c r="BP752" s="208"/>
      <c r="BQ752" s="208"/>
      <c r="BR752" s="208"/>
      <c r="BS752" s="208"/>
      <c r="BT752" s="208"/>
      <c r="BU752" s="208"/>
      <c r="BV752" s="208"/>
      <c r="BW752" s="208"/>
      <c r="BX752" s="208"/>
      <c r="BY752" s="208"/>
      <c r="BZ752" s="208"/>
      <c r="CA752" s="208"/>
      <c r="CB752" s="208"/>
      <c r="CC752" s="208"/>
      <c r="CD752" s="208"/>
      <c r="CE752" s="208"/>
      <c r="CF752" s="208"/>
      <c r="CG752" s="208"/>
      <c r="CH752" s="208"/>
      <c r="CI752" s="208"/>
      <c r="CJ752" s="208"/>
      <c r="CK752" s="208"/>
      <c r="CL752" s="208"/>
      <c r="CM752" s="208"/>
      <c r="CN752" s="208"/>
      <c r="CO752" s="208"/>
      <c r="CP752" s="208"/>
      <c r="CQ752" s="176"/>
      <c r="DP752" s="166"/>
    </row>
    <row r="753" spans="2:120">
      <c r="B753" s="166"/>
      <c r="C753" s="175"/>
      <c r="D753" s="175"/>
      <c r="E753" s="178"/>
      <c r="F753" s="17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70"/>
      <c r="S753" s="170"/>
      <c r="T753" s="170"/>
      <c r="U753" s="170"/>
      <c r="V753" s="170"/>
      <c r="W753" s="170"/>
      <c r="X753" s="207"/>
      <c r="Y753" s="207"/>
      <c r="Z753" s="207"/>
      <c r="AA753" s="208"/>
      <c r="AB753" s="208"/>
      <c r="AC753" s="208"/>
      <c r="AD753" s="208"/>
      <c r="AE753" s="208"/>
      <c r="AF753" s="208"/>
      <c r="AG753" s="208"/>
      <c r="AH753" s="208"/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  <c r="BI753" s="208"/>
      <c r="BJ753" s="208"/>
      <c r="BK753" s="208"/>
      <c r="BL753" s="208"/>
      <c r="BM753" s="208"/>
      <c r="BN753" s="208"/>
      <c r="BO753" s="208"/>
      <c r="BP753" s="208"/>
      <c r="BQ753" s="208"/>
      <c r="BR753" s="208"/>
      <c r="BS753" s="208"/>
      <c r="BT753" s="208"/>
      <c r="BU753" s="208"/>
      <c r="BV753" s="208"/>
      <c r="BW753" s="208"/>
      <c r="BX753" s="208"/>
      <c r="BY753" s="208"/>
      <c r="BZ753" s="208"/>
      <c r="CA753" s="208"/>
      <c r="CB753" s="208"/>
      <c r="CC753" s="208"/>
      <c r="CD753" s="208"/>
      <c r="CE753" s="208"/>
      <c r="CF753" s="208"/>
      <c r="CG753" s="208"/>
      <c r="CH753" s="208"/>
      <c r="CI753" s="208"/>
      <c r="CJ753" s="208"/>
      <c r="CK753" s="208"/>
      <c r="CL753" s="208"/>
      <c r="CM753" s="208"/>
      <c r="CN753" s="208"/>
      <c r="CO753" s="208"/>
      <c r="CP753" s="208"/>
      <c r="CQ753" s="176"/>
      <c r="DP753" s="166"/>
    </row>
    <row r="754" spans="2:120">
      <c r="B754" s="166"/>
      <c r="C754" s="175"/>
      <c r="D754" s="175"/>
      <c r="E754" s="178"/>
      <c r="F754" s="17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70"/>
      <c r="S754" s="170"/>
      <c r="T754" s="170"/>
      <c r="U754" s="170"/>
      <c r="V754" s="170"/>
      <c r="W754" s="170"/>
      <c r="X754" s="207"/>
      <c r="Y754" s="207"/>
      <c r="Z754" s="207"/>
      <c r="AA754" s="208"/>
      <c r="AB754" s="208"/>
      <c r="AC754" s="208"/>
      <c r="AD754" s="208"/>
      <c r="AE754" s="208"/>
      <c r="AF754" s="208"/>
      <c r="AG754" s="208"/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  <c r="BI754" s="208"/>
      <c r="BJ754" s="208"/>
      <c r="BK754" s="208"/>
      <c r="BL754" s="208"/>
      <c r="BM754" s="208"/>
      <c r="BN754" s="208"/>
      <c r="BO754" s="208"/>
      <c r="BP754" s="208"/>
      <c r="BQ754" s="208"/>
      <c r="BR754" s="208"/>
      <c r="BS754" s="208"/>
      <c r="BT754" s="208"/>
      <c r="BU754" s="208"/>
      <c r="BV754" s="208"/>
      <c r="BW754" s="208"/>
      <c r="BX754" s="208"/>
      <c r="BY754" s="208"/>
      <c r="BZ754" s="208"/>
      <c r="CA754" s="208"/>
      <c r="CB754" s="208"/>
      <c r="CC754" s="208"/>
      <c r="CD754" s="208"/>
      <c r="CE754" s="208"/>
      <c r="CF754" s="208"/>
      <c r="CG754" s="208"/>
      <c r="CH754" s="208"/>
      <c r="CI754" s="208"/>
      <c r="CJ754" s="208"/>
      <c r="CK754" s="208"/>
      <c r="CL754" s="208"/>
      <c r="CM754" s="208"/>
      <c r="CN754" s="208"/>
      <c r="CO754" s="208"/>
      <c r="CP754" s="208"/>
      <c r="CQ754" s="176"/>
      <c r="DP754" s="166"/>
    </row>
    <row r="755" spans="2:120">
      <c r="B755" s="166"/>
      <c r="C755" s="175"/>
      <c r="D755" s="175"/>
      <c r="E755" s="178"/>
      <c r="F755" s="17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70"/>
      <c r="S755" s="170"/>
      <c r="T755" s="170"/>
      <c r="U755" s="170"/>
      <c r="V755" s="170"/>
      <c r="W755" s="170"/>
      <c r="X755" s="207"/>
      <c r="Y755" s="207"/>
      <c r="Z755" s="207"/>
      <c r="AA755" s="208"/>
      <c r="AB755" s="208"/>
      <c r="AC755" s="208"/>
      <c r="AD755" s="208"/>
      <c r="AE755" s="208"/>
      <c r="AF755" s="208"/>
      <c r="AG755" s="208"/>
      <c r="AH755" s="208"/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  <c r="BI755" s="208"/>
      <c r="BJ755" s="208"/>
      <c r="BK755" s="208"/>
      <c r="BL755" s="208"/>
      <c r="BM755" s="208"/>
      <c r="BN755" s="208"/>
      <c r="BO755" s="208"/>
      <c r="BP755" s="208"/>
      <c r="BQ755" s="208"/>
      <c r="BR755" s="208"/>
      <c r="BS755" s="208"/>
      <c r="BT755" s="208"/>
      <c r="BU755" s="208"/>
      <c r="BV755" s="208"/>
      <c r="BW755" s="208"/>
      <c r="BX755" s="208"/>
      <c r="BY755" s="208"/>
      <c r="BZ755" s="208"/>
      <c r="CA755" s="208"/>
      <c r="CB755" s="208"/>
      <c r="CC755" s="208"/>
      <c r="CD755" s="208"/>
      <c r="CE755" s="208"/>
      <c r="CF755" s="208"/>
      <c r="CG755" s="208"/>
      <c r="CH755" s="208"/>
      <c r="CI755" s="208"/>
      <c r="CJ755" s="208"/>
      <c r="CK755" s="208"/>
      <c r="CL755" s="208"/>
      <c r="CM755" s="208"/>
      <c r="CN755" s="208"/>
      <c r="CO755" s="208"/>
      <c r="CP755" s="208"/>
      <c r="CQ755" s="176"/>
      <c r="DP755" s="166"/>
    </row>
    <row r="756" spans="2:120">
      <c r="B756" s="166"/>
      <c r="C756" s="175"/>
      <c r="D756" s="175"/>
      <c r="E756" s="178"/>
      <c r="F756" s="17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70"/>
      <c r="S756" s="170"/>
      <c r="T756" s="170"/>
      <c r="U756" s="170"/>
      <c r="V756" s="170"/>
      <c r="W756" s="170"/>
      <c r="X756" s="207"/>
      <c r="Y756" s="207"/>
      <c r="Z756" s="207"/>
      <c r="AA756" s="208"/>
      <c r="AB756" s="208"/>
      <c r="AC756" s="208"/>
      <c r="AD756" s="208"/>
      <c r="AE756" s="208"/>
      <c r="AF756" s="208"/>
      <c r="AG756" s="208"/>
      <c r="AH756" s="208"/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  <c r="BI756" s="208"/>
      <c r="BJ756" s="208"/>
      <c r="BK756" s="208"/>
      <c r="BL756" s="208"/>
      <c r="BM756" s="208"/>
      <c r="BN756" s="208"/>
      <c r="BO756" s="208"/>
      <c r="BP756" s="208"/>
      <c r="BQ756" s="208"/>
      <c r="BR756" s="208"/>
      <c r="BS756" s="208"/>
      <c r="BT756" s="208"/>
      <c r="BU756" s="208"/>
      <c r="BV756" s="208"/>
      <c r="BW756" s="208"/>
      <c r="BX756" s="208"/>
      <c r="BY756" s="208"/>
      <c r="BZ756" s="208"/>
      <c r="CA756" s="208"/>
      <c r="CB756" s="208"/>
      <c r="CC756" s="208"/>
      <c r="CD756" s="208"/>
      <c r="CE756" s="208"/>
      <c r="CF756" s="208"/>
      <c r="CG756" s="208"/>
      <c r="CH756" s="208"/>
      <c r="CI756" s="208"/>
      <c r="CJ756" s="208"/>
      <c r="CK756" s="208"/>
      <c r="CL756" s="208"/>
      <c r="CM756" s="208"/>
      <c r="CN756" s="208"/>
      <c r="CO756" s="208"/>
      <c r="CP756" s="208"/>
      <c r="CQ756" s="176"/>
      <c r="DP756" s="166"/>
    </row>
    <row r="757" spans="2:120">
      <c r="B757" s="166"/>
      <c r="C757" s="175"/>
      <c r="D757" s="175"/>
      <c r="E757" s="178"/>
      <c r="F757" s="17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70"/>
      <c r="S757" s="170"/>
      <c r="T757" s="170"/>
      <c r="U757" s="170"/>
      <c r="V757" s="170"/>
      <c r="W757" s="170"/>
      <c r="X757" s="207"/>
      <c r="Y757" s="207"/>
      <c r="Z757" s="207"/>
      <c r="AA757" s="208"/>
      <c r="AB757" s="208"/>
      <c r="AC757" s="208"/>
      <c r="AD757" s="208"/>
      <c r="AE757" s="208"/>
      <c r="AF757" s="208"/>
      <c r="AG757" s="208"/>
      <c r="AH757" s="208"/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  <c r="BI757" s="208"/>
      <c r="BJ757" s="208"/>
      <c r="BK757" s="208"/>
      <c r="BL757" s="208"/>
      <c r="BM757" s="208"/>
      <c r="BN757" s="208"/>
      <c r="BO757" s="208"/>
      <c r="BP757" s="208"/>
      <c r="BQ757" s="208"/>
      <c r="BR757" s="208"/>
      <c r="BS757" s="208"/>
      <c r="BT757" s="208"/>
      <c r="BU757" s="208"/>
      <c r="BV757" s="208"/>
      <c r="BW757" s="208"/>
      <c r="BX757" s="208"/>
      <c r="BY757" s="208"/>
      <c r="BZ757" s="208"/>
      <c r="CA757" s="208"/>
      <c r="CB757" s="208"/>
      <c r="CC757" s="208"/>
      <c r="CD757" s="208"/>
      <c r="CE757" s="208"/>
      <c r="CF757" s="208"/>
      <c r="CG757" s="208"/>
      <c r="CH757" s="208"/>
      <c r="CI757" s="208"/>
      <c r="CJ757" s="208"/>
      <c r="CK757" s="208"/>
      <c r="CL757" s="208"/>
      <c r="CM757" s="208"/>
      <c r="CN757" s="208"/>
      <c r="CO757" s="208"/>
      <c r="CP757" s="208"/>
      <c r="CQ757" s="176"/>
      <c r="DP757" s="166"/>
    </row>
    <row r="758" spans="2:120">
      <c r="B758" s="166"/>
      <c r="C758" s="175"/>
      <c r="D758" s="175"/>
      <c r="E758" s="178"/>
      <c r="F758" s="17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70"/>
      <c r="S758" s="170"/>
      <c r="T758" s="170"/>
      <c r="U758" s="170"/>
      <c r="V758" s="170"/>
      <c r="W758" s="170"/>
      <c r="X758" s="207"/>
      <c r="Y758" s="207"/>
      <c r="Z758" s="207"/>
      <c r="AA758" s="208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8"/>
      <c r="BN758" s="208"/>
      <c r="BO758" s="208"/>
      <c r="BP758" s="208"/>
      <c r="BQ758" s="208"/>
      <c r="BR758" s="208"/>
      <c r="BS758" s="208"/>
      <c r="BT758" s="208"/>
      <c r="BU758" s="208"/>
      <c r="BV758" s="208"/>
      <c r="BW758" s="208"/>
      <c r="BX758" s="208"/>
      <c r="BY758" s="208"/>
      <c r="BZ758" s="208"/>
      <c r="CA758" s="208"/>
      <c r="CB758" s="208"/>
      <c r="CC758" s="208"/>
      <c r="CD758" s="208"/>
      <c r="CE758" s="208"/>
      <c r="CF758" s="208"/>
      <c r="CG758" s="208"/>
      <c r="CH758" s="208"/>
      <c r="CI758" s="208"/>
      <c r="CJ758" s="208"/>
      <c r="CK758" s="208"/>
      <c r="CL758" s="208"/>
      <c r="CM758" s="208"/>
      <c r="CN758" s="208"/>
      <c r="CO758" s="208"/>
      <c r="CP758" s="208"/>
      <c r="CQ758" s="176"/>
      <c r="DP758" s="166"/>
    </row>
    <row r="759" spans="2:120">
      <c r="B759" s="166"/>
      <c r="C759" s="175"/>
      <c r="D759" s="175"/>
      <c r="E759" s="178"/>
      <c r="F759" s="17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70"/>
      <c r="S759" s="170"/>
      <c r="T759" s="170"/>
      <c r="U759" s="170"/>
      <c r="V759" s="170"/>
      <c r="W759" s="170"/>
      <c r="X759" s="207"/>
      <c r="Y759" s="207"/>
      <c r="Z759" s="207"/>
      <c r="AA759" s="208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8"/>
      <c r="BN759" s="208"/>
      <c r="BO759" s="208"/>
      <c r="BP759" s="208"/>
      <c r="BQ759" s="208"/>
      <c r="BR759" s="208"/>
      <c r="BS759" s="208"/>
      <c r="BT759" s="208"/>
      <c r="BU759" s="208"/>
      <c r="BV759" s="208"/>
      <c r="BW759" s="208"/>
      <c r="BX759" s="208"/>
      <c r="BY759" s="208"/>
      <c r="BZ759" s="208"/>
      <c r="CA759" s="208"/>
      <c r="CB759" s="208"/>
      <c r="CC759" s="208"/>
      <c r="CD759" s="208"/>
      <c r="CE759" s="208"/>
      <c r="CF759" s="208"/>
      <c r="CG759" s="208"/>
      <c r="CH759" s="208"/>
      <c r="CI759" s="208"/>
      <c r="CJ759" s="208"/>
      <c r="CK759" s="208"/>
      <c r="CL759" s="208"/>
      <c r="CM759" s="208"/>
      <c r="CN759" s="208"/>
      <c r="CO759" s="208"/>
      <c r="CP759" s="208"/>
      <c r="CQ759" s="176"/>
      <c r="DP759" s="166"/>
    </row>
    <row r="760" spans="2:120">
      <c r="B760" s="166"/>
      <c r="C760" s="175"/>
      <c r="D760" s="175"/>
      <c r="E760" s="178"/>
      <c r="F760" s="17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70"/>
      <c r="S760" s="170"/>
      <c r="T760" s="170"/>
      <c r="U760" s="170"/>
      <c r="V760" s="170"/>
      <c r="W760" s="170"/>
      <c r="X760" s="207"/>
      <c r="Y760" s="207"/>
      <c r="Z760" s="207"/>
      <c r="AA760" s="208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8"/>
      <c r="BN760" s="208"/>
      <c r="BO760" s="208"/>
      <c r="BP760" s="208"/>
      <c r="BQ760" s="208"/>
      <c r="BR760" s="208"/>
      <c r="BS760" s="208"/>
      <c r="BT760" s="208"/>
      <c r="BU760" s="208"/>
      <c r="BV760" s="208"/>
      <c r="BW760" s="208"/>
      <c r="BX760" s="208"/>
      <c r="BY760" s="208"/>
      <c r="BZ760" s="208"/>
      <c r="CA760" s="208"/>
      <c r="CB760" s="208"/>
      <c r="CC760" s="208"/>
      <c r="CD760" s="208"/>
      <c r="CE760" s="208"/>
      <c r="CF760" s="208"/>
      <c r="CG760" s="208"/>
      <c r="CH760" s="208"/>
      <c r="CI760" s="208"/>
      <c r="CJ760" s="208"/>
      <c r="CK760" s="208"/>
      <c r="CL760" s="208"/>
      <c r="CM760" s="208"/>
      <c r="CN760" s="208"/>
      <c r="CO760" s="208"/>
      <c r="CP760" s="208"/>
      <c r="CQ760" s="176"/>
      <c r="DP760" s="166"/>
    </row>
    <row r="761" spans="2:120">
      <c r="B761" s="166"/>
      <c r="C761" s="175"/>
      <c r="D761" s="175"/>
      <c r="E761" s="178"/>
      <c r="F761" s="17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70"/>
      <c r="S761" s="170"/>
      <c r="T761" s="170"/>
      <c r="U761" s="170"/>
      <c r="V761" s="170"/>
      <c r="W761" s="170"/>
      <c r="X761" s="207"/>
      <c r="Y761" s="207"/>
      <c r="Z761" s="207"/>
      <c r="AA761" s="208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  <c r="BI761" s="208"/>
      <c r="BJ761" s="208"/>
      <c r="BK761" s="208"/>
      <c r="BL761" s="208"/>
      <c r="BM761" s="208"/>
      <c r="BN761" s="208"/>
      <c r="BO761" s="208"/>
      <c r="BP761" s="208"/>
      <c r="BQ761" s="208"/>
      <c r="BR761" s="208"/>
      <c r="BS761" s="208"/>
      <c r="BT761" s="208"/>
      <c r="BU761" s="208"/>
      <c r="BV761" s="208"/>
      <c r="BW761" s="208"/>
      <c r="BX761" s="208"/>
      <c r="BY761" s="208"/>
      <c r="BZ761" s="208"/>
      <c r="CA761" s="208"/>
      <c r="CB761" s="208"/>
      <c r="CC761" s="208"/>
      <c r="CD761" s="208"/>
      <c r="CE761" s="208"/>
      <c r="CF761" s="208"/>
      <c r="CG761" s="208"/>
      <c r="CH761" s="208"/>
      <c r="CI761" s="208"/>
      <c r="CJ761" s="208"/>
      <c r="CK761" s="208"/>
      <c r="CL761" s="208"/>
      <c r="CM761" s="208"/>
      <c r="CN761" s="208"/>
      <c r="CO761" s="208"/>
      <c r="CP761" s="208"/>
      <c r="CQ761" s="176"/>
      <c r="DP761" s="166"/>
    </row>
    <row r="762" spans="2:120">
      <c r="B762" s="166"/>
      <c r="C762" s="175"/>
      <c r="D762" s="175"/>
      <c r="E762" s="178"/>
      <c r="F762" s="17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70"/>
      <c r="S762" s="170"/>
      <c r="T762" s="170"/>
      <c r="U762" s="170"/>
      <c r="V762" s="170"/>
      <c r="W762" s="170"/>
      <c r="X762" s="207"/>
      <c r="Y762" s="207"/>
      <c r="Z762" s="207"/>
      <c r="AA762" s="208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  <c r="BI762" s="208"/>
      <c r="BJ762" s="208"/>
      <c r="BK762" s="208"/>
      <c r="BL762" s="208"/>
      <c r="BM762" s="208"/>
      <c r="BN762" s="208"/>
      <c r="BO762" s="208"/>
      <c r="BP762" s="208"/>
      <c r="BQ762" s="208"/>
      <c r="BR762" s="208"/>
      <c r="BS762" s="208"/>
      <c r="BT762" s="208"/>
      <c r="BU762" s="208"/>
      <c r="BV762" s="208"/>
      <c r="BW762" s="208"/>
      <c r="BX762" s="208"/>
      <c r="BY762" s="208"/>
      <c r="BZ762" s="208"/>
      <c r="CA762" s="208"/>
      <c r="CB762" s="208"/>
      <c r="CC762" s="208"/>
      <c r="CD762" s="208"/>
      <c r="CE762" s="208"/>
      <c r="CF762" s="208"/>
      <c r="CG762" s="208"/>
      <c r="CH762" s="208"/>
      <c r="CI762" s="208"/>
      <c r="CJ762" s="208"/>
      <c r="CK762" s="208"/>
      <c r="CL762" s="208"/>
      <c r="CM762" s="208"/>
      <c r="CN762" s="208"/>
      <c r="CO762" s="208"/>
      <c r="CP762" s="208"/>
      <c r="CQ762" s="176"/>
      <c r="DP762" s="166"/>
    </row>
    <row r="763" spans="2:120">
      <c r="B763" s="166"/>
      <c r="C763" s="175"/>
      <c r="D763" s="175"/>
      <c r="E763" s="178"/>
      <c r="F763" s="17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70"/>
      <c r="S763" s="170"/>
      <c r="T763" s="170"/>
      <c r="U763" s="170"/>
      <c r="V763" s="170"/>
      <c r="W763" s="170"/>
      <c r="X763" s="207"/>
      <c r="Y763" s="207"/>
      <c r="Z763" s="207"/>
      <c r="AA763" s="208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  <c r="BI763" s="208"/>
      <c r="BJ763" s="208"/>
      <c r="BK763" s="208"/>
      <c r="BL763" s="208"/>
      <c r="BM763" s="208"/>
      <c r="BN763" s="208"/>
      <c r="BO763" s="208"/>
      <c r="BP763" s="208"/>
      <c r="BQ763" s="208"/>
      <c r="BR763" s="208"/>
      <c r="BS763" s="208"/>
      <c r="BT763" s="208"/>
      <c r="BU763" s="208"/>
      <c r="BV763" s="208"/>
      <c r="BW763" s="208"/>
      <c r="BX763" s="208"/>
      <c r="BY763" s="208"/>
      <c r="BZ763" s="208"/>
      <c r="CA763" s="208"/>
      <c r="CB763" s="208"/>
      <c r="CC763" s="208"/>
      <c r="CD763" s="208"/>
      <c r="CE763" s="208"/>
      <c r="CF763" s="208"/>
      <c r="CG763" s="208"/>
      <c r="CH763" s="208"/>
      <c r="CI763" s="208"/>
      <c r="CJ763" s="208"/>
      <c r="CK763" s="208"/>
      <c r="CL763" s="208"/>
      <c r="CM763" s="208"/>
      <c r="CN763" s="208"/>
      <c r="CO763" s="208"/>
      <c r="CP763" s="208"/>
      <c r="CQ763" s="176"/>
      <c r="DP763" s="166"/>
    </row>
    <row r="764" spans="2:120">
      <c r="B764" s="166"/>
      <c r="C764" s="175"/>
      <c r="D764" s="175"/>
      <c r="E764" s="178"/>
      <c r="F764" s="17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70"/>
      <c r="S764" s="170"/>
      <c r="T764" s="170"/>
      <c r="U764" s="170"/>
      <c r="V764" s="170"/>
      <c r="W764" s="170"/>
      <c r="X764" s="207"/>
      <c r="Y764" s="207"/>
      <c r="Z764" s="207"/>
      <c r="AA764" s="208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208"/>
      <c r="BN764" s="208"/>
      <c r="BO764" s="208"/>
      <c r="BP764" s="208"/>
      <c r="BQ764" s="208"/>
      <c r="BR764" s="208"/>
      <c r="BS764" s="208"/>
      <c r="BT764" s="208"/>
      <c r="BU764" s="208"/>
      <c r="BV764" s="208"/>
      <c r="BW764" s="208"/>
      <c r="BX764" s="208"/>
      <c r="BY764" s="208"/>
      <c r="BZ764" s="208"/>
      <c r="CA764" s="208"/>
      <c r="CB764" s="208"/>
      <c r="CC764" s="208"/>
      <c r="CD764" s="208"/>
      <c r="CE764" s="208"/>
      <c r="CF764" s="208"/>
      <c r="CG764" s="208"/>
      <c r="CH764" s="208"/>
      <c r="CI764" s="208"/>
      <c r="CJ764" s="208"/>
      <c r="CK764" s="208"/>
      <c r="CL764" s="208"/>
      <c r="CM764" s="208"/>
      <c r="CN764" s="208"/>
      <c r="CO764" s="208"/>
      <c r="CP764" s="208"/>
      <c r="CQ764" s="176"/>
      <c r="DP764" s="166"/>
    </row>
    <row r="765" spans="2:120">
      <c r="B765" s="166"/>
      <c r="C765" s="175"/>
      <c r="D765" s="175"/>
      <c r="E765" s="178"/>
      <c r="F765" s="17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70"/>
      <c r="S765" s="170"/>
      <c r="T765" s="170"/>
      <c r="U765" s="170"/>
      <c r="V765" s="170"/>
      <c r="W765" s="170"/>
      <c r="X765" s="207"/>
      <c r="Y765" s="207"/>
      <c r="Z765" s="207"/>
      <c r="AA765" s="208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208"/>
      <c r="BN765" s="208"/>
      <c r="BO765" s="208"/>
      <c r="BP765" s="208"/>
      <c r="BQ765" s="208"/>
      <c r="BR765" s="208"/>
      <c r="BS765" s="208"/>
      <c r="BT765" s="208"/>
      <c r="BU765" s="208"/>
      <c r="BV765" s="208"/>
      <c r="BW765" s="208"/>
      <c r="BX765" s="208"/>
      <c r="BY765" s="208"/>
      <c r="BZ765" s="208"/>
      <c r="CA765" s="208"/>
      <c r="CB765" s="208"/>
      <c r="CC765" s="208"/>
      <c r="CD765" s="208"/>
      <c r="CE765" s="208"/>
      <c r="CF765" s="208"/>
      <c r="CG765" s="208"/>
      <c r="CH765" s="208"/>
      <c r="CI765" s="208"/>
      <c r="CJ765" s="208"/>
      <c r="CK765" s="208"/>
      <c r="CL765" s="208"/>
      <c r="CM765" s="208"/>
      <c r="CN765" s="208"/>
      <c r="CO765" s="208"/>
      <c r="CP765" s="208"/>
      <c r="CQ765" s="176"/>
      <c r="DP765" s="166"/>
    </row>
    <row r="766" spans="2:120">
      <c r="B766" s="166"/>
      <c r="C766" s="175"/>
      <c r="D766" s="175"/>
      <c r="E766" s="178"/>
      <c r="F766" s="17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70"/>
      <c r="S766" s="170"/>
      <c r="T766" s="170"/>
      <c r="U766" s="170"/>
      <c r="V766" s="170"/>
      <c r="W766" s="170"/>
      <c r="X766" s="207"/>
      <c r="Y766" s="207"/>
      <c r="Z766" s="207"/>
      <c r="AA766" s="208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208"/>
      <c r="BN766" s="208"/>
      <c r="BO766" s="208"/>
      <c r="BP766" s="208"/>
      <c r="BQ766" s="208"/>
      <c r="BR766" s="208"/>
      <c r="BS766" s="208"/>
      <c r="BT766" s="208"/>
      <c r="BU766" s="208"/>
      <c r="BV766" s="208"/>
      <c r="BW766" s="208"/>
      <c r="BX766" s="208"/>
      <c r="BY766" s="208"/>
      <c r="BZ766" s="208"/>
      <c r="CA766" s="208"/>
      <c r="CB766" s="208"/>
      <c r="CC766" s="208"/>
      <c r="CD766" s="208"/>
      <c r="CE766" s="208"/>
      <c r="CF766" s="208"/>
      <c r="CG766" s="208"/>
      <c r="CH766" s="208"/>
      <c r="CI766" s="208"/>
      <c r="CJ766" s="208"/>
      <c r="CK766" s="208"/>
      <c r="CL766" s="208"/>
      <c r="CM766" s="208"/>
      <c r="CN766" s="208"/>
      <c r="CO766" s="208"/>
      <c r="CP766" s="208"/>
      <c r="CQ766" s="176"/>
      <c r="DP766" s="166"/>
    </row>
    <row r="767" spans="2:120">
      <c r="B767" s="166"/>
      <c r="C767" s="175"/>
      <c r="D767" s="175"/>
      <c r="E767" s="178"/>
      <c r="F767" s="17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70"/>
      <c r="S767" s="170"/>
      <c r="T767" s="170"/>
      <c r="U767" s="170"/>
      <c r="V767" s="170"/>
      <c r="W767" s="170"/>
      <c r="X767" s="207"/>
      <c r="Y767" s="207"/>
      <c r="Z767" s="207"/>
      <c r="AA767" s="208"/>
      <c r="AB767" s="208"/>
      <c r="AC767" s="208"/>
      <c r="AD767" s="208"/>
      <c r="AE767" s="208"/>
      <c r="AF767" s="208"/>
      <c r="AG767" s="208"/>
      <c r="AH767" s="208"/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  <c r="BI767" s="208"/>
      <c r="BJ767" s="208"/>
      <c r="BK767" s="208"/>
      <c r="BL767" s="208"/>
      <c r="BM767" s="208"/>
      <c r="BN767" s="208"/>
      <c r="BO767" s="208"/>
      <c r="BP767" s="208"/>
      <c r="BQ767" s="208"/>
      <c r="BR767" s="208"/>
      <c r="BS767" s="208"/>
      <c r="BT767" s="208"/>
      <c r="BU767" s="208"/>
      <c r="BV767" s="208"/>
      <c r="BW767" s="208"/>
      <c r="BX767" s="208"/>
      <c r="BY767" s="208"/>
      <c r="BZ767" s="208"/>
      <c r="CA767" s="208"/>
      <c r="CB767" s="208"/>
      <c r="CC767" s="208"/>
      <c r="CD767" s="208"/>
      <c r="CE767" s="208"/>
      <c r="CF767" s="208"/>
      <c r="CG767" s="208"/>
      <c r="CH767" s="208"/>
      <c r="CI767" s="208"/>
      <c r="CJ767" s="208"/>
      <c r="CK767" s="208"/>
      <c r="CL767" s="208"/>
      <c r="CM767" s="208"/>
      <c r="CN767" s="208"/>
      <c r="CO767" s="208"/>
      <c r="CP767" s="208"/>
      <c r="CQ767" s="176"/>
      <c r="DP767" s="166"/>
    </row>
    <row r="768" spans="2:120">
      <c r="B768" s="166"/>
      <c r="C768" s="175"/>
      <c r="D768" s="175"/>
      <c r="E768" s="178"/>
      <c r="F768" s="17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70"/>
      <c r="S768" s="170"/>
      <c r="T768" s="170"/>
      <c r="U768" s="170"/>
      <c r="V768" s="170"/>
      <c r="W768" s="170"/>
      <c r="X768" s="207"/>
      <c r="Y768" s="207"/>
      <c r="Z768" s="207"/>
      <c r="AA768" s="208"/>
      <c r="AB768" s="208"/>
      <c r="AC768" s="208"/>
      <c r="AD768" s="208"/>
      <c r="AE768" s="208"/>
      <c r="AF768" s="208"/>
      <c r="AG768" s="208"/>
      <c r="AH768" s="208"/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  <c r="BI768" s="208"/>
      <c r="BJ768" s="208"/>
      <c r="BK768" s="208"/>
      <c r="BL768" s="208"/>
      <c r="BM768" s="208"/>
      <c r="BN768" s="208"/>
      <c r="BO768" s="208"/>
      <c r="BP768" s="208"/>
      <c r="BQ768" s="208"/>
      <c r="BR768" s="208"/>
      <c r="BS768" s="208"/>
      <c r="BT768" s="208"/>
      <c r="BU768" s="208"/>
      <c r="BV768" s="208"/>
      <c r="BW768" s="208"/>
      <c r="BX768" s="208"/>
      <c r="BY768" s="208"/>
      <c r="BZ768" s="208"/>
      <c r="CA768" s="208"/>
      <c r="CB768" s="208"/>
      <c r="CC768" s="208"/>
      <c r="CD768" s="208"/>
      <c r="CE768" s="208"/>
      <c r="CF768" s="208"/>
      <c r="CG768" s="208"/>
      <c r="CH768" s="208"/>
      <c r="CI768" s="208"/>
      <c r="CJ768" s="208"/>
      <c r="CK768" s="208"/>
      <c r="CL768" s="208"/>
      <c r="CM768" s="208"/>
      <c r="CN768" s="208"/>
      <c r="CO768" s="208"/>
      <c r="CP768" s="208"/>
      <c r="CQ768" s="176"/>
      <c r="DP768" s="166"/>
    </row>
    <row r="769" spans="2:120">
      <c r="B769" s="166"/>
      <c r="C769" s="175"/>
      <c r="D769" s="175"/>
      <c r="E769" s="178"/>
      <c r="F769" s="17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70"/>
      <c r="S769" s="170"/>
      <c r="T769" s="170"/>
      <c r="U769" s="170"/>
      <c r="V769" s="170"/>
      <c r="W769" s="170"/>
      <c r="X769" s="207"/>
      <c r="Y769" s="207"/>
      <c r="Z769" s="207"/>
      <c r="AA769" s="208"/>
      <c r="AB769" s="208"/>
      <c r="AC769" s="208"/>
      <c r="AD769" s="208"/>
      <c r="AE769" s="208"/>
      <c r="AF769" s="208"/>
      <c r="AG769" s="208"/>
      <c r="AH769" s="208"/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  <c r="BI769" s="208"/>
      <c r="BJ769" s="208"/>
      <c r="BK769" s="208"/>
      <c r="BL769" s="208"/>
      <c r="BM769" s="208"/>
      <c r="BN769" s="208"/>
      <c r="BO769" s="208"/>
      <c r="BP769" s="208"/>
      <c r="BQ769" s="208"/>
      <c r="BR769" s="208"/>
      <c r="BS769" s="208"/>
      <c r="BT769" s="208"/>
      <c r="BU769" s="208"/>
      <c r="BV769" s="208"/>
      <c r="BW769" s="208"/>
      <c r="BX769" s="208"/>
      <c r="BY769" s="208"/>
      <c r="BZ769" s="208"/>
      <c r="CA769" s="208"/>
      <c r="CB769" s="208"/>
      <c r="CC769" s="208"/>
      <c r="CD769" s="208"/>
      <c r="CE769" s="208"/>
      <c r="CF769" s="208"/>
      <c r="CG769" s="208"/>
      <c r="CH769" s="208"/>
      <c r="CI769" s="208"/>
      <c r="CJ769" s="208"/>
      <c r="CK769" s="208"/>
      <c r="CL769" s="208"/>
      <c r="CM769" s="208"/>
      <c r="CN769" s="208"/>
      <c r="CO769" s="208"/>
      <c r="CP769" s="208"/>
      <c r="CQ769" s="176"/>
      <c r="DP769" s="166"/>
    </row>
    <row r="770" spans="2:120">
      <c r="B770" s="166"/>
      <c r="C770" s="175"/>
      <c r="D770" s="175"/>
      <c r="E770" s="178"/>
      <c r="F770" s="17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70"/>
      <c r="S770" s="170"/>
      <c r="T770" s="170"/>
      <c r="U770" s="170"/>
      <c r="V770" s="170"/>
      <c r="W770" s="170"/>
      <c r="X770" s="207"/>
      <c r="Y770" s="207"/>
      <c r="Z770" s="207"/>
      <c r="AA770" s="208"/>
      <c r="AB770" s="208"/>
      <c r="AC770" s="208"/>
      <c r="AD770" s="208"/>
      <c r="AE770" s="208"/>
      <c r="AF770" s="208"/>
      <c r="AG770" s="208"/>
      <c r="AH770" s="208"/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  <c r="BI770" s="208"/>
      <c r="BJ770" s="208"/>
      <c r="BK770" s="208"/>
      <c r="BL770" s="208"/>
      <c r="BM770" s="208"/>
      <c r="BN770" s="208"/>
      <c r="BO770" s="208"/>
      <c r="BP770" s="208"/>
      <c r="BQ770" s="208"/>
      <c r="BR770" s="208"/>
      <c r="BS770" s="208"/>
      <c r="BT770" s="208"/>
      <c r="BU770" s="208"/>
      <c r="BV770" s="208"/>
      <c r="BW770" s="208"/>
      <c r="BX770" s="208"/>
      <c r="BY770" s="208"/>
      <c r="BZ770" s="208"/>
      <c r="CA770" s="208"/>
      <c r="CB770" s="208"/>
      <c r="CC770" s="208"/>
      <c r="CD770" s="208"/>
      <c r="CE770" s="208"/>
      <c r="CF770" s="208"/>
      <c r="CG770" s="208"/>
      <c r="CH770" s="208"/>
      <c r="CI770" s="208"/>
      <c r="CJ770" s="208"/>
      <c r="CK770" s="208"/>
      <c r="CL770" s="208"/>
      <c r="CM770" s="208"/>
      <c r="CN770" s="208"/>
      <c r="CO770" s="208"/>
      <c r="CP770" s="208"/>
      <c r="CQ770" s="176"/>
      <c r="DP770" s="166"/>
    </row>
    <row r="771" spans="2:120">
      <c r="B771" s="166"/>
      <c r="C771" s="175"/>
      <c r="D771" s="175"/>
      <c r="E771" s="178"/>
      <c r="F771" s="17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70"/>
      <c r="S771" s="170"/>
      <c r="T771" s="170"/>
      <c r="U771" s="170"/>
      <c r="V771" s="170"/>
      <c r="W771" s="170"/>
      <c r="X771" s="207"/>
      <c r="Y771" s="207"/>
      <c r="Z771" s="207"/>
      <c r="AA771" s="208"/>
      <c r="AB771" s="208"/>
      <c r="AC771" s="208"/>
      <c r="AD771" s="208"/>
      <c r="AE771" s="208"/>
      <c r="AF771" s="208"/>
      <c r="AG771" s="208"/>
      <c r="AH771" s="208"/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  <c r="BI771" s="208"/>
      <c r="BJ771" s="208"/>
      <c r="BK771" s="208"/>
      <c r="BL771" s="208"/>
      <c r="BM771" s="208"/>
      <c r="BN771" s="208"/>
      <c r="BO771" s="208"/>
      <c r="BP771" s="208"/>
      <c r="BQ771" s="208"/>
      <c r="BR771" s="208"/>
      <c r="BS771" s="208"/>
      <c r="BT771" s="208"/>
      <c r="BU771" s="208"/>
      <c r="BV771" s="208"/>
      <c r="BW771" s="208"/>
      <c r="BX771" s="208"/>
      <c r="BY771" s="208"/>
      <c r="BZ771" s="208"/>
      <c r="CA771" s="208"/>
      <c r="CB771" s="208"/>
      <c r="CC771" s="208"/>
      <c r="CD771" s="208"/>
      <c r="CE771" s="208"/>
      <c r="CF771" s="208"/>
      <c r="CG771" s="208"/>
      <c r="CH771" s="208"/>
      <c r="CI771" s="208"/>
      <c r="CJ771" s="208"/>
      <c r="CK771" s="208"/>
      <c r="CL771" s="208"/>
      <c r="CM771" s="208"/>
      <c r="CN771" s="208"/>
      <c r="CO771" s="208"/>
      <c r="CP771" s="208"/>
      <c r="CQ771" s="176"/>
      <c r="DP771" s="166"/>
    </row>
    <row r="772" spans="2:120">
      <c r="B772" s="166"/>
      <c r="C772" s="175"/>
      <c r="D772" s="175"/>
      <c r="E772" s="178"/>
      <c r="F772" s="17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70"/>
      <c r="S772" s="170"/>
      <c r="T772" s="170"/>
      <c r="U772" s="170"/>
      <c r="V772" s="170"/>
      <c r="W772" s="170"/>
      <c r="X772" s="207"/>
      <c r="Y772" s="207"/>
      <c r="Z772" s="207"/>
      <c r="AA772" s="208"/>
      <c r="AB772" s="208"/>
      <c r="AC772" s="208"/>
      <c r="AD772" s="208"/>
      <c r="AE772" s="208"/>
      <c r="AF772" s="208"/>
      <c r="AG772" s="208"/>
      <c r="AH772" s="208"/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  <c r="BI772" s="208"/>
      <c r="BJ772" s="208"/>
      <c r="BK772" s="208"/>
      <c r="BL772" s="208"/>
      <c r="BM772" s="208"/>
      <c r="BN772" s="208"/>
      <c r="BO772" s="208"/>
      <c r="BP772" s="208"/>
      <c r="BQ772" s="208"/>
      <c r="BR772" s="208"/>
      <c r="BS772" s="208"/>
      <c r="BT772" s="208"/>
      <c r="BU772" s="208"/>
      <c r="BV772" s="208"/>
      <c r="BW772" s="208"/>
      <c r="BX772" s="208"/>
      <c r="BY772" s="208"/>
      <c r="BZ772" s="208"/>
      <c r="CA772" s="208"/>
      <c r="CB772" s="208"/>
      <c r="CC772" s="208"/>
      <c r="CD772" s="208"/>
      <c r="CE772" s="208"/>
      <c r="CF772" s="208"/>
      <c r="CG772" s="208"/>
      <c r="CH772" s="208"/>
      <c r="CI772" s="208"/>
      <c r="CJ772" s="208"/>
      <c r="CK772" s="208"/>
      <c r="CL772" s="208"/>
      <c r="CM772" s="208"/>
      <c r="CN772" s="208"/>
      <c r="CO772" s="208"/>
      <c r="CP772" s="208"/>
      <c r="CQ772" s="176"/>
      <c r="DP772" s="166"/>
    </row>
    <row r="773" spans="2:120">
      <c r="B773" s="166"/>
      <c r="C773" s="175"/>
      <c r="D773" s="175"/>
      <c r="E773" s="178"/>
      <c r="F773" s="17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70"/>
      <c r="S773" s="170"/>
      <c r="T773" s="170"/>
      <c r="U773" s="170"/>
      <c r="V773" s="170"/>
      <c r="W773" s="170"/>
      <c r="X773" s="207"/>
      <c r="Y773" s="207"/>
      <c r="Z773" s="207"/>
      <c r="AA773" s="208"/>
      <c r="AB773" s="208"/>
      <c r="AC773" s="208"/>
      <c r="AD773" s="208"/>
      <c r="AE773" s="208"/>
      <c r="AF773" s="208"/>
      <c r="AG773" s="208"/>
      <c r="AH773" s="208"/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  <c r="BI773" s="208"/>
      <c r="BJ773" s="208"/>
      <c r="BK773" s="208"/>
      <c r="BL773" s="208"/>
      <c r="BM773" s="208"/>
      <c r="BN773" s="208"/>
      <c r="BO773" s="208"/>
      <c r="BP773" s="208"/>
      <c r="BQ773" s="208"/>
      <c r="BR773" s="208"/>
      <c r="BS773" s="208"/>
      <c r="BT773" s="208"/>
      <c r="BU773" s="208"/>
      <c r="BV773" s="208"/>
      <c r="BW773" s="208"/>
      <c r="BX773" s="208"/>
      <c r="BY773" s="208"/>
      <c r="BZ773" s="208"/>
      <c r="CA773" s="208"/>
      <c r="CB773" s="208"/>
      <c r="CC773" s="208"/>
      <c r="CD773" s="208"/>
      <c r="CE773" s="208"/>
      <c r="CF773" s="208"/>
      <c r="CG773" s="208"/>
      <c r="CH773" s="208"/>
      <c r="CI773" s="208"/>
      <c r="CJ773" s="208"/>
      <c r="CK773" s="208"/>
      <c r="CL773" s="208"/>
      <c r="CM773" s="208"/>
      <c r="CN773" s="208"/>
      <c r="CO773" s="208"/>
      <c r="CP773" s="208"/>
      <c r="CQ773" s="176"/>
      <c r="DP773" s="166"/>
    </row>
    <row r="774" spans="2:120">
      <c r="B774" s="166"/>
      <c r="C774" s="175"/>
      <c r="D774" s="175"/>
      <c r="E774" s="178"/>
      <c r="F774" s="17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70"/>
      <c r="S774" s="170"/>
      <c r="T774" s="170"/>
      <c r="U774" s="170"/>
      <c r="V774" s="170"/>
      <c r="W774" s="170"/>
      <c r="X774" s="207"/>
      <c r="Y774" s="207"/>
      <c r="Z774" s="207"/>
      <c r="AA774" s="208"/>
      <c r="AB774" s="208"/>
      <c r="AC774" s="208"/>
      <c r="AD774" s="208"/>
      <c r="AE774" s="208"/>
      <c r="AF774" s="208"/>
      <c r="AG774" s="208"/>
      <c r="AH774" s="208"/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  <c r="BI774" s="208"/>
      <c r="BJ774" s="208"/>
      <c r="BK774" s="208"/>
      <c r="BL774" s="208"/>
      <c r="BM774" s="208"/>
      <c r="BN774" s="208"/>
      <c r="BO774" s="208"/>
      <c r="BP774" s="208"/>
      <c r="BQ774" s="208"/>
      <c r="BR774" s="208"/>
      <c r="BS774" s="208"/>
      <c r="BT774" s="208"/>
      <c r="BU774" s="208"/>
      <c r="BV774" s="208"/>
      <c r="BW774" s="208"/>
      <c r="BX774" s="208"/>
      <c r="BY774" s="208"/>
      <c r="BZ774" s="208"/>
      <c r="CA774" s="208"/>
      <c r="CB774" s="208"/>
      <c r="CC774" s="208"/>
      <c r="CD774" s="208"/>
      <c r="CE774" s="208"/>
      <c r="CF774" s="208"/>
      <c r="CG774" s="208"/>
      <c r="CH774" s="208"/>
      <c r="CI774" s="208"/>
      <c r="CJ774" s="208"/>
      <c r="CK774" s="208"/>
      <c r="CL774" s="208"/>
      <c r="CM774" s="208"/>
      <c r="CN774" s="208"/>
      <c r="CO774" s="208"/>
      <c r="CP774" s="208"/>
      <c r="CQ774" s="176"/>
      <c r="DP774" s="166"/>
    </row>
    <row r="775" spans="2:120">
      <c r="B775" s="166"/>
      <c r="C775" s="175"/>
      <c r="D775" s="175"/>
      <c r="E775" s="178"/>
      <c r="F775" s="17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70"/>
      <c r="S775" s="170"/>
      <c r="T775" s="170"/>
      <c r="U775" s="170"/>
      <c r="V775" s="170"/>
      <c r="W775" s="170"/>
      <c r="X775" s="207"/>
      <c r="Y775" s="207"/>
      <c r="Z775" s="207"/>
      <c r="AA775" s="208"/>
      <c r="AB775" s="208"/>
      <c r="AC775" s="208"/>
      <c r="AD775" s="208"/>
      <c r="AE775" s="208"/>
      <c r="AF775" s="208"/>
      <c r="AG775" s="208"/>
      <c r="AH775" s="208"/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  <c r="BI775" s="208"/>
      <c r="BJ775" s="208"/>
      <c r="BK775" s="208"/>
      <c r="BL775" s="208"/>
      <c r="BM775" s="208"/>
      <c r="BN775" s="208"/>
      <c r="BO775" s="208"/>
      <c r="BP775" s="208"/>
      <c r="BQ775" s="208"/>
      <c r="BR775" s="208"/>
      <c r="BS775" s="208"/>
      <c r="BT775" s="208"/>
      <c r="BU775" s="208"/>
      <c r="BV775" s="208"/>
      <c r="BW775" s="208"/>
      <c r="BX775" s="208"/>
      <c r="BY775" s="208"/>
      <c r="BZ775" s="208"/>
      <c r="CA775" s="208"/>
      <c r="CB775" s="208"/>
      <c r="CC775" s="208"/>
      <c r="CD775" s="208"/>
      <c r="CE775" s="208"/>
      <c r="CF775" s="208"/>
      <c r="CG775" s="208"/>
      <c r="CH775" s="208"/>
      <c r="CI775" s="208"/>
      <c r="CJ775" s="208"/>
      <c r="CK775" s="208"/>
      <c r="CL775" s="208"/>
      <c r="CM775" s="208"/>
      <c r="CN775" s="208"/>
      <c r="CO775" s="208"/>
      <c r="CP775" s="208"/>
      <c r="CQ775" s="176"/>
      <c r="DP775" s="166"/>
    </row>
    <row r="776" spans="2:120">
      <c r="B776" s="166"/>
      <c r="C776" s="175"/>
      <c r="D776" s="175"/>
      <c r="E776" s="178"/>
      <c r="F776" s="17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70"/>
      <c r="S776" s="170"/>
      <c r="T776" s="170"/>
      <c r="U776" s="170"/>
      <c r="V776" s="170"/>
      <c r="W776" s="170"/>
      <c r="X776" s="207"/>
      <c r="Y776" s="207"/>
      <c r="Z776" s="207"/>
      <c r="AA776" s="208"/>
      <c r="AB776" s="208"/>
      <c r="AC776" s="208"/>
      <c r="AD776" s="208"/>
      <c r="AE776" s="208"/>
      <c r="AF776" s="208"/>
      <c r="AG776" s="208"/>
      <c r="AH776" s="208"/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08"/>
      <c r="AU776" s="208"/>
      <c r="AV776" s="208"/>
      <c r="AW776" s="208"/>
      <c r="AX776" s="208"/>
      <c r="AY776" s="208"/>
      <c r="AZ776" s="208"/>
      <c r="BA776" s="208"/>
      <c r="BB776" s="208"/>
      <c r="BC776" s="208"/>
      <c r="BD776" s="208"/>
      <c r="BE776" s="208"/>
      <c r="BF776" s="208"/>
      <c r="BG776" s="208"/>
      <c r="BH776" s="208"/>
      <c r="BI776" s="208"/>
      <c r="BJ776" s="208"/>
      <c r="BK776" s="208"/>
      <c r="BL776" s="208"/>
      <c r="BM776" s="208"/>
      <c r="BN776" s="208"/>
      <c r="BO776" s="208"/>
      <c r="BP776" s="208"/>
      <c r="BQ776" s="208"/>
      <c r="BR776" s="208"/>
      <c r="BS776" s="208"/>
      <c r="BT776" s="208"/>
      <c r="BU776" s="208"/>
      <c r="BV776" s="208"/>
      <c r="BW776" s="208"/>
      <c r="BX776" s="208"/>
      <c r="BY776" s="208"/>
      <c r="BZ776" s="208"/>
      <c r="CA776" s="208"/>
      <c r="CB776" s="208"/>
      <c r="CC776" s="208"/>
      <c r="CD776" s="208"/>
      <c r="CE776" s="208"/>
      <c r="CF776" s="208"/>
      <c r="CG776" s="208"/>
      <c r="CH776" s="208"/>
      <c r="CI776" s="208"/>
      <c r="CJ776" s="208"/>
      <c r="CK776" s="208"/>
      <c r="CL776" s="208"/>
      <c r="CM776" s="208"/>
      <c r="CN776" s="208"/>
      <c r="CO776" s="208"/>
      <c r="CP776" s="208"/>
      <c r="CQ776" s="176"/>
      <c r="DP776" s="166"/>
    </row>
    <row r="777" spans="2:120">
      <c r="B777" s="166"/>
      <c r="C777" s="175"/>
      <c r="D777" s="175"/>
      <c r="E777" s="178"/>
      <c r="F777" s="17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70"/>
      <c r="S777" s="170"/>
      <c r="T777" s="170"/>
      <c r="U777" s="170"/>
      <c r="V777" s="170"/>
      <c r="W777" s="170"/>
      <c r="X777" s="207"/>
      <c r="Y777" s="207"/>
      <c r="Z777" s="207"/>
      <c r="AA777" s="208"/>
      <c r="AB777" s="208"/>
      <c r="AC777" s="208"/>
      <c r="AD777" s="208"/>
      <c r="AE777" s="208"/>
      <c r="AF777" s="208"/>
      <c r="AG777" s="208"/>
      <c r="AH777" s="208"/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  <c r="BI777" s="208"/>
      <c r="BJ777" s="208"/>
      <c r="BK777" s="208"/>
      <c r="BL777" s="208"/>
      <c r="BM777" s="208"/>
      <c r="BN777" s="208"/>
      <c r="BO777" s="208"/>
      <c r="BP777" s="208"/>
      <c r="BQ777" s="208"/>
      <c r="BR777" s="208"/>
      <c r="BS777" s="208"/>
      <c r="BT777" s="208"/>
      <c r="BU777" s="208"/>
      <c r="BV777" s="208"/>
      <c r="BW777" s="208"/>
      <c r="BX777" s="208"/>
      <c r="BY777" s="208"/>
      <c r="BZ777" s="208"/>
      <c r="CA777" s="208"/>
      <c r="CB777" s="208"/>
      <c r="CC777" s="208"/>
      <c r="CD777" s="208"/>
      <c r="CE777" s="208"/>
      <c r="CF777" s="208"/>
      <c r="CG777" s="208"/>
      <c r="CH777" s="208"/>
      <c r="CI777" s="208"/>
      <c r="CJ777" s="208"/>
      <c r="CK777" s="208"/>
      <c r="CL777" s="208"/>
      <c r="CM777" s="208"/>
      <c r="CN777" s="208"/>
      <c r="CO777" s="208"/>
      <c r="CP777" s="208"/>
      <c r="CQ777" s="176"/>
      <c r="DP777" s="166"/>
    </row>
    <row r="778" spans="2:120">
      <c r="B778" s="166"/>
      <c r="C778" s="175"/>
      <c r="D778" s="175"/>
      <c r="E778" s="178"/>
      <c r="F778" s="17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70"/>
      <c r="S778" s="170"/>
      <c r="T778" s="170"/>
      <c r="U778" s="170"/>
      <c r="V778" s="170"/>
      <c r="W778" s="170"/>
      <c r="X778" s="207"/>
      <c r="Y778" s="207"/>
      <c r="Z778" s="207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  <c r="BI778" s="208"/>
      <c r="BJ778" s="208"/>
      <c r="BK778" s="208"/>
      <c r="BL778" s="208"/>
      <c r="BM778" s="208"/>
      <c r="BN778" s="208"/>
      <c r="BO778" s="208"/>
      <c r="BP778" s="208"/>
      <c r="BQ778" s="208"/>
      <c r="BR778" s="208"/>
      <c r="BS778" s="208"/>
      <c r="BT778" s="208"/>
      <c r="BU778" s="208"/>
      <c r="BV778" s="208"/>
      <c r="BW778" s="208"/>
      <c r="BX778" s="208"/>
      <c r="BY778" s="208"/>
      <c r="BZ778" s="208"/>
      <c r="CA778" s="208"/>
      <c r="CB778" s="208"/>
      <c r="CC778" s="208"/>
      <c r="CD778" s="208"/>
      <c r="CE778" s="208"/>
      <c r="CF778" s="208"/>
      <c r="CG778" s="208"/>
      <c r="CH778" s="208"/>
      <c r="CI778" s="208"/>
      <c r="CJ778" s="208"/>
      <c r="CK778" s="208"/>
      <c r="CL778" s="208"/>
      <c r="CM778" s="208"/>
      <c r="CN778" s="208"/>
      <c r="CO778" s="208"/>
      <c r="CP778" s="208"/>
      <c r="CQ778" s="176"/>
      <c r="DP778" s="166"/>
    </row>
    <row r="779" spans="2:120">
      <c r="B779" s="166"/>
      <c r="C779" s="175"/>
      <c r="D779" s="175"/>
      <c r="E779" s="178"/>
      <c r="F779" s="17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70"/>
      <c r="S779" s="170"/>
      <c r="T779" s="170"/>
      <c r="U779" s="170"/>
      <c r="V779" s="170"/>
      <c r="W779" s="170"/>
      <c r="X779" s="207"/>
      <c r="Y779" s="207"/>
      <c r="Z779" s="207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  <c r="BI779" s="208"/>
      <c r="BJ779" s="208"/>
      <c r="BK779" s="208"/>
      <c r="BL779" s="208"/>
      <c r="BM779" s="208"/>
      <c r="BN779" s="208"/>
      <c r="BO779" s="208"/>
      <c r="BP779" s="208"/>
      <c r="BQ779" s="208"/>
      <c r="BR779" s="208"/>
      <c r="BS779" s="208"/>
      <c r="BT779" s="208"/>
      <c r="BU779" s="208"/>
      <c r="BV779" s="208"/>
      <c r="BW779" s="208"/>
      <c r="BX779" s="208"/>
      <c r="BY779" s="208"/>
      <c r="BZ779" s="208"/>
      <c r="CA779" s="208"/>
      <c r="CB779" s="208"/>
      <c r="CC779" s="208"/>
      <c r="CD779" s="208"/>
      <c r="CE779" s="208"/>
      <c r="CF779" s="208"/>
      <c r="CG779" s="208"/>
      <c r="CH779" s="208"/>
      <c r="CI779" s="208"/>
      <c r="CJ779" s="208"/>
      <c r="CK779" s="208"/>
      <c r="CL779" s="208"/>
      <c r="CM779" s="208"/>
      <c r="CN779" s="208"/>
      <c r="CO779" s="208"/>
      <c r="CP779" s="208"/>
      <c r="CQ779" s="176"/>
      <c r="DP779" s="166"/>
    </row>
    <row r="780" spans="2:120">
      <c r="B780" s="166"/>
      <c r="C780" s="175"/>
      <c r="D780" s="175"/>
      <c r="E780" s="178"/>
      <c r="F780" s="17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70"/>
      <c r="S780" s="170"/>
      <c r="T780" s="170"/>
      <c r="U780" s="170"/>
      <c r="V780" s="170"/>
      <c r="W780" s="170"/>
      <c r="X780" s="207"/>
      <c r="Y780" s="207"/>
      <c r="Z780" s="207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  <c r="BI780" s="208"/>
      <c r="BJ780" s="208"/>
      <c r="BK780" s="208"/>
      <c r="BL780" s="208"/>
      <c r="BM780" s="208"/>
      <c r="BN780" s="208"/>
      <c r="BO780" s="208"/>
      <c r="BP780" s="208"/>
      <c r="BQ780" s="208"/>
      <c r="BR780" s="208"/>
      <c r="BS780" s="208"/>
      <c r="BT780" s="208"/>
      <c r="BU780" s="208"/>
      <c r="BV780" s="208"/>
      <c r="BW780" s="208"/>
      <c r="BX780" s="208"/>
      <c r="BY780" s="208"/>
      <c r="BZ780" s="208"/>
      <c r="CA780" s="208"/>
      <c r="CB780" s="208"/>
      <c r="CC780" s="208"/>
      <c r="CD780" s="208"/>
      <c r="CE780" s="208"/>
      <c r="CF780" s="208"/>
      <c r="CG780" s="208"/>
      <c r="CH780" s="208"/>
      <c r="CI780" s="208"/>
      <c r="CJ780" s="208"/>
      <c r="CK780" s="208"/>
      <c r="CL780" s="208"/>
      <c r="CM780" s="208"/>
      <c r="CN780" s="208"/>
      <c r="CO780" s="208"/>
      <c r="CP780" s="208"/>
      <c r="CQ780" s="176"/>
      <c r="DP780" s="166"/>
    </row>
    <row r="781" spans="2:120">
      <c r="B781" s="166"/>
      <c r="C781" s="175"/>
      <c r="D781" s="175"/>
      <c r="E781" s="178"/>
      <c r="F781" s="17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70"/>
      <c r="S781" s="170"/>
      <c r="T781" s="170"/>
      <c r="U781" s="170"/>
      <c r="V781" s="170"/>
      <c r="W781" s="170"/>
      <c r="X781" s="207"/>
      <c r="Y781" s="207"/>
      <c r="Z781" s="207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  <c r="BI781" s="208"/>
      <c r="BJ781" s="208"/>
      <c r="BK781" s="208"/>
      <c r="BL781" s="208"/>
      <c r="BM781" s="208"/>
      <c r="BN781" s="208"/>
      <c r="BO781" s="208"/>
      <c r="BP781" s="208"/>
      <c r="BQ781" s="208"/>
      <c r="BR781" s="208"/>
      <c r="BS781" s="208"/>
      <c r="BT781" s="208"/>
      <c r="BU781" s="208"/>
      <c r="BV781" s="208"/>
      <c r="BW781" s="208"/>
      <c r="BX781" s="208"/>
      <c r="BY781" s="208"/>
      <c r="BZ781" s="208"/>
      <c r="CA781" s="208"/>
      <c r="CB781" s="208"/>
      <c r="CC781" s="208"/>
      <c r="CD781" s="208"/>
      <c r="CE781" s="208"/>
      <c r="CF781" s="208"/>
      <c r="CG781" s="208"/>
      <c r="CH781" s="208"/>
      <c r="CI781" s="208"/>
      <c r="CJ781" s="208"/>
      <c r="CK781" s="208"/>
      <c r="CL781" s="208"/>
      <c r="CM781" s="208"/>
      <c r="CN781" s="208"/>
      <c r="CO781" s="208"/>
      <c r="CP781" s="208"/>
      <c r="CQ781" s="176"/>
      <c r="DP781" s="166"/>
    </row>
    <row r="782" spans="2:120">
      <c r="B782" s="166"/>
      <c r="C782" s="175"/>
      <c r="D782" s="175"/>
      <c r="E782" s="178"/>
      <c r="F782" s="17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70"/>
      <c r="S782" s="170"/>
      <c r="T782" s="170"/>
      <c r="U782" s="170"/>
      <c r="V782" s="170"/>
      <c r="W782" s="170"/>
      <c r="X782" s="207"/>
      <c r="Y782" s="207"/>
      <c r="Z782" s="207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  <c r="BI782" s="208"/>
      <c r="BJ782" s="208"/>
      <c r="BK782" s="208"/>
      <c r="BL782" s="208"/>
      <c r="BM782" s="208"/>
      <c r="BN782" s="208"/>
      <c r="BO782" s="208"/>
      <c r="BP782" s="208"/>
      <c r="BQ782" s="208"/>
      <c r="BR782" s="208"/>
      <c r="BS782" s="208"/>
      <c r="BT782" s="208"/>
      <c r="BU782" s="208"/>
      <c r="BV782" s="208"/>
      <c r="BW782" s="208"/>
      <c r="BX782" s="208"/>
      <c r="BY782" s="208"/>
      <c r="BZ782" s="208"/>
      <c r="CA782" s="208"/>
      <c r="CB782" s="208"/>
      <c r="CC782" s="208"/>
      <c r="CD782" s="208"/>
      <c r="CE782" s="208"/>
      <c r="CF782" s="208"/>
      <c r="CG782" s="208"/>
      <c r="CH782" s="208"/>
      <c r="CI782" s="208"/>
      <c r="CJ782" s="208"/>
      <c r="CK782" s="208"/>
      <c r="CL782" s="208"/>
      <c r="CM782" s="208"/>
      <c r="CN782" s="208"/>
      <c r="CO782" s="208"/>
      <c r="CP782" s="208"/>
      <c r="CQ782" s="176"/>
      <c r="DP782" s="166"/>
    </row>
    <row r="783" spans="2:120">
      <c r="B783" s="166"/>
      <c r="C783" s="175"/>
      <c r="D783" s="175"/>
      <c r="E783" s="178"/>
      <c r="F783" s="17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70"/>
      <c r="S783" s="170"/>
      <c r="T783" s="170"/>
      <c r="U783" s="170"/>
      <c r="V783" s="170"/>
      <c r="W783" s="170"/>
      <c r="X783" s="207"/>
      <c r="Y783" s="207"/>
      <c r="Z783" s="207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  <c r="BI783" s="208"/>
      <c r="BJ783" s="208"/>
      <c r="BK783" s="208"/>
      <c r="BL783" s="208"/>
      <c r="BM783" s="208"/>
      <c r="BN783" s="208"/>
      <c r="BO783" s="208"/>
      <c r="BP783" s="208"/>
      <c r="BQ783" s="208"/>
      <c r="BR783" s="208"/>
      <c r="BS783" s="208"/>
      <c r="BT783" s="208"/>
      <c r="BU783" s="208"/>
      <c r="BV783" s="208"/>
      <c r="BW783" s="208"/>
      <c r="BX783" s="208"/>
      <c r="BY783" s="208"/>
      <c r="BZ783" s="208"/>
      <c r="CA783" s="208"/>
      <c r="CB783" s="208"/>
      <c r="CC783" s="208"/>
      <c r="CD783" s="208"/>
      <c r="CE783" s="208"/>
      <c r="CF783" s="208"/>
      <c r="CG783" s="208"/>
      <c r="CH783" s="208"/>
      <c r="CI783" s="208"/>
      <c r="CJ783" s="208"/>
      <c r="CK783" s="208"/>
      <c r="CL783" s="208"/>
      <c r="CM783" s="208"/>
      <c r="CN783" s="208"/>
      <c r="CO783" s="208"/>
      <c r="CP783" s="208"/>
      <c r="CQ783" s="176"/>
      <c r="DP783" s="166"/>
    </row>
    <row r="784" spans="2:120">
      <c r="B784" s="166"/>
      <c r="C784" s="175"/>
      <c r="D784" s="175"/>
      <c r="E784" s="178"/>
      <c r="F784" s="17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70"/>
      <c r="S784" s="170"/>
      <c r="T784" s="170"/>
      <c r="U784" s="170"/>
      <c r="V784" s="170"/>
      <c r="W784" s="170"/>
      <c r="X784" s="207"/>
      <c r="Y784" s="207"/>
      <c r="Z784" s="207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  <c r="BI784" s="208"/>
      <c r="BJ784" s="208"/>
      <c r="BK784" s="208"/>
      <c r="BL784" s="208"/>
      <c r="BM784" s="208"/>
      <c r="BN784" s="208"/>
      <c r="BO784" s="208"/>
      <c r="BP784" s="208"/>
      <c r="BQ784" s="208"/>
      <c r="BR784" s="208"/>
      <c r="BS784" s="208"/>
      <c r="BT784" s="208"/>
      <c r="BU784" s="208"/>
      <c r="BV784" s="208"/>
      <c r="BW784" s="208"/>
      <c r="BX784" s="208"/>
      <c r="BY784" s="208"/>
      <c r="BZ784" s="208"/>
      <c r="CA784" s="208"/>
      <c r="CB784" s="208"/>
      <c r="CC784" s="208"/>
      <c r="CD784" s="208"/>
      <c r="CE784" s="208"/>
      <c r="CF784" s="208"/>
      <c r="CG784" s="208"/>
      <c r="CH784" s="208"/>
      <c r="CI784" s="208"/>
      <c r="CJ784" s="208"/>
      <c r="CK784" s="208"/>
      <c r="CL784" s="208"/>
      <c r="CM784" s="208"/>
      <c r="CN784" s="208"/>
      <c r="CO784" s="208"/>
      <c r="CP784" s="208"/>
      <c r="CQ784" s="176"/>
      <c r="DP784" s="166"/>
    </row>
    <row r="785" spans="2:120">
      <c r="B785" s="166"/>
      <c r="C785" s="175"/>
      <c r="D785" s="175"/>
      <c r="E785" s="178"/>
      <c r="F785" s="17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70"/>
      <c r="S785" s="170"/>
      <c r="T785" s="170"/>
      <c r="U785" s="170"/>
      <c r="V785" s="170"/>
      <c r="W785" s="170"/>
      <c r="X785" s="207"/>
      <c r="Y785" s="207"/>
      <c r="Z785" s="207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  <c r="BI785" s="208"/>
      <c r="BJ785" s="208"/>
      <c r="BK785" s="208"/>
      <c r="BL785" s="208"/>
      <c r="BM785" s="208"/>
      <c r="BN785" s="208"/>
      <c r="BO785" s="208"/>
      <c r="BP785" s="208"/>
      <c r="BQ785" s="208"/>
      <c r="BR785" s="208"/>
      <c r="BS785" s="208"/>
      <c r="BT785" s="208"/>
      <c r="BU785" s="208"/>
      <c r="BV785" s="208"/>
      <c r="BW785" s="208"/>
      <c r="BX785" s="208"/>
      <c r="BY785" s="208"/>
      <c r="BZ785" s="208"/>
      <c r="CA785" s="208"/>
      <c r="CB785" s="208"/>
      <c r="CC785" s="208"/>
      <c r="CD785" s="208"/>
      <c r="CE785" s="208"/>
      <c r="CF785" s="208"/>
      <c r="CG785" s="208"/>
      <c r="CH785" s="208"/>
      <c r="CI785" s="208"/>
      <c r="CJ785" s="208"/>
      <c r="CK785" s="208"/>
      <c r="CL785" s="208"/>
      <c r="CM785" s="208"/>
      <c r="CN785" s="208"/>
      <c r="CO785" s="208"/>
      <c r="CP785" s="208"/>
      <c r="CQ785" s="176"/>
      <c r="DP785" s="166"/>
    </row>
    <row r="786" spans="2:120">
      <c r="B786" s="166"/>
      <c r="C786" s="175"/>
      <c r="D786" s="175"/>
      <c r="E786" s="178"/>
      <c r="F786" s="17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70"/>
      <c r="S786" s="170"/>
      <c r="T786" s="170"/>
      <c r="U786" s="170"/>
      <c r="V786" s="170"/>
      <c r="W786" s="170"/>
      <c r="X786" s="207"/>
      <c r="Y786" s="207"/>
      <c r="Z786" s="207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  <c r="BI786" s="208"/>
      <c r="BJ786" s="208"/>
      <c r="BK786" s="208"/>
      <c r="BL786" s="208"/>
      <c r="BM786" s="208"/>
      <c r="BN786" s="208"/>
      <c r="BO786" s="208"/>
      <c r="BP786" s="208"/>
      <c r="BQ786" s="208"/>
      <c r="BR786" s="208"/>
      <c r="BS786" s="208"/>
      <c r="BT786" s="208"/>
      <c r="BU786" s="208"/>
      <c r="BV786" s="208"/>
      <c r="BW786" s="208"/>
      <c r="BX786" s="208"/>
      <c r="BY786" s="208"/>
      <c r="BZ786" s="208"/>
      <c r="CA786" s="208"/>
      <c r="CB786" s="208"/>
      <c r="CC786" s="208"/>
      <c r="CD786" s="208"/>
      <c r="CE786" s="208"/>
      <c r="CF786" s="208"/>
      <c r="CG786" s="208"/>
      <c r="CH786" s="208"/>
      <c r="CI786" s="208"/>
      <c r="CJ786" s="208"/>
      <c r="CK786" s="208"/>
      <c r="CL786" s="208"/>
      <c r="CM786" s="208"/>
      <c r="CN786" s="208"/>
      <c r="CO786" s="208"/>
      <c r="CP786" s="208"/>
      <c r="CQ786" s="176"/>
      <c r="DP786" s="166"/>
    </row>
    <row r="787" spans="2:120">
      <c r="B787" s="166"/>
      <c r="C787" s="175"/>
      <c r="D787" s="175"/>
      <c r="E787" s="178"/>
      <c r="F787" s="17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70"/>
      <c r="S787" s="170"/>
      <c r="T787" s="170"/>
      <c r="U787" s="170"/>
      <c r="V787" s="170"/>
      <c r="W787" s="170"/>
      <c r="X787" s="207"/>
      <c r="Y787" s="207"/>
      <c r="Z787" s="207"/>
      <c r="AA787" s="208"/>
      <c r="AB787" s="208"/>
      <c r="AC787" s="208"/>
      <c r="AD787" s="208"/>
      <c r="AE787" s="208"/>
      <c r="AF787" s="208"/>
      <c r="AG787" s="208"/>
      <c r="AH787" s="208"/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  <c r="AU787" s="208"/>
      <c r="AV787" s="208"/>
      <c r="AW787" s="208"/>
      <c r="AX787" s="208"/>
      <c r="AY787" s="208"/>
      <c r="AZ787" s="208"/>
      <c r="BA787" s="208"/>
      <c r="BB787" s="208"/>
      <c r="BC787" s="208"/>
      <c r="BD787" s="208"/>
      <c r="BE787" s="208"/>
      <c r="BF787" s="208"/>
      <c r="BG787" s="208"/>
      <c r="BH787" s="208"/>
      <c r="BI787" s="208"/>
      <c r="BJ787" s="208"/>
      <c r="BK787" s="208"/>
      <c r="BL787" s="208"/>
      <c r="BM787" s="208"/>
      <c r="BN787" s="208"/>
      <c r="BO787" s="208"/>
      <c r="BP787" s="208"/>
      <c r="BQ787" s="208"/>
      <c r="BR787" s="208"/>
      <c r="BS787" s="208"/>
      <c r="BT787" s="208"/>
      <c r="BU787" s="208"/>
      <c r="BV787" s="208"/>
      <c r="BW787" s="208"/>
      <c r="BX787" s="208"/>
      <c r="BY787" s="208"/>
      <c r="BZ787" s="208"/>
      <c r="CA787" s="208"/>
      <c r="CB787" s="208"/>
      <c r="CC787" s="208"/>
      <c r="CD787" s="208"/>
      <c r="CE787" s="208"/>
      <c r="CF787" s="208"/>
      <c r="CG787" s="208"/>
      <c r="CH787" s="208"/>
      <c r="CI787" s="208"/>
      <c r="CJ787" s="208"/>
      <c r="CK787" s="208"/>
      <c r="CL787" s="208"/>
      <c r="CM787" s="208"/>
      <c r="CN787" s="208"/>
      <c r="CO787" s="208"/>
      <c r="CP787" s="208"/>
      <c r="CQ787" s="176"/>
      <c r="DP787" s="166"/>
    </row>
    <row r="788" spans="2:120">
      <c r="B788" s="166"/>
      <c r="C788" s="175"/>
      <c r="D788" s="175"/>
      <c r="E788" s="178"/>
      <c r="F788" s="17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70"/>
      <c r="S788" s="170"/>
      <c r="T788" s="170"/>
      <c r="U788" s="170"/>
      <c r="V788" s="170"/>
      <c r="W788" s="170"/>
      <c r="X788" s="207"/>
      <c r="Y788" s="207"/>
      <c r="Z788" s="207"/>
      <c r="AA788" s="208"/>
      <c r="AB788" s="208"/>
      <c r="AC788" s="208"/>
      <c r="AD788" s="208"/>
      <c r="AE788" s="208"/>
      <c r="AF788" s="208"/>
      <c r="AG788" s="208"/>
      <c r="AH788" s="208"/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  <c r="BI788" s="208"/>
      <c r="BJ788" s="208"/>
      <c r="BK788" s="208"/>
      <c r="BL788" s="208"/>
      <c r="BM788" s="208"/>
      <c r="BN788" s="208"/>
      <c r="BO788" s="208"/>
      <c r="BP788" s="208"/>
      <c r="BQ788" s="208"/>
      <c r="BR788" s="208"/>
      <c r="BS788" s="208"/>
      <c r="BT788" s="208"/>
      <c r="BU788" s="208"/>
      <c r="BV788" s="208"/>
      <c r="BW788" s="208"/>
      <c r="BX788" s="208"/>
      <c r="BY788" s="208"/>
      <c r="BZ788" s="208"/>
      <c r="CA788" s="208"/>
      <c r="CB788" s="208"/>
      <c r="CC788" s="208"/>
      <c r="CD788" s="208"/>
      <c r="CE788" s="208"/>
      <c r="CF788" s="208"/>
      <c r="CG788" s="208"/>
      <c r="CH788" s="208"/>
      <c r="CI788" s="208"/>
      <c r="CJ788" s="208"/>
      <c r="CK788" s="208"/>
      <c r="CL788" s="208"/>
      <c r="CM788" s="208"/>
      <c r="CN788" s="208"/>
      <c r="CO788" s="208"/>
      <c r="CP788" s="208"/>
      <c r="CQ788" s="176"/>
      <c r="DP788" s="166"/>
    </row>
    <row r="789" spans="2:120">
      <c r="B789" s="166"/>
      <c r="C789" s="175"/>
      <c r="D789" s="175"/>
      <c r="E789" s="178"/>
      <c r="F789" s="17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70"/>
      <c r="S789" s="170"/>
      <c r="T789" s="170"/>
      <c r="U789" s="170"/>
      <c r="V789" s="170"/>
      <c r="W789" s="170"/>
      <c r="X789" s="207"/>
      <c r="Y789" s="207"/>
      <c r="Z789" s="207"/>
      <c r="AA789" s="208"/>
      <c r="AB789" s="208"/>
      <c r="AC789" s="208"/>
      <c r="AD789" s="208"/>
      <c r="AE789" s="208"/>
      <c r="AF789" s="208"/>
      <c r="AG789" s="208"/>
      <c r="AH789" s="208"/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  <c r="BI789" s="208"/>
      <c r="BJ789" s="208"/>
      <c r="BK789" s="208"/>
      <c r="BL789" s="208"/>
      <c r="BM789" s="208"/>
      <c r="BN789" s="208"/>
      <c r="BO789" s="208"/>
      <c r="BP789" s="208"/>
      <c r="BQ789" s="208"/>
      <c r="BR789" s="208"/>
      <c r="BS789" s="208"/>
      <c r="BT789" s="208"/>
      <c r="BU789" s="208"/>
      <c r="BV789" s="208"/>
      <c r="BW789" s="208"/>
      <c r="BX789" s="208"/>
      <c r="BY789" s="208"/>
      <c r="BZ789" s="208"/>
      <c r="CA789" s="208"/>
      <c r="CB789" s="208"/>
      <c r="CC789" s="208"/>
      <c r="CD789" s="208"/>
      <c r="CE789" s="208"/>
      <c r="CF789" s="208"/>
      <c r="CG789" s="208"/>
      <c r="CH789" s="208"/>
      <c r="CI789" s="208"/>
      <c r="CJ789" s="208"/>
      <c r="CK789" s="208"/>
      <c r="CL789" s="208"/>
      <c r="CM789" s="208"/>
      <c r="CN789" s="208"/>
      <c r="CO789" s="208"/>
      <c r="CP789" s="208"/>
      <c r="CQ789" s="176"/>
      <c r="DP789" s="166"/>
    </row>
    <row r="790" spans="2:120">
      <c r="B790" s="166"/>
      <c r="C790" s="175"/>
      <c r="D790" s="175"/>
      <c r="E790" s="178"/>
      <c r="F790" s="17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70"/>
      <c r="S790" s="170"/>
      <c r="T790" s="170"/>
      <c r="U790" s="170"/>
      <c r="V790" s="170"/>
      <c r="W790" s="170"/>
      <c r="X790" s="207"/>
      <c r="Y790" s="207"/>
      <c r="Z790" s="207"/>
      <c r="AA790" s="208"/>
      <c r="AB790" s="208"/>
      <c r="AC790" s="208"/>
      <c r="AD790" s="208"/>
      <c r="AE790" s="208"/>
      <c r="AF790" s="208"/>
      <c r="AG790" s="208"/>
      <c r="AH790" s="208"/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  <c r="BI790" s="208"/>
      <c r="BJ790" s="208"/>
      <c r="BK790" s="208"/>
      <c r="BL790" s="208"/>
      <c r="BM790" s="208"/>
      <c r="BN790" s="208"/>
      <c r="BO790" s="208"/>
      <c r="BP790" s="208"/>
      <c r="BQ790" s="208"/>
      <c r="BR790" s="208"/>
      <c r="BS790" s="208"/>
      <c r="BT790" s="208"/>
      <c r="BU790" s="208"/>
      <c r="BV790" s="208"/>
      <c r="BW790" s="208"/>
      <c r="BX790" s="208"/>
      <c r="BY790" s="208"/>
      <c r="BZ790" s="208"/>
      <c r="CA790" s="208"/>
      <c r="CB790" s="208"/>
      <c r="CC790" s="208"/>
      <c r="CD790" s="208"/>
      <c r="CE790" s="208"/>
      <c r="CF790" s="208"/>
      <c r="CG790" s="208"/>
      <c r="CH790" s="208"/>
      <c r="CI790" s="208"/>
      <c r="CJ790" s="208"/>
      <c r="CK790" s="208"/>
      <c r="CL790" s="208"/>
      <c r="CM790" s="208"/>
      <c r="CN790" s="208"/>
      <c r="CO790" s="208"/>
      <c r="CP790" s="208"/>
      <c r="CQ790" s="176"/>
      <c r="DP790" s="166"/>
    </row>
    <row r="791" spans="2:120">
      <c r="B791" s="166"/>
      <c r="C791" s="175"/>
      <c r="D791" s="175"/>
      <c r="E791" s="178"/>
      <c r="F791" s="17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70"/>
      <c r="S791" s="170"/>
      <c r="T791" s="170"/>
      <c r="U791" s="170"/>
      <c r="V791" s="170"/>
      <c r="W791" s="170"/>
      <c r="X791" s="207"/>
      <c r="Y791" s="207"/>
      <c r="Z791" s="207"/>
      <c r="AA791" s="208"/>
      <c r="AB791" s="208"/>
      <c r="AC791" s="208"/>
      <c r="AD791" s="208"/>
      <c r="AE791" s="208"/>
      <c r="AF791" s="208"/>
      <c r="AG791" s="208"/>
      <c r="AH791" s="208"/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  <c r="BI791" s="208"/>
      <c r="BJ791" s="208"/>
      <c r="BK791" s="208"/>
      <c r="BL791" s="208"/>
      <c r="BM791" s="208"/>
      <c r="BN791" s="208"/>
      <c r="BO791" s="208"/>
      <c r="BP791" s="208"/>
      <c r="BQ791" s="208"/>
      <c r="BR791" s="208"/>
      <c r="BS791" s="208"/>
      <c r="BT791" s="208"/>
      <c r="BU791" s="208"/>
      <c r="BV791" s="208"/>
      <c r="BW791" s="208"/>
      <c r="BX791" s="208"/>
      <c r="BY791" s="208"/>
      <c r="BZ791" s="208"/>
      <c r="CA791" s="208"/>
      <c r="CB791" s="208"/>
      <c r="CC791" s="208"/>
      <c r="CD791" s="208"/>
      <c r="CE791" s="208"/>
      <c r="CF791" s="208"/>
      <c r="CG791" s="208"/>
      <c r="CH791" s="208"/>
      <c r="CI791" s="208"/>
      <c r="CJ791" s="208"/>
      <c r="CK791" s="208"/>
      <c r="CL791" s="208"/>
      <c r="CM791" s="208"/>
      <c r="CN791" s="208"/>
      <c r="CO791" s="208"/>
      <c r="CP791" s="208"/>
      <c r="CQ791" s="176"/>
      <c r="DP791" s="166"/>
    </row>
    <row r="792" spans="2:120">
      <c r="B792" s="166"/>
      <c r="C792" s="175"/>
      <c r="D792" s="175"/>
      <c r="E792" s="178"/>
      <c r="F792" s="17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70"/>
      <c r="S792" s="170"/>
      <c r="T792" s="170"/>
      <c r="U792" s="170"/>
      <c r="V792" s="170"/>
      <c r="W792" s="170"/>
      <c r="X792" s="207"/>
      <c r="Y792" s="207"/>
      <c r="Z792" s="207"/>
      <c r="AA792" s="208"/>
      <c r="AB792" s="208"/>
      <c r="AC792" s="208"/>
      <c r="AD792" s="208"/>
      <c r="AE792" s="208"/>
      <c r="AF792" s="208"/>
      <c r="AG792" s="208"/>
      <c r="AH792" s="208"/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  <c r="BI792" s="208"/>
      <c r="BJ792" s="208"/>
      <c r="BK792" s="208"/>
      <c r="BL792" s="208"/>
      <c r="BM792" s="208"/>
      <c r="BN792" s="208"/>
      <c r="BO792" s="208"/>
      <c r="BP792" s="208"/>
      <c r="BQ792" s="208"/>
      <c r="BR792" s="208"/>
      <c r="BS792" s="208"/>
      <c r="BT792" s="208"/>
      <c r="BU792" s="208"/>
      <c r="BV792" s="208"/>
      <c r="BW792" s="208"/>
      <c r="BX792" s="208"/>
      <c r="BY792" s="208"/>
      <c r="BZ792" s="208"/>
      <c r="CA792" s="208"/>
      <c r="CB792" s="208"/>
      <c r="CC792" s="208"/>
      <c r="CD792" s="208"/>
      <c r="CE792" s="208"/>
      <c r="CF792" s="208"/>
      <c r="CG792" s="208"/>
      <c r="CH792" s="208"/>
      <c r="CI792" s="208"/>
      <c r="CJ792" s="208"/>
      <c r="CK792" s="208"/>
      <c r="CL792" s="208"/>
      <c r="CM792" s="208"/>
      <c r="CN792" s="208"/>
      <c r="CO792" s="208"/>
      <c r="CP792" s="208"/>
      <c r="CQ792" s="176"/>
      <c r="DP792" s="166"/>
    </row>
    <row r="793" spans="2:120">
      <c r="B793" s="166"/>
      <c r="C793" s="175"/>
      <c r="D793" s="175"/>
      <c r="E793" s="178"/>
      <c r="F793" s="17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70"/>
      <c r="S793" s="170"/>
      <c r="T793" s="170"/>
      <c r="U793" s="170"/>
      <c r="V793" s="170"/>
      <c r="W793" s="170"/>
      <c r="X793" s="207"/>
      <c r="Y793" s="207"/>
      <c r="Z793" s="207"/>
      <c r="AA793" s="208"/>
      <c r="AB793" s="208"/>
      <c r="AC793" s="208"/>
      <c r="AD793" s="208"/>
      <c r="AE793" s="208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  <c r="BI793" s="208"/>
      <c r="BJ793" s="208"/>
      <c r="BK793" s="208"/>
      <c r="BL793" s="208"/>
      <c r="BM793" s="208"/>
      <c r="BN793" s="208"/>
      <c r="BO793" s="208"/>
      <c r="BP793" s="208"/>
      <c r="BQ793" s="208"/>
      <c r="BR793" s="208"/>
      <c r="BS793" s="208"/>
      <c r="BT793" s="208"/>
      <c r="BU793" s="208"/>
      <c r="BV793" s="208"/>
      <c r="BW793" s="208"/>
      <c r="BX793" s="208"/>
      <c r="BY793" s="208"/>
      <c r="BZ793" s="208"/>
      <c r="CA793" s="208"/>
      <c r="CB793" s="208"/>
      <c r="CC793" s="208"/>
      <c r="CD793" s="208"/>
      <c r="CE793" s="208"/>
      <c r="CF793" s="208"/>
      <c r="CG793" s="208"/>
      <c r="CH793" s="208"/>
      <c r="CI793" s="208"/>
      <c r="CJ793" s="208"/>
      <c r="CK793" s="208"/>
      <c r="CL793" s="208"/>
      <c r="CM793" s="208"/>
      <c r="CN793" s="208"/>
      <c r="CO793" s="208"/>
      <c r="CP793" s="208"/>
      <c r="CQ793" s="176"/>
      <c r="DP793" s="166"/>
    </row>
    <row r="794" spans="2:120">
      <c r="B794" s="166"/>
      <c r="C794" s="175"/>
      <c r="D794" s="175"/>
      <c r="E794" s="178"/>
      <c r="F794" s="17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70"/>
      <c r="S794" s="170"/>
      <c r="T794" s="170"/>
      <c r="U794" s="170"/>
      <c r="V794" s="170"/>
      <c r="W794" s="170"/>
      <c r="X794" s="207"/>
      <c r="Y794" s="207"/>
      <c r="Z794" s="207"/>
      <c r="AA794" s="208"/>
      <c r="AB794" s="208"/>
      <c r="AC794" s="208"/>
      <c r="AD794" s="208"/>
      <c r="AE794" s="208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  <c r="BI794" s="208"/>
      <c r="BJ794" s="208"/>
      <c r="BK794" s="208"/>
      <c r="BL794" s="208"/>
      <c r="BM794" s="208"/>
      <c r="BN794" s="208"/>
      <c r="BO794" s="208"/>
      <c r="BP794" s="208"/>
      <c r="BQ794" s="208"/>
      <c r="BR794" s="208"/>
      <c r="BS794" s="208"/>
      <c r="BT794" s="208"/>
      <c r="BU794" s="208"/>
      <c r="BV794" s="208"/>
      <c r="BW794" s="208"/>
      <c r="BX794" s="208"/>
      <c r="BY794" s="208"/>
      <c r="BZ794" s="208"/>
      <c r="CA794" s="208"/>
      <c r="CB794" s="208"/>
      <c r="CC794" s="208"/>
      <c r="CD794" s="208"/>
      <c r="CE794" s="208"/>
      <c r="CF794" s="208"/>
      <c r="CG794" s="208"/>
      <c r="CH794" s="208"/>
      <c r="CI794" s="208"/>
      <c r="CJ794" s="208"/>
      <c r="CK794" s="208"/>
      <c r="CL794" s="208"/>
      <c r="CM794" s="208"/>
      <c r="CN794" s="208"/>
      <c r="CO794" s="208"/>
      <c r="CP794" s="208"/>
      <c r="CQ794" s="176"/>
      <c r="DP794" s="166"/>
    </row>
    <row r="795" spans="2:120">
      <c r="B795" s="166"/>
      <c r="C795" s="175"/>
      <c r="D795" s="175"/>
      <c r="E795" s="178"/>
      <c r="F795" s="17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70"/>
      <c r="S795" s="170"/>
      <c r="T795" s="170"/>
      <c r="U795" s="170"/>
      <c r="V795" s="170"/>
      <c r="W795" s="170"/>
      <c r="X795" s="207"/>
      <c r="Y795" s="207"/>
      <c r="Z795" s="207"/>
      <c r="AA795" s="208"/>
      <c r="AB795" s="208"/>
      <c r="AC795" s="208"/>
      <c r="AD795" s="208"/>
      <c r="AE795" s="208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  <c r="BI795" s="208"/>
      <c r="BJ795" s="208"/>
      <c r="BK795" s="208"/>
      <c r="BL795" s="208"/>
      <c r="BM795" s="208"/>
      <c r="BN795" s="208"/>
      <c r="BO795" s="208"/>
      <c r="BP795" s="208"/>
      <c r="BQ795" s="208"/>
      <c r="BR795" s="208"/>
      <c r="BS795" s="208"/>
      <c r="BT795" s="208"/>
      <c r="BU795" s="208"/>
      <c r="BV795" s="208"/>
      <c r="BW795" s="208"/>
      <c r="BX795" s="208"/>
      <c r="BY795" s="208"/>
      <c r="BZ795" s="208"/>
      <c r="CA795" s="208"/>
      <c r="CB795" s="208"/>
      <c r="CC795" s="208"/>
      <c r="CD795" s="208"/>
      <c r="CE795" s="208"/>
      <c r="CF795" s="208"/>
      <c r="CG795" s="208"/>
      <c r="CH795" s="208"/>
      <c r="CI795" s="208"/>
      <c r="CJ795" s="208"/>
      <c r="CK795" s="208"/>
      <c r="CL795" s="208"/>
      <c r="CM795" s="208"/>
      <c r="CN795" s="208"/>
      <c r="CO795" s="208"/>
      <c r="CP795" s="208"/>
      <c r="CQ795" s="176"/>
      <c r="DP795" s="166"/>
    </row>
    <row r="796" spans="2:120">
      <c r="B796" s="166"/>
      <c r="C796" s="175"/>
      <c r="D796" s="175"/>
      <c r="E796" s="178"/>
      <c r="F796" s="17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70"/>
      <c r="S796" s="170"/>
      <c r="T796" s="170"/>
      <c r="U796" s="170"/>
      <c r="V796" s="170"/>
      <c r="W796" s="170"/>
      <c r="X796" s="207"/>
      <c r="Y796" s="207"/>
      <c r="Z796" s="207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8"/>
      <c r="BL796" s="208"/>
      <c r="BM796" s="208"/>
      <c r="BN796" s="208"/>
      <c r="BO796" s="208"/>
      <c r="BP796" s="208"/>
      <c r="BQ796" s="208"/>
      <c r="BR796" s="208"/>
      <c r="BS796" s="208"/>
      <c r="BT796" s="208"/>
      <c r="BU796" s="208"/>
      <c r="BV796" s="208"/>
      <c r="BW796" s="208"/>
      <c r="BX796" s="208"/>
      <c r="BY796" s="208"/>
      <c r="BZ796" s="208"/>
      <c r="CA796" s="208"/>
      <c r="CB796" s="208"/>
      <c r="CC796" s="208"/>
      <c r="CD796" s="208"/>
      <c r="CE796" s="208"/>
      <c r="CF796" s="208"/>
      <c r="CG796" s="208"/>
      <c r="CH796" s="208"/>
      <c r="CI796" s="208"/>
      <c r="CJ796" s="208"/>
      <c r="CK796" s="208"/>
      <c r="CL796" s="208"/>
      <c r="CM796" s="208"/>
      <c r="CN796" s="208"/>
      <c r="CO796" s="208"/>
      <c r="CP796" s="208"/>
      <c r="CQ796" s="176"/>
      <c r="DP796" s="166"/>
    </row>
    <row r="797" spans="2:120">
      <c r="B797" s="166"/>
      <c r="C797" s="175"/>
      <c r="D797" s="175"/>
      <c r="E797" s="178"/>
      <c r="F797" s="17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70"/>
      <c r="S797" s="170"/>
      <c r="T797" s="170"/>
      <c r="U797" s="170"/>
      <c r="V797" s="170"/>
      <c r="W797" s="170"/>
      <c r="X797" s="207"/>
      <c r="Y797" s="207"/>
      <c r="Z797" s="207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8"/>
      <c r="BL797" s="208"/>
      <c r="BM797" s="208"/>
      <c r="BN797" s="208"/>
      <c r="BO797" s="208"/>
      <c r="BP797" s="208"/>
      <c r="BQ797" s="208"/>
      <c r="BR797" s="208"/>
      <c r="BS797" s="208"/>
      <c r="BT797" s="208"/>
      <c r="BU797" s="208"/>
      <c r="BV797" s="208"/>
      <c r="BW797" s="208"/>
      <c r="BX797" s="208"/>
      <c r="BY797" s="208"/>
      <c r="BZ797" s="208"/>
      <c r="CA797" s="208"/>
      <c r="CB797" s="208"/>
      <c r="CC797" s="208"/>
      <c r="CD797" s="208"/>
      <c r="CE797" s="208"/>
      <c r="CF797" s="208"/>
      <c r="CG797" s="208"/>
      <c r="CH797" s="208"/>
      <c r="CI797" s="208"/>
      <c r="CJ797" s="208"/>
      <c r="CK797" s="208"/>
      <c r="CL797" s="208"/>
      <c r="CM797" s="208"/>
      <c r="CN797" s="208"/>
      <c r="CO797" s="208"/>
      <c r="CP797" s="208"/>
      <c r="CQ797" s="176"/>
      <c r="DP797" s="166"/>
    </row>
    <row r="798" spans="2:120">
      <c r="B798" s="166"/>
      <c r="C798" s="175"/>
      <c r="D798" s="175"/>
      <c r="E798" s="178"/>
      <c r="F798" s="17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70"/>
      <c r="S798" s="170"/>
      <c r="T798" s="170"/>
      <c r="U798" s="170"/>
      <c r="V798" s="170"/>
      <c r="W798" s="170"/>
      <c r="X798" s="207"/>
      <c r="Y798" s="207"/>
      <c r="Z798" s="207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08"/>
      <c r="BN798" s="208"/>
      <c r="BO798" s="208"/>
      <c r="BP798" s="208"/>
      <c r="BQ798" s="208"/>
      <c r="BR798" s="208"/>
      <c r="BS798" s="208"/>
      <c r="BT798" s="208"/>
      <c r="BU798" s="208"/>
      <c r="BV798" s="208"/>
      <c r="BW798" s="208"/>
      <c r="BX798" s="208"/>
      <c r="BY798" s="208"/>
      <c r="BZ798" s="208"/>
      <c r="CA798" s="208"/>
      <c r="CB798" s="208"/>
      <c r="CC798" s="208"/>
      <c r="CD798" s="208"/>
      <c r="CE798" s="208"/>
      <c r="CF798" s="208"/>
      <c r="CG798" s="208"/>
      <c r="CH798" s="208"/>
      <c r="CI798" s="208"/>
      <c r="CJ798" s="208"/>
      <c r="CK798" s="208"/>
      <c r="CL798" s="208"/>
      <c r="CM798" s="208"/>
      <c r="CN798" s="208"/>
      <c r="CO798" s="208"/>
      <c r="CP798" s="208"/>
      <c r="CQ798" s="176"/>
      <c r="DP798" s="166"/>
    </row>
    <row r="799" spans="2:120">
      <c r="B799" s="166"/>
      <c r="C799" s="175"/>
      <c r="D799" s="175"/>
      <c r="E799" s="178"/>
      <c r="F799" s="17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70"/>
      <c r="S799" s="170"/>
      <c r="T799" s="170"/>
      <c r="U799" s="170"/>
      <c r="V799" s="170"/>
      <c r="W799" s="170"/>
      <c r="X799" s="207"/>
      <c r="Y799" s="207"/>
      <c r="Z799" s="207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08"/>
      <c r="BN799" s="208"/>
      <c r="BO799" s="208"/>
      <c r="BP799" s="208"/>
      <c r="BQ799" s="208"/>
      <c r="BR799" s="208"/>
      <c r="BS799" s="208"/>
      <c r="BT799" s="208"/>
      <c r="BU799" s="208"/>
      <c r="BV799" s="208"/>
      <c r="BW799" s="208"/>
      <c r="BX799" s="208"/>
      <c r="BY799" s="208"/>
      <c r="BZ799" s="208"/>
      <c r="CA799" s="208"/>
      <c r="CB799" s="208"/>
      <c r="CC799" s="208"/>
      <c r="CD799" s="208"/>
      <c r="CE799" s="208"/>
      <c r="CF799" s="208"/>
      <c r="CG799" s="208"/>
      <c r="CH799" s="208"/>
      <c r="CI799" s="208"/>
      <c r="CJ799" s="208"/>
      <c r="CK799" s="208"/>
      <c r="CL799" s="208"/>
      <c r="CM799" s="208"/>
      <c r="CN799" s="208"/>
      <c r="CO799" s="208"/>
      <c r="CP799" s="208"/>
      <c r="CQ799" s="176"/>
      <c r="DP799" s="166"/>
    </row>
    <row r="800" spans="2:120">
      <c r="B800" s="166"/>
      <c r="C800" s="175"/>
      <c r="D800" s="175"/>
      <c r="E800" s="178"/>
      <c r="F800" s="17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70"/>
      <c r="S800" s="170"/>
      <c r="T800" s="170"/>
      <c r="U800" s="170"/>
      <c r="V800" s="170"/>
      <c r="W800" s="170"/>
      <c r="X800" s="207"/>
      <c r="Y800" s="207"/>
      <c r="Z800" s="207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8"/>
      <c r="BN800" s="208"/>
      <c r="BO800" s="208"/>
      <c r="BP800" s="208"/>
      <c r="BQ800" s="208"/>
      <c r="BR800" s="208"/>
      <c r="BS800" s="208"/>
      <c r="BT800" s="208"/>
      <c r="BU800" s="208"/>
      <c r="BV800" s="208"/>
      <c r="BW800" s="208"/>
      <c r="BX800" s="208"/>
      <c r="BY800" s="208"/>
      <c r="BZ800" s="208"/>
      <c r="CA800" s="208"/>
      <c r="CB800" s="208"/>
      <c r="CC800" s="208"/>
      <c r="CD800" s="208"/>
      <c r="CE800" s="208"/>
      <c r="CF800" s="208"/>
      <c r="CG800" s="208"/>
      <c r="CH800" s="208"/>
      <c r="CI800" s="208"/>
      <c r="CJ800" s="208"/>
      <c r="CK800" s="208"/>
      <c r="CL800" s="208"/>
      <c r="CM800" s="208"/>
      <c r="CN800" s="208"/>
      <c r="CO800" s="208"/>
      <c r="CP800" s="208"/>
      <c r="CQ800" s="176"/>
      <c r="DP800" s="166"/>
    </row>
    <row r="801" spans="2:120">
      <c r="B801" s="166"/>
      <c r="C801" s="175"/>
      <c r="D801" s="175"/>
      <c r="E801" s="178"/>
      <c r="F801" s="17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70"/>
      <c r="S801" s="170"/>
      <c r="T801" s="170"/>
      <c r="U801" s="170"/>
      <c r="V801" s="170"/>
      <c r="W801" s="170"/>
      <c r="X801" s="207"/>
      <c r="Y801" s="207"/>
      <c r="Z801" s="207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208"/>
      <c r="BN801" s="208"/>
      <c r="BO801" s="208"/>
      <c r="BP801" s="208"/>
      <c r="BQ801" s="208"/>
      <c r="BR801" s="208"/>
      <c r="BS801" s="208"/>
      <c r="BT801" s="208"/>
      <c r="BU801" s="208"/>
      <c r="BV801" s="208"/>
      <c r="BW801" s="208"/>
      <c r="BX801" s="208"/>
      <c r="BY801" s="208"/>
      <c r="BZ801" s="208"/>
      <c r="CA801" s="208"/>
      <c r="CB801" s="208"/>
      <c r="CC801" s="208"/>
      <c r="CD801" s="208"/>
      <c r="CE801" s="208"/>
      <c r="CF801" s="208"/>
      <c r="CG801" s="208"/>
      <c r="CH801" s="208"/>
      <c r="CI801" s="208"/>
      <c r="CJ801" s="208"/>
      <c r="CK801" s="208"/>
      <c r="CL801" s="208"/>
      <c r="CM801" s="208"/>
      <c r="CN801" s="208"/>
      <c r="CO801" s="208"/>
      <c r="CP801" s="208"/>
      <c r="CQ801" s="176"/>
      <c r="DP801" s="166"/>
    </row>
    <row r="802" spans="2:120">
      <c r="B802" s="166"/>
      <c r="C802" s="175"/>
      <c r="D802" s="175"/>
      <c r="E802" s="178"/>
      <c r="F802" s="17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70"/>
      <c r="S802" s="170"/>
      <c r="T802" s="170"/>
      <c r="U802" s="170"/>
      <c r="V802" s="170"/>
      <c r="W802" s="170"/>
      <c r="X802" s="207"/>
      <c r="Y802" s="207"/>
      <c r="Z802" s="207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208"/>
      <c r="BN802" s="208"/>
      <c r="BO802" s="208"/>
      <c r="BP802" s="208"/>
      <c r="BQ802" s="208"/>
      <c r="BR802" s="208"/>
      <c r="BS802" s="208"/>
      <c r="BT802" s="208"/>
      <c r="BU802" s="208"/>
      <c r="BV802" s="208"/>
      <c r="BW802" s="208"/>
      <c r="BX802" s="208"/>
      <c r="BY802" s="208"/>
      <c r="BZ802" s="208"/>
      <c r="CA802" s="208"/>
      <c r="CB802" s="208"/>
      <c r="CC802" s="208"/>
      <c r="CD802" s="208"/>
      <c r="CE802" s="208"/>
      <c r="CF802" s="208"/>
      <c r="CG802" s="208"/>
      <c r="CH802" s="208"/>
      <c r="CI802" s="208"/>
      <c r="CJ802" s="208"/>
      <c r="CK802" s="208"/>
      <c r="CL802" s="208"/>
      <c r="CM802" s="208"/>
      <c r="CN802" s="208"/>
      <c r="CO802" s="208"/>
      <c r="CP802" s="208"/>
      <c r="CQ802" s="176"/>
      <c r="DP802" s="166"/>
    </row>
    <row r="803" spans="2:120">
      <c r="B803" s="166"/>
      <c r="C803" s="175"/>
      <c r="D803" s="175"/>
      <c r="E803" s="178"/>
      <c r="F803" s="17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70"/>
      <c r="S803" s="170"/>
      <c r="T803" s="170"/>
      <c r="U803" s="170"/>
      <c r="V803" s="170"/>
      <c r="W803" s="170"/>
      <c r="X803" s="207"/>
      <c r="Y803" s="207"/>
      <c r="Z803" s="207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  <c r="BI803" s="208"/>
      <c r="BJ803" s="208"/>
      <c r="BK803" s="208"/>
      <c r="BL803" s="208"/>
      <c r="BM803" s="208"/>
      <c r="BN803" s="208"/>
      <c r="BO803" s="208"/>
      <c r="BP803" s="208"/>
      <c r="BQ803" s="208"/>
      <c r="BR803" s="208"/>
      <c r="BS803" s="208"/>
      <c r="BT803" s="208"/>
      <c r="BU803" s="208"/>
      <c r="BV803" s="208"/>
      <c r="BW803" s="208"/>
      <c r="BX803" s="208"/>
      <c r="BY803" s="208"/>
      <c r="BZ803" s="208"/>
      <c r="CA803" s="208"/>
      <c r="CB803" s="208"/>
      <c r="CC803" s="208"/>
      <c r="CD803" s="208"/>
      <c r="CE803" s="208"/>
      <c r="CF803" s="208"/>
      <c r="CG803" s="208"/>
      <c r="CH803" s="208"/>
      <c r="CI803" s="208"/>
      <c r="CJ803" s="208"/>
      <c r="CK803" s="208"/>
      <c r="CL803" s="208"/>
      <c r="CM803" s="208"/>
      <c r="CN803" s="208"/>
      <c r="CO803" s="208"/>
      <c r="CP803" s="208"/>
      <c r="CQ803" s="176"/>
      <c r="DP803" s="166"/>
    </row>
    <row r="804" spans="2:120">
      <c r="B804" s="166"/>
      <c r="C804" s="175"/>
      <c r="D804" s="175"/>
      <c r="E804" s="178"/>
      <c r="F804" s="17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70"/>
      <c r="S804" s="170"/>
      <c r="T804" s="170"/>
      <c r="U804" s="170"/>
      <c r="V804" s="170"/>
      <c r="W804" s="170"/>
      <c r="X804" s="207"/>
      <c r="Y804" s="207"/>
      <c r="Z804" s="207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208"/>
      <c r="BN804" s="208"/>
      <c r="BO804" s="208"/>
      <c r="BP804" s="208"/>
      <c r="BQ804" s="208"/>
      <c r="BR804" s="208"/>
      <c r="BS804" s="208"/>
      <c r="BT804" s="208"/>
      <c r="BU804" s="208"/>
      <c r="BV804" s="208"/>
      <c r="BW804" s="208"/>
      <c r="BX804" s="208"/>
      <c r="BY804" s="208"/>
      <c r="BZ804" s="208"/>
      <c r="CA804" s="208"/>
      <c r="CB804" s="208"/>
      <c r="CC804" s="208"/>
      <c r="CD804" s="208"/>
      <c r="CE804" s="208"/>
      <c r="CF804" s="208"/>
      <c r="CG804" s="208"/>
      <c r="CH804" s="208"/>
      <c r="CI804" s="208"/>
      <c r="CJ804" s="208"/>
      <c r="CK804" s="208"/>
      <c r="CL804" s="208"/>
      <c r="CM804" s="208"/>
      <c r="CN804" s="208"/>
      <c r="CO804" s="208"/>
      <c r="CP804" s="208"/>
      <c r="CQ804" s="176"/>
      <c r="DP804" s="166"/>
    </row>
    <row r="805" spans="2:120">
      <c r="B805" s="166"/>
      <c r="C805" s="175"/>
      <c r="D805" s="175"/>
      <c r="E805" s="178"/>
      <c r="F805" s="17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70"/>
      <c r="S805" s="170"/>
      <c r="T805" s="170"/>
      <c r="U805" s="170"/>
      <c r="V805" s="170"/>
      <c r="W805" s="170"/>
      <c r="X805" s="207"/>
      <c r="Y805" s="207"/>
      <c r="Z805" s="207"/>
      <c r="AA805" s="208"/>
      <c r="AB805" s="208"/>
      <c r="AC805" s="208"/>
      <c r="AD805" s="208"/>
      <c r="AE805" s="208"/>
      <c r="AF805" s="208"/>
      <c r="AG805" s="208"/>
      <c r="AH805" s="208"/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  <c r="BI805" s="208"/>
      <c r="BJ805" s="208"/>
      <c r="BK805" s="208"/>
      <c r="BL805" s="208"/>
      <c r="BM805" s="208"/>
      <c r="BN805" s="208"/>
      <c r="BO805" s="208"/>
      <c r="BP805" s="208"/>
      <c r="BQ805" s="208"/>
      <c r="BR805" s="208"/>
      <c r="BS805" s="208"/>
      <c r="BT805" s="208"/>
      <c r="BU805" s="208"/>
      <c r="BV805" s="208"/>
      <c r="BW805" s="208"/>
      <c r="BX805" s="208"/>
      <c r="BY805" s="208"/>
      <c r="BZ805" s="208"/>
      <c r="CA805" s="208"/>
      <c r="CB805" s="208"/>
      <c r="CC805" s="208"/>
      <c r="CD805" s="208"/>
      <c r="CE805" s="208"/>
      <c r="CF805" s="208"/>
      <c r="CG805" s="208"/>
      <c r="CH805" s="208"/>
      <c r="CI805" s="208"/>
      <c r="CJ805" s="208"/>
      <c r="CK805" s="208"/>
      <c r="CL805" s="208"/>
      <c r="CM805" s="208"/>
      <c r="CN805" s="208"/>
      <c r="CO805" s="208"/>
      <c r="CP805" s="208"/>
      <c r="CQ805" s="176"/>
      <c r="DP805" s="166"/>
    </row>
    <row r="806" spans="2:120">
      <c r="B806" s="166"/>
      <c r="C806" s="175"/>
      <c r="D806" s="175"/>
      <c r="E806" s="178"/>
      <c r="F806" s="17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70"/>
      <c r="S806" s="170"/>
      <c r="T806" s="170"/>
      <c r="U806" s="170"/>
      <c r="V806" s="170"/>
      <c r="W806" s="170"/>
      <c r="X806" s="207"/>
      <c r="Y806" s="207"/>
      <c r="Z806" s="207"/>
      <c r="AA806" s="208"/>
      <c r="AB806" s="208"/>
      <c r="AC806" s="208"/>
      <c r="AD806" s="208"/>
      <c r="AE806" s="208"/>
      <c r="AF806" s="208"/>
      <c r="AG806" s="208"/>
      <c r="AH806" s="208"/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  <c r="BI806" s="208"/>
      <c r="BJ806" s="208"/>
      <c r="BK806" s="208"/>
      <c r="BL806" s="208"/>
      <c r="BM806" s="208"/>
      <c r="BN806" s="208"/>
      <c r="BO806" s="208"/>
      <c r="BP806" s="208"/>
      <c r="BQ806" s="208"/>
      <c r="BR806" s="208"/>
      <c r="BS806" s="208"/>
      <c r="BT806" s="208"/>
      <c r="BU806" s="208"/>
      <c r="BV806" s="208"/>
      <c r="BW806" s="208"/>
      <c r="BX806" s="208"/>
      <c r="BY806" s="208"/>
      <c r="BZ806" s="208"/>
      <c r="CA806" s="208"/>
      <c r="CB806" s="208"/>
      <c r="CC806" s="208"/>
      <c r="CD806" s="208"/>
      <c r="CE806" s="208"/>
      <c r="CF806" s="208"/>
      <c r="CG806" s="208"/>
      <c r="CH806" s="208"/>
      <c r="CI806" s="208"/>
      <c r="CJ806" s="208"/>
      <c r="CK806" s="208"/>
      <c r="CL806" s="208"/>
      <c r="CM806" s="208"/>
      <c r="CN806" s="208"/>
      <c r="CO806" s="208"/>
      <c r="CP806" s="208"/>
      <c r="CQ806" s="176"/>
      <c r="DP806" s="166"/>
    </row>
    <row r="807" spans="2:120">
      <c r="B807" s="166"/>
      <c r="C807" s="175"/>
      <c r="D807" s="175"/>
      <c r="E807" s="178"/>
      <c r="F807" s="17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70"/>
      <c r="S807" s="170"/>
      <c r="T807" s="170"/>
      <c r="U807" s="170"/>
      <c r="V807" s="170"/>
      <c r="W807" s="170"/>
      <c r="X807" s="207"/>
      <c r="Y807" s="207"/>
      <c r="Z807" s="207"/>
      <c r="AA807" s="208"/>
      <c r="AB807" s="208"/>
      <c r="AC807" s="208"/>
      <c r="AD807" s="208"/>
      <c r="AE807" s="208"/>
      <c r="AF807" s="208"/>
      <c r="AG807" s="208"/>
      <c r="AH807" s="208"/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  <c r="BI807" s="208"/>
      <c r="BJ807" s="208"/>
      <c r="BK807" s="208"/>
      <c r="BL807" s="208"/>
      <c r="BM807" s="208"/>
      <c r="BN807" s="208"/>
      <c r="BO807" s="208"/>
      <c r="BP807" s="208"/>
      <c r="BQ807" s="208"/>
      <c r="BR807" s="208"/>
      <c r="BS807" s="208"/>
      <c r="BT807" s="208"/>
      <c r="BU807" s="208"/>
      <c r="BV807" s="208"/>
      <c r="BW807" s="208"/>
      <c r="BX807" s="208"/>
      <c r="BY807" s="208"/>
      <c r="BZ807" s="208"/>
      <c r="CA807" s="208"/>
      <c r="CB807" s="208"/>
      <c r="CC807" s="208"/>
      <c r="CD807" s="208"/>
      <c r="CE807" s="208"/>
      <c r="CF807" s="208"/>
      <c r="CG807" s="208"/>
      <c r="CH807" s="208"/>
      <c r="CI807" s="208"/>
      <c r="CJ807" s="208"/>
      <c r="CK807" s="208"/>
      <c r="CL807" s="208"/>
      <c r="CM807" s="208"/>
      <c r="CN807" s="208"/>
      <c r="CO807" s="208"/>
      <c r="CP807" s="208"/>
      <c r="CQ807" s="176"/>
      <c r="DP807" s="166"/>
    </row>
    <row r="808" spans="2:120">
      <c r="B808" s="166"/>
      <c r="C808" s="175"/>
      <c r="D808" s="175"/>
      <c r="E808" s="178"/>
      <c r="F808" s="17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70"/>
      <c r="S808" s="170"/>
      <c r="T808" s="170"/>
      <c r="U808" s="170"/>
      <c r="V808" s="170"/>
      <c r="W808" s="170"/>
      <c r="X808" s="207"/>
      <c r="Y808" s="207"/>
      <c r="Z808" s="207"/>
      <c r="AA808" s="208"/>
      <c r="AB808" s="208"/>
      <c r="AC808" s="208"/>
      <c r="AD808" s="208"/>
      <c r="AE808" s="208"/>
      <c r="AF808" s="208"/>
      <c r="AG808" s="208"/>
      <c r="AH808" s="208"/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  <c r="BI808" s="208"/>
      <c r="BJ808" s="208"/>
      <c r="BK808" s="208"/>
      <c r="BL808" s="208"/>
      <c r="BM808" s="208"/>
      <c r="BN808" s="208"/>
      <c r="BO808" s="208"/>
      <c r="BP808" s="208"/>
      <c r="BQ808" s="208"/>
      <c r="BR808" s="208"/>
      <c r="BS808" s="208"/>
      <c r="BT808" s="208"/>
      <c r="BU808" s="208"/>
      <c r="BV808" s="208"/>
      <c r="BW808" s="208"/>
      <c r="BX808" s="208"/>
      <c r="BY808" s="208"/>
      <c r="BZ808" s="208"/>
      <c r="CA808" s="208"/>
      <c r="CB808" s="208"/>
      <c r="CC808" s="208"/>
      <c r="CD808" s="208"/>
      <c r="CE808" s="208"/>
      <c r="CF808" s="208"/>
      <c r="CG808" s="208"/>
      <c r="CH808" s="208"/>
      <c r="CI808" s="208"/>
      <c r="CJ808" s="208"/>
      <c r="CK808" s="208"/>
      <c r="CL808" s="208"/>
      <c r="CM808" s="208"/>
      <c r="CN808" s="208"/>
      <c r="CO808" s="208"/>
      <c r="CP808" s="208"/>
      <c r="CQ808" s="176"/>
      <c r="DP808" s="166"/>
    </row>
    <row r="809" spans="2:120">
      <c r="B809" s="166"/>
      <c r="C809" s="175"/>
      <c r="D809" s="175"/>
      <c r="E809" s="178"/>
      <c r="F809" s="17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70"/>
      <c r="S809" s="170"/>
      <c r="T809" s="170"/>
      <c r="U809" s="170"/>
      <c r="V809" s="170"/>
      <c r="W809" s="170"/>
      <c r="X809" s="207"/>
      <c r="Y809" s="207"/>
      <c r="Z809" s="207"/>
      <c r="AA809" s="208"/>
      <c r="AB809" s="208"/>
      <c r="AC809" s="208"/>
      <c r="AD809" s="208"/>
      <c r="AE809" s="208"/>
      <c r="AF809" s="208"/>
      <c r="AG809" s="208"/>
      <c r="AH809" s="208"/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  <c r="BI809" s="208"/>
      <c r="BJ809" s="208"/>
      <c r="BK809" s="208"/>
      <c r="BL809" s="208"/>
      <c r="BM809" s="208"/>
      <c r="BN809" s="208"/>
      <c r="BO809" s="208"/>
      <c r="BP809" s="208"/>
      <c r="BQ809" s="208"/>
      <c r="BR809" s="208"/>
      <c r="BS809" s="208"/>
      <c r="BT809" s="208"/>
      <c r="BU809" s="208"/>
      <c r="BV809" s="208"/>
      <c r="BW809" s="208"/>
      <c r="BX809" s="208"/>
      <c r="BY809" s="208"/>
      <c r="BZ809" s="208"/>
      <c r="CA809" s="208"/>
      <c r="CB809" s="208"/>
      <c r="CC809" s="208"/>
      <c r="CD809" s="208"/>
      <c r="CE809" s="208"/>
      <c r="CF809" s="208"/>
      <c r="CG809" s="208"/>
      <c r="CH809" s="208"/>
      <c r="CI809" s="208"/>
      <c r="CJ809" s="208"/>
      <c r="CK809" s="208"/>
      <c r="CL809" s="208"/>
      <c r="CM809" s="208"/>
      <c r="CN809" s="208"/>
      <c r="CO809" s="208"/>
      <c r="CP809" s="208"/>
      <c r="CQ809" s="176"/>
      <c r="DP809" s="166"/>
    </row>
    <row r="810" spans="2:120">
      <c r="B810" s="166"/>
      <c r="C810" s="175"/>
      <c r="D810" s="175"/>
      <c r="E810" s="178"/>
      <c r="F810" s="17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70"/>
      <c r="S810" s="170"/>
      <c r="T810" s="170"/>
      <c r="U810" s="170"/>
      <c r="V810" s="170"/>
      <c r="W810" s="170"/>
      <c r="X810" s="207"/>
      <c r="Y810" s="207"/>
      <c r="Z810" s="207"/>
      <c r="AA810" s="208"/>
      <c r="AB810" s="208"/>
      <c r="AC810" s="208"/>
      <c r="AD810" s="208"/>
      <c r="AE810" s="208"/>
      <c r="AF810" s="208"/>
      <c r="AG810" s="208"/>
      <c r="AH810" s="208"/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  <c r="BI810" s="208"/>
      <c r="BJ810" s="208"/>
      <c r="BK810" s="208"/>
      <c r="BL810" s="208"/>
      <c r="BM810" s="208"/>
      <c r="BN810" s="208"/>
      <c r="BO810" s="208"/>
      <c r="BP810" s="208"/>
      <c r="BQ810" s="208"/>
      <c r="BR810" s="208"/>
      <c r="BS810" s="208"/>
      <c r="BT810" s="208"/>
      <c r="BU810" s="208"/>
      <c r="BV810" s="208"/>
      <c r="BW810" s="208"/>
      <c r="BX810" s="208"/>
      <c r="BY810" s="208"/>
      <c r="BZ810" s="208"/>
      <c r="CA810" s="208"/>
      <c r="CB810" s="208"/>
      <c r="CC810" s="208"/>
      <c r="CD810" s="208"/>
      <c r="CE810" s="208"/>
      <c r="CF810" s="208"/>
      <c r="CG810" s="208"/>
      <c r="CH810" s="208"/>
      <c r="CI810" s="208"/>
      <c r="CJ810" s="208"/>
      <c r="CK810" s="208"/>
      <c r="CL810" s="208"/>
      <c r="CM810" s="208"/>
      <c r="CN810" s="208"/>
      <c r="CO810" s="208"/>
      <c r="CP810" s="208"/>
      <c r="CQ810" s="176"/>
      <c r="DP810" s="166"/>
    </row>
    <row r="811" spans="2:120">
      <c r="B811" s="166"/>
      <c r="C811" s="175"/>
      <c r="D811" s="175"/>
      <c r="E811" s="178"/>
      <c r="F811" s="17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70"/>
      <c r="S811" s="170"/>
      <c r="T811" s="170"/>
      <c r="U811" s="170"/>
      <c r="V811" s="170"/>
      <c r="W811" s="170"/>
      <c r="X811" s="207"/>
      <c r="Y811" s="207"/>
      <c r="Z811" s="207"/>
      <c r="AA811" s="208"/>
      <c r="AB811" s="208"/>
      <c r="AC811" s="208"/>
      <c r="AD811" s="208"/>
      <c r="AE811" s="208"/>
      <c r="AF811" s="208"/>
      <c r="AG811" s="208"/>
      <c r="AH811" s="208"/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  <c r="BI811" s="208"/>
      <c r="BJ811" s="208"/>
      <c r="BK811" s="208"/>
      <c r="BL811" s="208"/>
      <c r="BM811" s="208"/>
      <c r="BN811" s="208"/>
      <c r="BO811" s="208"/>
      <c r="BP811" s="208"/>
      <c r="BQ811" s="208"/>
      <c r="BR811" s="208"/>
      <c r="BS811" s="208"/>
      <c r="BT811" s="208"/>
      <c r="BU811" s="208"/>
      <c r="BV811" s="208"/>
      <c r="BW811" s="208"/>
      <c r="BX811" s="208"/>
      <c r="BY811" s="208"/>
      <c r="BZ811" s="208"/>
      <c r="CA811" s="208"/>
      <c r="CB811" s="208"/>
      <c r="CC811" s="208"/>
      <c r="CD811" s="208"/>
      <c r="CE811" s="208"/>
      <c r="CF811" s="208"/>
      <c r="CG811" s="208"/>
      <c r="CH811" s="208"/>
      <c r="CI811" s="208"/>
      <c r="CJ811" s="208"/>
      <c r="CK811" s="208"/>
      <c r="CL811" s="208"/>
      <c r="CM811" s="208"/>
      <c r="CN811" s="208"/>
      <c r="CO811" s="208"/>
      <c r="CP811" s="208"/>
      <c r="CQ811" s="176"/>
      <c r="DP811" s="166"/>
    </row>
    <row r="812" spans="2:120">
      <c r="B812" s="166"/>
      <c r="C812" s="175"/>
      <c r="D812" s="175"/>
      <c r="E812" s="178"/>
      <c r="F812" s="17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70"/>
      <c r="S812" s="170"/>
      <c r="T812" s="170"/>
      <c r="U812" s="170"/>
      <c r="V812" s="170"/>
      <c r="W812" s="170"/>
      <c r="X812" s="207"/>
      <c r="Y812" s="207"/>
      <c r="Z812" s="207"/>
      <c r="AA812" s="208"/>
      <c r="AB812" s="208"/>
      <c r="AC812" s="208"/>
      <c r="AD812" s="208"/>
      <c r="AE812" s="208"/>
      <c r="AF812" s="208"/>
      <c r="AG812" s="208"/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  <c r="BI812" s="208"/>
      <c r="BJ812" s="208"/>
      <c r="BK812" s="208"/>
      <c r="BL812" s="208"/>
      <c r="BM812" s="208"/>
      <c r="BN812" s="208"/>
      <c r="BO812" s="208"/>
      <c r="BP812" s="208"/>
      <c r="BQ812" s="208"/>
      <c r="BR812" s="208"/>
      <c r="BS812" s="208"/>
      <c r="BT812" s="208"/>
      <c r="BU812" s="208"/>
      <c r="BV812" s="208"/>
      <c r="BW812" s="208"/>
      <c r="BX812" s="208"/>
      <c r="BY812" s="208"/>
      <c r="BZ812" s="208"/>
      <c r="CA812" s="208"/>
      <c r="CB812" s="208"/>
      <c r="CC812" s="208"/>
      <c r="CD812" s="208"/>
      <c r="CE812" s="208"/>
      <c r="CF812" s="208"/>
      <c r="CG812" s="208"/>
      <c r="CH812" s="208"/>
      <c r="CI812" s="208"/>
      <c r="CJ812" s="208"/>
      <c r="CK812" s="208"/>
      <c r="CL812" s="208"/>
      <c r="CM812" s="208"/>
      <c r="CN812" s="208"/>
      <c r="CO812" s="208"/>
      <c r="CP812" s="208"/>
      <c r="CQ812" s="176"/>
      <c r="DP812" s="166"/>
    </row>
    <row r="813" spans="2:120">
      <c r="B813" s="166"/>
      <c r="C813" s="175"/>
      <c r="D813" s="175"/>
      <c r="E813" s="178"/>
      <c r="F813" s="17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70"/>
      <c r="S813" s="170"/>
      <c r="T813" s="170"/>
      <c r="U813" s="170"/>
      <c r="V813" s="170"/>
      <c r="W813" s="170"/>
      <c r="X813" s="207"/>
      <c r="Y813" s="207"/>
      <c r="Z813" s="207"/>
      <c r="AA813" s="208"/>
      <c r="AB813" s="208"/>
      <c r="AC813" s="208"/>
      <c r="AD813" s="208"/>
      <c r="AE813" s="208"/>
      <c r="AF813" s="208"/>
      <c r="AG813" s="208"/>
      <c r="AH813" s="208"/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  <c r="BI813" s="208"/>
      <c r="BJ813" s="208"/>
      <c r="BK813" s="208"/>
      <c r="BL813" s="208"/>
      <c r="BM813" s="208"/>
      <c r="BN813" s="208"/>
      <c r="BO813" s="208"/>
      <c r="BP813" s="208"/>
      <c r="BQ813" s="208"/>
      <c r="BR813" s="208"/>
      <c r="BS813" s="208"/>
      <c r="BT813" s="208"/>
      <c r="BU813" s="208"/>
      <c r="BV813" s="208"/>
      <c r="BW813" s="208"/>
      <c r="BX813" s="208"/>
      <c r="BY813" s="208"/>
      <c r="BZ813" s="208"/>
      <c r="CA813" s="208"/>
      <c r="CB813" s="208"/>
      <c r="CC813" s="208"/>
      <c r="CD813" s="208"/>
      <c r="CE813" s="208"/>
      <c r="CF813" s="208"/>
      <c r="CG813" s="208"/>
      <c r="CH813" s="208"/>
      <c r="CI813" s="208"/>
      <c r="CJ813" s="208"/>
      <c r="CK813" s="208"/>
      <c r="CL813" s="208"/>
      <c r="CM813" s="208"/>
      <c r="CN813" s="208"/>
      <c r="CO813" s="208"/>
      <c r="CP813" s="208"/>
      <c r="CQ813" s="176"/>
      <c r="DP813" s="166"/>
    </row>
    <row r="814" spans="2:120">
      <c r="B814" s="166"/>
      <c r="C814" s="175"/>
      <c r="D814" s="175"/>
      <c r="E814" s="178"/>
      <c r="F814" s="17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70"/>
      <c r="S814" s="170"/>
      <c r="T814" s="170"/>
      <c r="U814" s="170"/>
      <c r="V814" s="170"/>
      <c r="W814" s="170"/>
      <c r="X814" s="207"/>
      <c r="Y814" s="207"/>
      <c r="Z814" s="207"/>
      <c r="AA814" s="208"/>
      <c r="AB814" s="208"/>
      <c r="AC814" s="208"/>
      <c r="AD814" s="208"/>
      <c r="AE814" s="208"/>
      <c r="AF814" s="208"/>
      <c r="AG814" s="208"/>
      <c r="AH814" s="208"/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  <c r="AT814" s="208"/>
      <c r="AU814" s="208"/>
      <c r="AV814" s="208"/>
      <c r="AW814" s="208"/>
      <c r="AX814" s="208"/>
      <c r="AY814" s="208"/>
      <c r="AZ814" s="208"/>
      <c r="BA814" s="208"/>
      <c r="BB814" s="208"/>
      <c r="BC814" s="208"/>
      <c r="BD814" s="208"/>
      <c r="BE814" s="208"/>
      <c r="BF814" s="208"/>
      <c r="BG814" s="208"/>
      <c r="BH814" s="208"/>
      <c r="BI814" s="208"/>
      <c r="BJ814" s="208"/>
      <c r="BK814" s="208"/>
      <c r="BL814" s="208"/>
      <c r="BM814" s="208"/>
      <c r="BN814" s="208"/>
      <c r="BO814" s="208"/>
      <c r="BP814" s="208"/>
      <c r="BQ814" s="208"/>
      <c r="BR814" s="208"/>
      <c r="BS814" s="208"/>
      <c r="BT814" s="208"/>
      <c r="BU814" s="208"/>
      <c r="BV814" s="208"/>
      <c r="BW814" s="208"/>
      <c r="BX814" s="208"/>
      <c r="BY814" s="208"/>
      <c r="BZ814" s="208"/>
      <c r="CA814" s="208"/>
      <c r="CB814" s="208"/>
      <c r="CC814" s="208"/>
      <c r="CD814" s="208"/>
      <c r="CE814" s="208"/>
      <c r="CF814" s="208"/>
      <c r="CG814" s="208"/>
      <c r="CH814" s="208"/>
      <c r="CI814" s="208"/>
      <c r="CJ814" s="208"/>
      <c r="CK814" s="208"/>
      <c r="CL814" s="208"/>
      <c r="CM814" s="208"/>
      <c r="CN814" s="208"/>
      <c r="CO814" s="208"/>
      <c r="CP814" s="208"/>
      <c r="CQ814" s="176"/>
      <c r="DP814" s="166"/>
    </row>
    <row r="815" spans="2:120">
      <c r="B815" s="166"/>
      <c r="C815" s="175"/>
      <c r="D815" s="175"/>
      <c r="E815" s="178"/>
      <c r="F815" s="17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70"/>
      <c r="S815" s="170"/>
      <c r="T815" s="170"/>
      <c r="U815" s="170"/>
      <c r="V815" s="170"/>
      <c r="W815" s="170"/>
      <c r="X815" s="207"/>
      <c r="Y815" s="207"/>
      <c r="Z815" s="207"/>
      <c r="AA815" s="208"/>
      <c r="AB815" s="208"/>
      <c r="AC815" s="208"/>
      <c r="AD815" s="208"/>
      <c r="AE815" s="208"/>
      <c r="AF815" s="208"/>
      <c r="AG815" s="208"/>
      <c r="AH815" s="208"/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  <c r="AT815" s="208"/>
      <c r="AU815" s="208"/>
      <c r="AV815" s="208"/>
      <c r="AW815" s="208"/>
      <c r="AX815" s="208"/>
      <c r="AY815" s="208"/>
      <c r="AZ815" s="208"/>
      <c r="BA815" s="208"/>
      <c r="BB815" s="208"/>
      <c r="BC815" s="208"/>
      <c r="BD815" s="208"/>
      <c r="BE815" s="208"/>
      <c r="BF815" s="208"/>
      <c r="BG815" s="208"/>
      <c r="BH815" s="208"/>
      <c r="BI815" s="208"/>
      <c r="BJ815" s="208"/>
      <c r="BK815" s="208"/>
      <c r="BL815" s="208"/>
      <c r="BM815" s="208"/>
      <c r="BN815" s="208"/>
      <c r="BO815" s="208"/>
      <c r="BP815" s="208"/>
      <c r="BQ815" s="208"/>
      <c r="BR815" s="208"/>
      <c r="BS815" s="208"/>
      <c r="BT815" s="208"/>
      <c r="BU815" s="208"/>
      <c r="BV815" s="208"/>
      <c r="BW815" s="208"/>
      <c r="BX815" s="208"/>
      <c r="BY815" s="208"/>
      <c r="BZ815" s="208"/>
      <c r="CA815" s="208"/>
      <c r="CB815" s="208"/>
      <c r="CC815" s="208"/>
      <c r="CD815" s="208"/>
      <c r="CE815" s="208"/>
      <c r="CF815" s="208"/>
      <c r="CG815" s="208"/>
      <c r="CH815" s="208"/>
      <c r="CI815" s="208"/>
      <c r="CJ815" s="208"/>
      <c r="CK815" s="208"/>
      <c r="CL815" s="208"/>
      <c r="CM815" s="208"/>
      <c r="CN815" s="208"/>
      <c r="CO815" s="208"/>
      <c r="CP815" s="208"/>
      <c r="CQ815" s="176"/>
      <c r="DP815" s="166"/>
    </row>
    <row r="816" spans="2:120">
      <c r="B816" s="166"/>
      <c r="C816" s="175"/>
      <c r="D816" s="175"/>
      <c r="E816" s="178"/>
      <c r="F816" s="17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70"/>
      <c r="S816" s="170"/>
      <c r="T816" s="170"/>
      <c r="U816" s="170"/>
      <c r="V816" s="170"/>
      <c r="W816" s="170"/>
      <c r="X816" s="207"/>
      <c r="Y816" s="207"/>
      <c r="Z816" s="207"/>
      <c r="AA816" s="208"/>
      <c r="AB816" s="208"/>
      <c r="AC816" s="208"/>
      <c r="AD816" s="208"/>
      <c r="AE816" s="208"/>
      <c r="AF816" s="208"/>
      <c r="AG816" s="208"/>
      <c r="AH816" s="208"/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  <c r="AT816" s="208"/>
      <c r="AU816" s="208"/>
      <c r="AV816" s="208"/>
      <c r="AW816" s="208"/>
      <c r="AX816" s="208"/>
      <c r="AY816" s="208"/>
      <c r="AZ816" s="208"/>
      <c r="BA816" s="208"/>
      <c r="BB816" s="208"/>
      <c r="BC816" s="208"/>
      <c r="BD816" s="208"/>
      <c r="BE816" s="208"/>
      <c r="BF816" s="208"/>
      <c r="BG816" s="208"/>
      <c r="BH816" s="208"/>
      <c r="BI816" s="208"/>
      <c r="BJ816" s="208"/>
      <c r="BK816" s="208"/>
      <c r="BL816" s="208"/>
      <c r="BM816" s="208"/>
      <c r="BN816" s="208"/>
      <c r="BO816" s="208"/>
      <c r="BP816" s="208"/>
      <c r="BQ816" s="208"/>
      <c r="BR816" s="208"/>
      <c r="BS816" s="208"/>
      <c r="BT816" s="208"/>
      <c r="BU816" s="208"/>
      <c r="BV816" s="208"/>
      <c r="BW816" s="208"/>
      <c r="BX816" s="208"/>
      <c r="BY816" s="208"/>
      <c r="BZ816" s="208"/>
      <c r="CA816" s="208"/>
      <c r="CB816" s="208"/>
      <c r="CC816" s="208"/>
      <c r="CD816" s="208"/>
      <c r="CE816" s="208"/>
      <c r="CF816" s="208"/>
      <c r="CG816" s="208"/>
      <c r="CH816" s="208"/>
      <c r="CI816" s="208"/>
      <c r="CJ816" s="208"/>
      <c r="CK816" s="208"/>
      <c r="CL816" s="208"/>
      <c r="CM816" s="208"/>
      <c r="CN816" s="208"/>
      <c r="CO816" s="208"/>
      <c r="CP816" s="208"/>
      <c r="CQ816" s="176"/>
      <c r="DP816" s="166"/>
    </row>
    <row r="817" spans="2:120">
      <c r="B817" s="166"/>
      <c r="C817" s="175"/>
      <c r="D817" s="175"/>
      <c r="E817" s="178"/>
      <c r="F817" s="17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70"/>
      <c r="S817" s="170"/>
      <c r="T817" s="170"/>
      <c r="U817" s="170"/>
      <c r="V817" s="170"/>
      <c r="W817" s="170"/>
      <c r="X817" s="207"/>
      <c r="Y817" s="207"/>
      <c r="Z817" s="207"/>
      <c r="AA817" s="208"/>
      <c r="AB817" s="208"/>
      <c r="AC817" s="208"/>
      <c r="AD817" s="208"/>
      <c r="AE817" s="208"/>
      <c r="AF817" s="208"/>
      <c r="AG817" s="208"/>
      <c r="AH817" s="208"/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  <c r="BB817" s="208"/>
      <c r="BC817" s="208"/>
      <c r="BD817" s="208"/>
      <c r="BE817" s="208"/>
      <c r="BF817" s="208"/>
      <c r="BG817" s="208"/>
      <c r="BH817" s="208"/>
      <c r="BI817" s="208"/>
      <c r="BJ817" s="208"/>
      <c r="BK817" s="208"/>
      <c r="BL817" s="208"/>
      <c r="BM817" s="208"/>
      <c r="BN817" s="208"/>
      <c r="BO817" s="208"/>
      <c r="BP817" s="208"/>
      <c r="BQ817" s="208"/>
      <c r="BR817" s="208"/>
      <c r="BS817" s="208"/>
      <c r="BT817" s="208"/>
      <c r="BU817" s="208"/>
      <c r="BV817" s="208"/>
      <c r="BW817" s="208"/>
      <c r="BX817" s="208"/>
      <c r="BY817" s="208"/>
      <c r="BZ817" s="208"/>
      <c r="CA817" s="208"/>
      <c r="CB817" s="208"/>
      <c r="CC817" s="208"/>
      <c r="CD817" s="208"/>
      <c r="CE817" s="208"/>
      <c r="CF817" s="208"/>
      <c r="CG817" s="208"/>
      <c r="CH817" s="208"/>
      <c r="CI817" s="208"/>
      <c r="CJ817" s="208"/>
      <c r="CK817" s="208"/>
      <c r="CL817" s="208"/>
      <c r="CM817" s="208"/>
      <c r="CN817" s="208"/>
      <c r="CO817" s="208"/>
      <c r="CP817" s="208"/>
      <c r="CQ817" s="176"/>
      <c r="DP817" s="166"/>
    </row>
    <row r="818" spans="2:120">
      <c r="B818" s="166"/>
      <c r="C818" s="175"/>
      <c r="D818" s="175"/>
      <c r="E818" s="178"/>
      <c r="F818" s="17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70"/>
      <c r="S818" s="170"/>
      <c r="T818" s="170"/>
      <c r="U818" s="170"/>
      <c r="V818" s="170"/>
      <c r="W818" s="170"/>
      <c r="X818" s="207"/>
      <c r="Y818" s="207"/>
      <c r="Z818" s="207"/>
      <c r="AA818" s="208"/>
      <c r="AB818" s="208"/>
      <c r="AC818" s="208"/>
      <c r="AD818" s="208"/>
      <c r="AE818" s="208"/>
      <c r="AF818" s="208"/>
      <c r="AG818" s="208"/>
      <c r="AH818" s="208"/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  <c r="AT818" s="208"/>
      <c r="AU818" s="208"/>
      <c r="AV818" s="208"/>
      <c r="AW818" s="208"/>
      <c r="AX818" s="208"/>
      <c r="AY818" s="208"/>
      <c r="AZ818" s="208"/>
      <c r="BA818" s="208"/>
      <c r="BB818" s="208"/>
      <c r="BC818" s="208"/>
      <c r="BD818" s="208"/>
      <c r="BE818" s="208"/>
      <c r="BF818" s="208"/>
      <c r="BG818" s="208"/>
      <c r="BH818" s="208"/>
      <c r="BI818" s="208"/>
      <c r="BJ818" s="208"/>
      <c r="BK818" s="208"/>
      <c r="BL818" s="208"/>
      <c r="BM818" s="208"/>
      <c r="BN818" s="208"/>
      <c r="BO818" s="208"/>
      <c r="BP818" s="208"/>
      <c r="BQ818" s="208"/>
      <c r="BR818" s="208"/>
      <c r="BS818" s="208"/>
      <c r="BT818" s="208"/>
      <c r="BU818" s="208"/>
      <c r="BV818" s="208"/>
      <c r="BW818" s="208"/>
      <c r="BX818" s="208"/>
      <c r="BY818" s="208"/>
      <c r="BZ818" s="208"/>
      <c r="CA818" s="208"/>
      <c r="CB818" s="208"/>
      <c r="CC818" s="208"/>
      <c r="CD818" s="208"/>
      <c r="CE818" s="208"/>
      <c r="CF818" s="208"/>
      <c r="CG818" s="208"/>
      <c r="CH818" s="208"/>
      <c r="CI818" s="208"/>
      <c r="CJ818" s="208"/>
      <c r="CK818" s="208"/>
      <c r="CL818" s="208"/>
      <c r="CM818" s="208"/>
      <c r="CN818" s="208"/>
      <c r="CO818" s="208"/>
      <c r="CP818" s="208"/>
      <c r="CQ818" s="176"/>
      <c r="DP818" s="166"/>
    </row>
    <row r="819" spans="2:120">
      <c r="B819" s="166"/>
      <c r="C819" s="175"/>
      <c r="D819" s="175"/>
      <c r="E819" s="178"/>
      <c r="F819" s="17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70"/>
      <c r="S819" s="170"/>
      <c r="T819" s="170"/>
      <c r="U819" s="170"/>
      <c r="V819" s="170"/>
      <c r="W819" s="170"/>
      <c r="X819" s="207"/>
      <c r="Y819" s="207"/>
      <c r="Z819" s="207"/>
      <c r="AA819" s="208"/>
      <c r="AB819" s="208"/>
      <c r="AC819" s="208"/>
      <c r="AD819" s="208"/>
      <c r="AE819" s="208"/>
      <c r="AF819" s="208"/>
      <c r="AG819" s="208"/>
      <c r="AH819" s="208"/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  <c r="AT819" s="208"/>
      <c r="AU819" s="208"/>
      <c r="AV819" s="208"/>
      <c r="AW819" s="208"/>
      <c r="AX819" s="208"/>
      <c r="AY819" s="208"/>
      <c r="AZ819" s="208"/>
      <c r="BA819" s="208"/>
      <c r="BB819" s="208"/>
      <c r="BC819" s="208"/>
      <c r="BD819" s="208"/>
      <c r="BE819" s="208"/>
      <c r="BF819" s="208"/>
      <c r="BG819" s="208"/>
      <c r="BH819" s="208"/>
      <c r="BI819" s="208"/>
      <c r="BJ819" s="208"/>
      <c r="BK819" s="208"/>
      <c r="BL819" s="208"/>
      <c r="BM819" s="208"/>
      <c r="BN819" s="208"/>
      <c r="BO819" s="208"/>
      <c r="BP819" s="208"/>
      <c r="BQ819" s="208"/>
      <c r="BR819" s="208"/>
      <c r="BS819" s="208"/>
      <c r="BT819" s="208"/>
      <c r="BU819" s="208"/>
      <c r="BV819" s="208"/>
      <c r="BW819" s="208"/>
      <c r="BX819" s="208"/>
      <c r="BY819" s="208"/>
      <c r="BZ819" s="208"/>
      <c r="CA819" s="208"/>
      <c r="CB819" s="208"/>
      <c r="CC819" s="208"/>
      <c r="CD819" s="208"/>
      <c r="CE819" s="208"/>
      <c r="CF819" s="208"/>
      <c r="CG819" s="208"/>
      <c r="CH819" s="208"/>
      <c r="CI819" s="208"/>
      <c r="CJ819" s="208"/>
      <c r="CK819" s="208"/>
      <c r="CL819" s="208"/>
      <c r="CM819" s="208"/>
      <c r="CN819" s="208"/>
      <c r="CO819" s="208"/>
      <c r="CP819" s="208"/>
      <c r="CQ819" s="176"/>
      <c r="DP819" s="166"/>
    </row>
    <row r="820" spans="2:120">
      <c r="B820" s="166"/>
      <c r="C820" s="175"/>
      <c r="D820" s="175"/>
      <c r="E820" s="178"/>
      <c r="F820" s="17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70"/>
      <c r="S820" s="170"/>
      <c r="T820" s="170"/>
      <c r="U820" s="170"/>
      <c r="V820" s="170"/>
      <c r="W820" s="170"/>
      <c r="X820" s="207"/>
      <c r="Y820" s="207"/>
      <c r="Z820" s="207"/>
      <c r="AA820" s="208"/>
      <c r="AB820" s="208"/>
      <c r="AC820" s="208"/>
      <c r="AD820" s="208"/>
      <c r="AE820" s="208"/>
      <c r="AF820" s="208"/>
      <c r="AG820" s="208"/>
      <c r="AH820" s="208"/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  <c r="AT820" s="208"/>
      <c r="AU820" s="208"/>
      <c r="AV820" s="208"/>
      <c r="AW820" s="208"/>
      <c r="AX820" s="208"/>
      <c r="AY820" s="208"/>
      <c r="AZ820" s="208"/>
      <c r="BA820" s="208"/>
      <c r="BB820" s="208"/>
      <c r="BC820" s="208"/>
      <c r="BD820" s="208"/>
      <c r="BE820" s="208"/>
      <c r="BF820" s="208"/>
      <c r="BG820" s="208"/>
      <c r="BH820" s="208"/>
      <c r="BI820" s="208"/>
      <c r="BJ820" s="208"/>
      <c r="BK820" s="208"/>
      <c r="BL820" s="208"/>
      <c r="BM820" s="208"/>
      <c r="BN820" s="208"/>
      <c r="BO820" s="208"/>
      <c r="BP820" s="208"/>
      <c r="BQ820" s="208"/>
      <c r="BR820" s="208"/>
      <c r="BS820" s="208"/>
      <c r="BT820" s="208"/>
      <c r="BU820" s="208"/>
      <c r="BV820" s="208"/>
      <c r="BW820" s="208"/>
      <c r="BX820" s="208"/>
      <c r="BY820" s="208"/>
      <c r="BZ820" s="208"/>
      <c r="CA820" s="208"/>
      <c r="CB820" s="208"/>
      <c r="CC820" s="208"/>
      <c r="CD820" s="208"/>
      <c r="CE820" s="208"/>
      <c r="CF820" s="208"/>
      <c r="CG820" s="208"/>
      <c r="CH820" s="208"/>
      <c r="CI820" s="208"/>
      <c r="CJ820" s="208"/>
      <c r="CK820" s="208"/>
      <c r="CL820" s="208"/>
      <c r="CM820" s="208"/>
      <c r="CN820" s="208"/>
      <c r="CO820" s="208"/>
      <c r="CP820" s="208"/>
      <c r="CQ820" s="176"/>
      <c r="DP820" s="166"/>
    </row>
    <row r="821" spans="2:120">
      <c r="B821" s="166"/>
      <c r="C821" s="175"/>
      <c r="D821" s="175"/>
      <c r="E821" s="178"/>
      <c r="F821" s="17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70"/>
      <c r="S821" s="170"/>
      <c r="T821" s="170"/>
      <c r="U821" s="170"/>
      <c r="V821" s="170"/>
      <c r="W821" s="170"/>
      <c r="X821" s="207"/>
      <c r="Y821" s="207"/>
      <c r="Z821" s="207"/>
      <c r="AA821" s="208"/>
      <c r="AB821" s="208"/>
      <c r="AC821" s="208"/>
      <c r="AD821" s="208"/>
      <c r="AE821" s="208"/>
      <c r="AF821" s="208"/>
      <c r="AG821" s="208"/>
      <c r="AH821" s="208"/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  <c r="AT821" s="208"/>
      <c r="AU821" s="208"/>
      <c r="AV821" s="208"/>
      <c r="AW821" s="208"/>
      <c r="AX821" s="208"/>
      <c r="AY821" s="208"/>
      <c r="AZ821" s="208"/>
      <c r="BA821" s="208"/>
      <c r="BB821" s="208"/>
      <c r="BC821" s="208"/>
      <c r="BD821" s="208"/>
      <c r="BE821" s="208"/>
      <c r="BF821" s="208"/>
      <c r="BG821" s="208"/>
      <c r="BH821" s="208"/>
      <c r="BI821" s="208"/>
      <c r="BJ821" s="208"/>
      <c r="BK821" s="208"/>
      <c r="BL821" s="208"/>
      <c r="BM821" s="208"/>
      <c r="BN821" s="208"/>
      <c r="BO821" s="208"/>
      <c r="BP821" s="208"/>
      <c r="BQ821" s="208"/>
      <c r="BR821" s="208"/>
      <c r="BS821" s="208"/>
      <c r="BT821" s="208"/>
      <c r="BU821" s="208"/>
      <c r="BV821" s="208"/>
      <c r="BW821" s="208"/>
      <c r="BX821" s="208"/>
      <c r="BY821" s="208"/>
      <c r="BZ821" s="208"/>
      <c r="CA821" s="208"/>
      <c r="CB821" s="208"/>
      <c r="CC821" s="208"/>
      <c r="CD821" s="208"/>
      <c r="CE821" s="208"/>
      <c r="CF821" s="208"/>
      <c r="CG821" s="208"/>
      <c r="CH821" s="208"/>
      <c r="CI821" s="208"/>
      <c r="CJ821" s="208"/>
      <c r="CK821" s="208"/>
      <c r="CL821" s="208"/>
      <c r="CM821" s="208"/>
      <c r="CN821" s="208"/>
      <c r="CO821" s="208"/>
      <c r="CP821" s="208"/>
      <c r="CQ821" s="176"/>
      <c r="DP821" s="166"/>
    </row>
    <row r="822" spans="2:120">
      <c r="B822" s="166"/>
      <c r="C822" s="175"/>
      <c r="D822" s="175"/>
      <c r="E822" s="178"/>
      <c r="F822" s="17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70"/>
      <c r="S822" s="170"/>
      <c r="T822" s="170"/>
      <c r="U822" s="170"/>
      <c r="V822" s="170"/>
      <c r="W822" s="170"/>
      <c r="X822" s="207"/>
      <c r="Y822" s="207"/>
      <c r="Z822" s="207"/>
      <c r="AA822" s="208"/>
      <c r="AB822" s="208"/>
      <c r="AC822" s="208"/>
      <c r="AD822" s="208"/>
      <c r="AE822" s="208"/>
      <c r="AF822" s="208"/>
      <c r="AG822" s="208"/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  <c r="AT822" s="208"/>
      <c r="AU822" s="208"/>
      <c r="AV822" s="208"/>
      <c r="AW822" s="208"/>
      <c r="AX822" s="208"/>
      <c r="AY822" s="208"/>
      <c r="AZ822" s="208"/>
      <c r="BA822" s="208"/>
      <c r="BB822" s="208"/>
      <c r="BC822" s="208"/>
      <c r="BD822" s="208"/>
      <c r="BE822" s="208"/>
      <c r="BF822" s="208"/>
      <c r="BG822" s="208"/>
      <c r="BH822" s="208"/>
      <c r="BI822" s="208"/>
      <c r="BJ822" s="208"/>
      <c r="BK822" s="208"/>
      <c r="BL822" s="208"/>
      <c r="BM822" s="208"/>
      <c r="BN822" s="208"/>
      <c r="BO822" s="208"/>
      <c r="BP822" s="208"/>
      <c r="BQ822" s="208"/>
      <c r="BR822" s="208"/>
      <c r="BS822" s="208"/>
      <c r="BT822" s="208"/>
      <c r="BU822" s="208"/>
      <c r="BV822" s="208"/>
      <c r="BW822" s="208"/>
      <c r="BX822" s="208"/>
      <c r="BY822" s="208"/>
      <c r="BZ822" s="208"/>
      <c r="CA822" s="208"/>
      <c r="CB822" s="208"/>
      <c r="CC822" s="208"/>
      <c r="CD822" s="208"/>
      <c r="CE822" s="208"/>
      <c r="CF822" s="208"/>
      <c r="CG822" s="208"/>
      <c r="CH822" s="208"/>
      <c r="CI822" s="208"/>
      <c r="CJ822" s="208"/>
      <c r="CK822" s="208"/>
      <c r="CL822" s="208"/>
      <c r="CM822" s="208"/>
      <c r="CN822" s="208"/>
      <c r="CO822" s="208"/>
      <c r="CP822" s="208"/>
      <c r="CQ822" s="176"/>
      <c r="DP822" s="166"/>
    </row>
    <row r="823" spans="2:120">
      <c r="B823" s="166"/>
      <c r="C823" s="175"/>
      <c r="D823" s="175"/>
      <c r="E823" s="178"/>
      <c r="F823" s="17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70"/>
      <c r="S823" s="170"/>
      <c r="T823" s="170"/>
      <c r="U823" s="170"/>
      <c r="V823" s="170"/>
      <c r="W823" s="170"/>
      <c r="X823" s="207"/>
      <c r="Y823" s="207"/>
      <c r="Z823" s="207"/>
      <c r="AA823" s="208"/>
      <c r="AB823" s="208"/>
      <c r="AC823" s="208"/>
      <c r="AD823" s="208"/>
      <c r="AE823" s="208"/>
      <c r="AF823" s="208"/>
      <c r="AG823" s="208"/>
      <c r="AH823" s="208"/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  <c r="AT823" s="208"/>
      <c r="AU823" s="208"/>
      <c r="AV823" s="208"/>
      <c r="AW823" s="208"/>
      <c r="AX823" s="208"/>
      <c r="AY823" s="208"/>
      <c r="AZ823" s="208"/>
      <c r="BA823" s="208"/>
      <c r="BB823" s="208"/>
      <c r="BC823" s="208"/>
      <c r="BD823" s="208"/>
      <c r="BE823" s="208"/>
      <c r="BF823" s="208"/>
      <c r="BG823" s="208"/>
      <c r="BH823" s="208"/>
      <c r="BI823" s="208"/>
      <c r="BJ823" s="208"/>
      <c r="BK823" s="208"/>
      <c r="BL823" s="208"/>
      <c r="BM823" s="208"/>
      <c r="BN823" s="208"/>
      <c r="BO823" s="208"/>
      <c r="BP823" s="208"/>
      <c r="BQ823" s="208"/>
      <c r="BR823" s="208"/>
      <c r="BS823" s="208"/>
      <c r="BT823" s="208"/>
      <c r="BU823" s="208"/>
      <c r="BV823" s="208"/>
      <c r="BW823" s="208"/>
      <c r="BX823" s="208"/>
      <c r="BY823" s="208"/>
      <c r="BZ823" s="208"/>
      <c r="CA823" s="208"/>
      <c r="CB823" s="208"/>
      <c r="CC823" s="208"/>
      <c r="CD823" s="208"/>
      <c r="CE823" s="208"/>
      <c r="CF823" s="208"/>
      <c r="CG823" s="208"/>
      <c r="CH823" s="208"/>
      <c r="CI823" s="208"/>
      <c r="CJ823" s="208"/>
      <c r="CK823" s="208"/>
      <c r="CL823" s="208"/>
      <c r="CM823" s="208"/>
      <c r="CN823" s="208"/>
      <c r="CO823" s="208"/>
      <c r="CP823" s="208"/>
      <c r="CQ823" s="176"/>
      <c r="DP823" s="166"/>
    </row>
    <row r="824" spans="2:120">
      <c r="B824" s="166"/>
      <c r="C824" s="175"/>
      <c r="D824" s="175"/>
      <c r="E824" s="178"/>
      <c r="F824" s="17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70"/>
      <c r="S824" s="170"/>
      <c r="T824" s="170"/>
      <c r="U824" s="170"/>
      <c r="V824" s="170"/>
      <c r="W824" s="170"/>
      <c r="X824" s="207"/>
      <c r="Y824" s="207"/>
      <c r="Z824" s="207"/>
      <c r="AA824" s="208"/>
      <c r="AB824" s="208"/>
      <c r="AC824" s="208"/>
      <c r="AD824" s="208"/>
      <c r="AE824" s="208"/>
      <c r="AF824" s="208"/>
      <c r="AG824" s="208"/>
      <c r="AH824" s="208"/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  <c r="AT824" s="208"/>
      <c r="AU824" s="208"/>
      <c r="AV824" s="208"/>
      <c r="AW824" s="208"/>
      <c r="AX824" s="208"/>
      <c r="AY824" s="208"/>
      <c r="AZ824" s="208"/>
      <c r="BA824" s="208"/>
      <c r="BB824" s="208"/>
      <c r="BC824" s="208"/>
      <c r="BD824" s="208"/>
      <c r="BE824" s="208"/>
      <c r="BF824" s="208"/>
      <c r="BG824" s="208"/>
      <c r="BH824" s="208"/>
      <c r="BI824" s="208"/>
      <c r="BJ824" s="208"/>
      <c r="BK824" s="208"/>
      <c r="BL824" s="208"/>
      <c r="BM824" s="208"/>
      <c r="BN824" s="208"/>
      <c r="BO824" s="208"/>
      <c r="BP824" s="208"/>
      <c r="BQ824" s="208"/>
      <c r="BR824" s="208"/>
      <c r="BS824" s="208"/>
      <c r="BT824" s="208"/>
      <c r="BU824" s="208"/>
      <c r="BV824" s="208"/>
      <c r="BW824" s="208"/>
      <c r="BX824" s="208"/>
      <c r="BY824" s="208"/>
      <c r="BZ824" s="208"/>
      <c r="CA824" s="208"/>
      <c r="CB824" s="208"/>
      <c r="CC824" s="208"/>
      <c r="CD824" s="208"/>
      <c r="CE824" s="208"/>
      <c r="CF824" s="208"/>
      <c r="CG824" s="208"/>
      <c r="CH824" s="208"/>
      <c r="CI824" s="208"/>
      <c r="CJ824" s="208"/>
      <c r="CK824" s="208"/>
      <c r="CL824" s="208"/>
      <c r="CM824" s="208"/>
      <c r="CN824" s="208"/>
      <c r="CO824" s="208"/>
      <c r="CP824" s="208"/>
      <c r="CQ824" s="176"/>
      <c r="DP824" s="166"/>
    </row>
    <row r="825" spans="2:120">
      <c r="B825" s="166"/>
      <c r="C825" s="175"/>
      <c r="D825" s="175"/>
      <c r="E825" s="178"/>
      <c r="F825" s="17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70"/>
      <c r="S825" s="170"/>
      <c r="T825" s="170"/>
      <c r="U825" s="170"/>
      <c r="V825" s="170"/>
      <c r="W825" s="170"/>
      <c r="X825" s="207"/>
      <c r="Y825" s="207"/>
      <c r="Z825" s="207"/>
      <c r="AA825" s="208"/>
      <c r="AB825" s="208"/>
      <c r="AC825" s="208"/>
      <c r="AD825" s="208"/>
      <c r="AE825" s="208"/>
      <c r="AF825" s="208"/>
      <c r="AG825" s="208"/>
      <c r="AH825" s="208"/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  <c r="AT825" s="208"/>
      <c r="AU825" s="208"/>
      <c r="AV825" s="208"/>
      <c r="AW825" s="208"/>
      <c r="AX825" s="208"/>
      <c r="AY825" s="208"/>
      <c r="AZ825" s="208"/>
      <c r="BA825" s="208"/>
      <c r="BB825" s="208"/>
      <c r="BC825" s="208"/>
      <c r="BD825" s="208"/>
      <c r="BE825" s="208"/>
      <c r="BF825" s="208"/>
      <c r="BG825" s="208"/>
      <c r="BH825" s="208"/>
      <c r="BI825" s="208"/>
      <c r="BJ825" s="208"/>
      <c r="BK825" s="208"/>
      <c r="BL825" s="208"/>
      <c r="BM825" s="208"/>
      <c r="BN825" s="208"/>
      <c r="BO825" s="208"/>
      <c r="BP825" s="208"/>
      <c r="BQ825" s="208"/>
      <c r="BR825" s="208"/>
      <c r="BS825" s="208"/>
      <c r="BT825" s="208"/>
      <c r="BU825" s="208"/>
      <c r="BV825" s="208"/>
      <c r="BW825" s="208"/>
      <c r="BX825" s="208"/>
      <c r="BY825" s="208"/>
      <c r="BZ825" s="208"/>
      <c r="CA825" s="208"/>
      <c r="CB825" s="208"/>
      <c r="CC825" s="208"/>
      <c r="CD825" s="208"/>
      <c r="CE825" s="208"/>
      <c r="CF825" s="208"/>
      <c r="CG825" s="208"/>
      <c r="CH825" s="208"/>
      <c r="CI825" s="208"/>
      <c r="CJ825" s="208"/>
      <c r="CK825" s="208"/>
      <c r="CL825" s="208"/>
      <c r="CM825" s="208"/>
      <c r="CN825" s="208"/>
      <c r="CO825" s="208"/>
      <c r="CP825" s="208"/>
      <c r="CQ825" s="176"/>
      <c r="DP825" s="166"/>
    </row>
    <row r="826" spans="2:120">
      <c r="B826" s="166"/>
      <c r="C826" s="175"/>
      <c r="D826" s="175"/>
      <c r="E826" s="178"/>
      <c r="F826" s="17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70"/>
      <c r="S826" s="170"/>
      <c r="T826" s="170"/>
      <c r="U826" s="170"/>
      <c r="V826" s="170"/>
      <c r="W826" s="170"/>
      <c r="X826" s="207"/>
      <c r="Y826" s="207"/>
      <c r="Z826" s="207"/>
      <c r="AA826" s="208"/>
      <c r="AB826" s="208"/>
      <c r="AC826" s="208"/>
      <c r="AD826" s="208"/>
      <c r="AE826" s="208"/>
      <c r="AF826" s="208"/>
      <c r="AG826" s="208"/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  <c r="AT826" s="208"/>
      <c r="AU826" s="208"/>
      <c r="AV826" s="208"/>
      <c r="AW826" s="208"/>
      <c r="AX826" s="208"/>
      <c r="AY826" s="208"/>
      <c r="AZ826" s="208"/>
      <c r="BA826" s="208"/>
      <c r="BB826" s="208"/>
      <c r="BC826" s="208"/>
      <c r="BD826" s="208"/>
      <c r="BE826" s="208"/>
      <c r="BF826" s="208"/>
      <c r="BG826" s="208"/>
      <c r="BH826" s="208"/>
      <c r="BI826" s="208"/>
      <c r="BJ826" s="208"/>
      <c r="BK826" s="208"/>
      <c r="BL826" s="208"/>
      <c r="BM826" s="208"/>
      <c r="BN826" s="208"/>
      <c r="BO826" s="208"/>
      <c r="BP826" s="208"/>
      <c r="BQ826" s="208"/>
      <c r="BR826" s="208"/>
      <c r="BS826" s="208"/>
      <c r="BT826" s="208"/>
      <c r="BU826" s="208"/>
      <c r="BV826" s="208"/>
      <c r="BW826" s="208"/>
      <c r="BX826" s="208"/>
      <c r="BY826" s="208"/>
      <c r="BZ826" s="208"/>
      <c r="CA826" s="208"/>
      <c r="CB826" s="208"/>
      <c r="CC826" s="208"/>
      <c r="CD826" s="208"/>
      <c r="CE826" s="208"/>
      <c r="CF826" s="208"/>
      <c r="CG826" s="208"/>
      <c r="CH826" s="208"/>
      <c r="CI826" s="208"/>
      <c r="CJ826" s="208"/>
      <c r="CK826" s="208"/>
      <c r="CL826" s="208"/>
      <c r="CM826" s="208"/>
      <c r="CN826" s="208"/>
      <c r="CO826" s="208"/>
      <c r="CP826" s="208"/>
      <c r="CQ826" s="176"/>
      <c r="DP826" s="166"/>
    </row>
    <row r="827" spans="2:120">
      <c r="B827" s="166"/>
      <c r="C827" s="175"/>
      <c r="D827" s="175"/>
      <c r="E827" s="178"/>
      <c r="F827" s="17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70"/>
      <c r="S827" s="170"/>
      <c r="T827" s="170"/>
      <c r="U827" s="170"/>
      <c r="V827" s="170"/>
      <c r="W827" s="170"/>
      <c r="X827" s="207"/>
      <c r="Y827" s="207"/>
      <c r="Z827" s="207"/>
      <c r="AA827" s="208"/>
      <c r="AB827" s="208"/>
      <c r="AC827" s="208"/>
      <c r="AD827" s="208"/>
      <c r="AE827" s="208"/>
      <c r="AF827" s="208"/>
      <c r="AG827" s="208"/>
      <c r="AH827" s="208"/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  <c r="AT827" s="208"/>
      <c r="AU827" s="208"/>
      <c r="AV827" s="208"/>
      <c r="AW827" s="208"/>
      <c r="AX827" s="208"/>
      <c r="AY827" s="208"/>
      <c r="AZ827" s="208"/>
      <c r="BA827" s="208"/>
      <c r="BB827" s="208"/>
      <c r="BC827" s="208"/>
      <c r="BD827" s="208"/>
      <c r="BE827" s="208"/>
      <c r="BF827" s="208"/>
      <c r="BG827" s="208"/>
      <c r="BH827" s="208"/>
      <c r="BI827" s="208"/>
      <c r="BJ827" s="208"/>
      <c r="BK827" s="208"/>
      <c r="BL827" s="208"/>
      <c r="BM827" s="208"/>
      <c r="BN827" s="208"/>
      <c r="BO827" s="208"/>
      <c r="BP827" s="208"/>
      <c r="BQ827" s="208"/>
      <c r="BR827" s="208"/>
      <c r="BS827" s="208"/>
      <c r="BT827" s="208"/>
      <c r="BU827" s="208"/>
      <c r="BV827" s="208"/>
      <c r="BW827" s="208"/>
      <c r="BX827" s="208"/>
      <c r="BY827" s="208"/>
      <c r="BZ827" s="208"/>
      <c r="CA827" s="208"/>
      <c r="CB827" s="208"/>
      <c r="CC827" s="208"/>
      <c r="CD827" s="208"/>
      <c r="CE827" s="208"/>
      <c r="CF827" s="208"/>
      <c r="CG827" s="208"/>
      <c r="CH827" s="208"/>
      <c r="CI827" s="208"/>
      <c r="CJ827" s="208"/>
      <c r="CK827" s="208"/>
      <c r="CL827" s="208"/>
      <c r="CM827" s="208"/>
      <c r="CN827" s="208"/>
      <c r="CO827" s="208"/>
      <c r="CP827" s="208"/>
      <c r="CQ827" s="176"/>
      <c r="DP827" s="166"/>
    </row>
    <row r="828" spans="2:120">
      <c r="B828" s="166"/>
      <c r="C828" s="175"/>
      <c r="D828" s="175"/>
      <c r="E828" s="178"/>
      <c r="F828" s="17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70"/>
      <c r="S828" s="170"/>
      <c r="T828" s="170"/>
      <c r="U828" s="170"/>
      <c r="V828" s="170"/>
      <c r="W828" s="170"/>
      <c r="X828" s="207"/>
      <c r="Y828" s="207"/>
      <c r="Z828" s="207"/>
      <c r="AA828" s="208"/>
      <c r="AB828" s="208"/>
      <c r="AC828" s="208"/>
      <c r="AD828" s="208"/>
      <c r="AE828" s="208"/>
      <c r="AF828" s="208"/>
      <c r="AG828" s="208"/>
      <c r="AH828" s="208"/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  <c r="AT828" s="208"/>
      <c r="AU828" s="208"/>
      <c r="AV828" s="208"/>
      <c r="AW828" s="208"/>
      <c r="AX828" s="208"/>
      <c r="AY828" s="208"/>
      <c r="AZ828" s="208"/>
      <c r="BA828" s="208"/>
      <c r="BB828" s="208"/>
      <c r="BC828" s="208"/>
      <c r="BD828" s="208"/>
      <c r="BE828" s="208"/>
      <c r="BF828" s="208"/>
      <c r="BG828" s="208"/>
      <c r="BH828" s="208"/>
      <c r="BI828" s="208"/>
      <c r="BJ828" s="208"/>
      <c r="BK828" s="208"/>
      <c r="BL828" s="208"/>
      <c r="BM828" s="208"/>
      <c r="BN828" s="208"/>
      <c r="BO828" s="208"/>
      <c r="BP828" s="208"/>
      <c r="BQ828" s="208"/>
      <c r="BR828" s="208"/>
      <c r="BS828" s="208"/>
      <c r="BT828" s="208"/>
      <c r="BU828" s="208"/>
      <c r="BV828" s="208"/>
      <c r="BW828" s="208"/>
      <c r="BX828" s="208"/>
      <c r="BY828" s="208"/>
      <c r="BZ828" s="208"/>
      <c r="CA828" s="208"/>
      <c r="CB828" s="208"/>
      <c r="CC828" s="208"/>
      <c r="CD828" s="208"/>
      <c r="CE828" s="208"/>
      <c r="CF828" s="208"/>
      <c r="CG828" s="208"/>
      <c r="CH828" s="208"/>
      <c r="CI828" s="208"/>
      <c r="CJ828" s="208"/>
      <c r="CK828" s="208"/>
      <c r="CL828" s="208"/>
      <c r="CM828" s="208"/>
      <c r="CN828" s="208"/>
      <c r="CO828" s="208"/>
      <c r="CP828" s="208"/>
      <c r="CQ828" s="176"/>
      <c r="DP828" s="166"/>
    </row>
    <row r="829" spans="2:120">
      <c r="B829" s="166"/>
      <c r="C829" s="175"/>
      <c r="D829" s="175"/>
      <c r="E829" s="178"/>
      <c r="F829" s="17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70"/>
      <c r="S829" s="170"/>
      <c r="T829" s="170"/>
      <c r="U829" s="170"/>
      <c r="V829" s="170"/>
      <c r="W829" s="170"/>
      <c r="X829" s="207"/>
      <c r="Y829" s="207"/>
      <c r="Z829" s="207"/>
      <c r="AA829" s="208"/>
      <c r="AB829" s="208"/>
      <c r="AC829" s="208"/>
      <c r="AD829" s="208"/>
      <c r="AE829" s="208"/>
      <c r="AF829" s="208"/>
      <c r="AG829" s="208"/>
      <c r="AH829" s="208"/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  <c r="AT829" s="208"/>
      <c r="AU829" s="208"/>
      <c r="AV829" s="208"/>
      <c r="AW829" s="208"/>
      <c r="AX829" s="208"/>
      <c r="AY829" s="208"/>
      <c r="AZ829" s="208"/>
      <c r="BA829" s="208"/>
      <c r="BB829" s="208"/>
      <c r="BC829" s="208"/>
      <c r="BD829" s="208"/>
      <c r="BE829" s="208"/>
      <c r="BF829" s="208"/>
      <c r="BG829" s="208"/>
      <c r="BH829" s="208"/>
      <c r="BI829" s="208"/>
      <c r="BJ829" s="208"/>
      <c r="BK829" s="208"/>
      <c r="BL829" s="208"/>
      <c r="BM829" s="208"/>
      <c r="BN829" s="208"/>
      <c r="BO829" s="208"/>
      <c r="BP829" s="208"/>
      <c r="BQ829" s="208"/>
      <c r="BR829" s="208"/>
      <c r="BS829" s="208"/>
      <c r="BT829" s="208"/>
      <c r="BU829" s="208"/>
      <c r="BV829" s="208"/>
      <c r="BW829" s="208"/>
      <c r="BX829" s="208"/>
      <c r="BY829" s="208"/>
      <c r="BZ829" s="208"/>
      <c r="CA829" s="208"/>
      <c r="CB829" s="208"/>
      <c r="CC829" s="208"/>
      <c r="CD829" s="208"/>
      <c r="CE829" s="208"/>
      <c r="CF829" s="208"/>
      <c r="CG829" s="208"/>
      <c r="CH829" s="208"/>
      <c r="CI829" s="208"/>
      <c r="CJ829" s="208"/>
      <c r="CK829" s="208"/>
      <c r="CL829" s="208"/>
      <c r="CM829" s="208"/>
      <c r="CN829" s="208"/>
      <c r="CO829" s="208"/>
      <c r="CP829" s="208"/>
      <c r="CQ829" s="176"/>
      <c r="DP829" s="166"/>
    </row>
    <row r="830" spans="2:120">
      <c r="B830" s="166"/>
      <c r="C830" s="175"/>
      <c r="D830" s="175"/>
      <c r="E830" s="178"/>
      <c r="F830" s="17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70"/>
      <c r="S830" s="170"/>
      <c r="T830" s="170"/>
      <c r="U830" s="170"/>
      <c r="V830" s="170"/>
      <c r="W830" s="170"/>
      <c r="X830" s="207"/>
      <c r="Y830" s="207"/>
      <c r="Z830" s="207"/>
      <c r="AA830" s="208"/>
      <c r="AB830" s="208"/>
      <c r="AC830" s="208"/>
      <c r="AD830" s="208"/>
      <c r="AE830" s="208"/>
      <c r="AF830" s="208"/>
      <c r="AG830" s="208"/>
      <c r="AH830" s="208"/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  <c r="AT830" s="208"/>
      <c r="AU830" s="208"/>
      <c r="AV830" s="208"/>
      <c r="AW830" s="208"/>
      <c r="AX830" s="208"/>
      <c r="AY830" s="208"/>
      <c r="AZ830" s="208"/>
      <c r="BA830" s="208"/>
      <c r="BB830" s="208"/>
      <c r="BC830" s="208"/>
      <c r="BD830" s="208"/>
      <c r="BE830" s="208"/>
      <c r="BF830" s="208"/>
      <c r="BG830" s="208"/>
      <c r="BH830" s="208"/>
      <c r="BI830" s="208"/>
      <c r="BJ830" s="208"/>
      <c r="BK830" s="208"/>
      <c r="BL830" s="208"/>
      <c r="BM830" s="208"/>
      <c r="BN830" s="208"/>
      <c r="BO830" s="208"/>
      <c r="BP830" s="208"/>
      <c r="BQ830" s="208"/>
      <c r="BR830" s="208"/>
      <c r="BS830" s="208"/>
      <c r="BT830" s="208"/>
      <c r="BU830" s="208"/>
      <c r="BV830" s="208"/>
      <c r="BW830" s="208"/>
      <c r="BX830" s="208"/>
      <c r="BY830" s="208"/>
      <c r="BZ830" s="208"/>
      <c r="CA830" s="208"/>
      <c r="CB830" s="208"/>
      <c r="CC830" s="208"/>
      <c r="CD830" s="208"/>
      <c r="CE830" s="208"/>
      <c r="CF830" s="208"/>
      <c r="CG830" s="208"/>
      <c r="CH830" s="208"/>
      <c r="CI830" s="208"/>
      <c r="CJ830" s="208"/>
      <c r="CK830" s="208"/>
      <c r="CL830" s="208"/>
      <c r="CM830" s="208"/>
      <c r="CN830" s="208"/>
      <c r="CO830" s="208"/>
      <c r="CP830" s="208"/>
      <c r="CQ830" s="176"/>
      <c r="DP830" s="166"/>
    </row>
    <row r="831" spans="2:120">
      <c r="B831" s="166"/>
      <c r="C831" s="175"/>
      <c r="D831" s="175"/>
      <c r="E831" s="178"/>
      <c r="F831" s="17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70"/>
      <c r="S831" s="170"/>
      <c r="T831" s="170"/>
      <c r="U831" s="170"/>
      <c r="V831" s="170"/>
      <c r="W831" s="170"/>
      <c r="X831" s="207"/>
      <c r="Y831" s="207"/>
      <c r="Z831" s="207"/>
      <c r="AA831" s="208"/>
      <c r="AB831" s="208"/>
      <c r="AC831" s="208"/>
      <c r="AD831" s="208"/>
      <c r="AE831" s="208"/>
      <c r="AF831" s="208"/>
      <c r="AG831" s="208"/>
      <c r="AH831" s="208"/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  <c r="AT831" s="208"/>
      <c r="AU831" s="208"/>
      <c r="AV831" s="208"/>
      <c r="AW831" s="208"/>
      <c r="AX831" s="208"/>
      <c r="AY831" s="208"/>
      <c r="AZ831" s="208"/>
      <c r="BA831" s="208"/>
      <c r="BB831" s="208"/>
      <c r="BC831" s="208"/>
      <c r="BD831" s="208"/>
      <c r="BE831" s="208"/>
      <c r="BF831" s="208"/>
      <c r="BG831" s="208"/>
      <c r="BH831" s="208"/>
      <c r="BI831" s="208"/>
      <c r="BJ831" s="208"/>
      <c r="BK831" s="208"/>
      <c r="BL831" s="208"/>
      <c r="BM831" s="208"/>
      <c r="BN831" s="208"/>
      <c r="BO831" s="208"/>
      <c r="BP831" s="208"/>
      <c r="BQ831" s="208"/>
      <c r="BR831" s="208"/>
      <c r="BS831" s="208"/>
      <c r="BT831" s="208"/>
      <c r="BU831" s="208"/>
      <c r="BV831" s="208"/>
      <c r="BW831" s="208"/>
      <c r="BX831" s="208"/>
      <c r="BY831" s="208"/>
      <c r="BZ831" s="208"/>
      <c r="CA831" s="208"/>
      <c r="CB831" s="208"/>
      <c r="CC831" s="208"/>
      <c r="CD831" s="208"/>
      <c r="CE831" s="208"/>
      <c r="CF831" s="208"/>
      <c r="CG831" s="208"/>
      <c r="CH831" s="208"/>
      <c r="CI831" s="208"/>
      <c r="CJ831" s="208"/>
      <c r="CK831" s="208"/>
      <c r="CL831" s="208"/>
      <c r="CM831" s="208"/>
      <c r="CN831" s="208"/>
      <c r="CO831" s="208"/>
      <c r="CP831" s="208"/>
      <c r="CQ831" s="176"/>
      <c r="DP831" s="166"/>
    </row>
    <row r="832" spans="2:120">
      <c r="B832" s="166"/>
      <c r="C832" s="175"/>
      <c r="D832" s="175"/>
      <c r="E832" s="178"/>
      <c r="F832" s="17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70"/>
      <c r="S832" s="170"/>
      <c r="T832" s="170"/>
      <c r="U832" s="170"/>
      <c r="V832" s="170"/>
      <c r="W832" s="170"/>
      <c r="X832" s="207"/>
      <c r="Y832" s="207"/>
      <c r="Z832" s="207"/>
      <c r="AA832" s="208"/>
      <c r="AB832" s="208"/>
      <c r="AC832" s="208"/>
      <c r="AD832" s="208"/>
      <c r="AE832" s="208"/>
      <c r="AF832" s="208"/>
      <c r="AG832" s="208"/>
      <c r="AH832" s="208"/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  <c r="AT832" s="208"/>
      <c r="AU832" s="208"/>
      <c r="AV832" s="208"/>
      <c r="AW832" s="208"/>
      <c r="AX832" s="208"/>
      <c r="AY832" s="208"/>
      <c r="AZ832" s="208"/>
      <c r="BA832" s="208"/>
      <c r="BB832" s="208"/>
      <c r="BC832" s="208"/>
      <c r="BD832" s="208"/>
      <c r="BE832" s="208"/>
      <c r="BF832" s="208"/>
      <c r="BG832" s="208"/>
      <c r="BH832" s="208"/>
      <c r="BI832" s="208"/>
      <c r="BJ832" s="208"/>
      <c r="BK832" s="208"/>
      <c r="BL832" s="208"/>
      <c r="BM832" s="208"/>
      <c r="BN832" s="208"/>
      <c r="BO832" s="208"/>
      <c r="BP832" s="208"/>
      <c r="BQ832" s="208"/>
      <c r="BR832" s="208"/>
      <c r="BS832" s="208"/>
      <c r="BT832" s="208"/>
      <c r="BU832" s="208"/>
      <c r="BV832" s="208"/>
      <c r="BW832" s="208"/>
      <c r="BX832" s="208"/>
      <c r="BY832" s="208"/>
      <c r="BZ832" s="208"/>
      <c r="CA832" s="208"/>
      <c r="CB832" s="208"/>
      <c r="CC832" s="208"/>
      <c r="CD832" s="208"/>
      <c r="CE832" s="208"/>
      <c r="CF832" s="208"/>
      <c r="CG832" s="208"/>
      <c r="CH832" s="208"/>
      <c r="CI832" s="208"/>
      <c r="CJ832" s="208"/>
      <c r="CK832" s="208"/>
      <c r="CL832" s="208"/>
      <c r="CM832" s="208"/>
      <c r="CN832" s="208"/>
      <c r="CO832" s="208"/>
      <c r="CP832" s="208"/>
      <c r="CQ832" s="176"/>
      <c r="DP832" s="166"/>
    </row>
    <row r="833" spans="2:120">
      <c r="B833" s="166"/>
      <c r="C833" s="175"/>
      <c r="D833" s="175"/>
      <c r="E833" s="178"/>
      <c r="F833" s="17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70"/>
      <c r="S833" s="170"/>
      <c r="T833" s="170"/>
      <c r="U833" s="170"/>
      <c r="V833" s="170"/>
      <c r="W833" s="170"/>
      <c r="X833" s="207"/>
      <c r="Y833" s="207"/>
      <c r="Z833" s="207"/>
      <c r="AA833" s="208"/>
      <c r="AB833" s="208"/>
      <c r="AC833" s="208"/>
      <c r="AD833" s="208"/>
      <c r="AE833" s="208"/>
      <c r="AF833" s="208"/>
      <c r="AG833" s="208"/>
      <c r="AH833" s="208"/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  <c r="AT833" s="208"/>
      <c r="AU833" s="208"/>
      <c r="AV833" s="208"/>
      <c r="AW833" s="208"/>
      <c r="AX833" s="208"/>
      <c r="AY833" s="208"/>
      <c r="AZ833" s="208"/>
      <c r="BA833" s="208"/>
      <c r="BB833" s="208"/>
      <c r="BC833" s="208"/>
      <c r="BD833" s="208"/>
      <c r="BE833" s="208"/>
      <c r="BF833" s="208"/>
      <c r="BG833" s="208"/>
      <c r="BH833" s="208"/>
      <c r="BI833" s="208"/>
      <c r="BJ833" s="208"/>
      <c r="BK833" s="208"/>
      <c r="BL833" s="208"/>
      <c r="BM833" s="208"/>
      <c r="BN833" s="208"/>
      <c r="BO833" s="208"/>
      <c r="BP833" s="208"/>
      <c r="BQ833" s="208"/>
      <c r="BR833" s="208"/>
      <c r="BS833" s="208"/>
      <c r="BT833" s="208"/>
      <c r="BU833" s="208"/>
      <c r="BV833" s="208"/>
      <c r="BW833" s="208"/>
      <c r="BX833" s="208"/>
      <c r="BY833" s="208"/>
      <c r="BZ833" s="208"/>
      <c r="CA833" s="208"/>
      <c r="CB833" s="208"/>
      <c r="CC833" s="208"/>
      <c r="CD833" s="208"/>
      <c r="CE833" s="208"/>
      <c r="CF833" s="208"/>
      <c r="CG833" s="208"/>
      <c r="CH833" s="208"/>
      <c r="CI833" s="208"/>
      <c r="CJ833" s="208"/>
      <c r="CK833" s="208"/>
      <c r="CL833" s="208"/>
      <c r="CM833" s="208"/>
      <c r="CN833" s="208"/>
      <c r="CO833" s="208"/>
      <c r="CP833" s="208"/>
      <c r="CQ833" s="176"/>
      <c r="DP833" s="166"/>
    </row>
    <row r="834" spans="2:120">
      <c r="B834" s="166"/>
      <c r="C834" s="175"/>
      <c r="D834" s="175"/>
      <c r="E834" s="178"/>
      <c r="F834" s="17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70"/>
      <c r="S834" s="170"/>
      <c r="T834" s="170"/>
      <c r="U834" s="170"/>
      <c r="V834" s="170"/>
      <c r="W834" s="170"/>
      <c r="X834" s="207"/>
      <c r="Y834" s="207"/>
      <c r="Z834" s="207"/>
      <c r="AA834" s="208"/>
      <c r="AB834" s="208"/>
      <c r="AC834" s="208"/>
      <c r="AD834" s="208"/>
      <c r="AE834" s="208"/>
      <c r="AF834" s="208"/>
      <c r="AG834" s="208"/>
      <c r="AH834" s="208"/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  <c r="AT834" s="208"/>
      <c r="AU834" s="208"/>
      <c r="AV834" s="208"/>
      <c r="AW834" s="208"/>
      <c r="AX834" s="208"/>
      <c r="AY834" s="208"/>
      <c r="AZ834" s="208"/>
      <c r="BA834" s="208"/>
      <c r="BB834" s="208"/>
      <c r="BC834" s="208"/>
      <c r="BD834" s="208"/>
      <c r="BE834" s="208"/>
      <c r="BF834" s="208"/>
      <c r="BG834" s="208"/>
      <c r="BH834" s="208"/>
      <c r="BI834" s="208"/>
      <c r="BJ834" s="208"/>
      <c r="BK834" s="208"/>
      <c r="BL834" s="208"/>
      <c r="BM834" s="208"/>
      <c r="BN834" s="208"/>
      <c r="BO834" s="208"/>
      <c r="BP834" s="208"/>
      <c r="BQ834" s="208"/>
      <c r="BR834" s="208"/>
      <c r="BS834" s="208"/>
      <c r="BT834" s="208"/>
      <c r="BU834" s="208"/>
      <c r="BV834" s="208"/>
      <c r="BW834" s="208"/>
      <c r="BX834" s="208"/>
      <c r="BY834" s="208"/>
      <c r="BZ834" s="208"/>
      <c r="CA834" s="208"/>
      <c r="CB834" s="208"/>
      <c r="CC834" s="208"/>
      <c r="CD834" s="208"/>
      <c r="CE834" s="208"/>
      <c r="CF834" s="208"/>
      <c r="CG834" s="208"/>
      <c r="CH834" s="208"/>
      <c r="CI834" s="208"/>
      <c r="CJ834" s="208"/>
      <c r="CK834" s="208"/>
      <c r="CL834" s="208"/>
      <c r="CM834" s="208"/>
      <c r="CN834" s="208"/>
      <c r="CO834" s="208"/>
      <c r="CP834" s="208"/>
      <c r="CQ834" s="176"/>
      <c r="DP834" s="166"/>
    </row>
    <row r="835" spans="2:120">
      <c r="B835" s="166"/>
      <c r="C835" s="175"/>
      <c r="D835" s="175"/>
      <c r="E835" s="178"/>
      <c r="F835" s="17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70"/>
      <c r="S835" s="170"/>
      <c r="T835" s="170"/>
      <c r="U835" s="170"/>
      <c r="V835" s="170"/>
      <c r="W835" s="170"/>
      <c r="X835" s="207"/>
      <c r="Y835" s="207"/>
      <c r="Z835" s="207"/>
      <c r="AA835" s="208"/>
      <c r="AB835" s="208"/>
      <c r="AC835" s="208"/>
      <c r="AD835" s="208"/>
      <c r="AE835" s="208"/>
      <c r="AF835" s="208"/>
      <c r="AG835" s="208"/>
      <c r="AH835" s="208"/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  <c r="AT835" s="208"/>
      <c r="AU835" s="208"/>
      <c r="AV835" s="208"/>
      <c r="AW835" s="208"/>
      <c r="AX835" s="208"/>
      <c r="AY835" s="208"/>
      <c r="AZ835" s="208"/>
      <c r="BA835" s="208"/>
      <c r="BB835" s="208"/>
      <c r="BC835" s="208"/>
      <c r="BD835" s="208"/>
      <c r="BE835" s="208"/>
      <c r="BF835" s="208"/>
      <c r="BG835" s="208"/>
      <c r="BH835" s="208"/>
      <c r="BI835" s="208"/>
      <c r="BJ835" s="208"/>
      <c r="BK835" s="208"/>
      <c r="BL835" s="208"/>
      <c r="BM835" s="208"/>
      <c r="BN835" s="208"/>
      <c r="BO835" s="208"/>
      <c r="BP835" s="208"/>
      <c r="BQ835" s="208"/>
      <c r="BR835" s="208"/>
      <c r="BS835" s="208"/>
      <c r="BT835" s="208"/>
      <c r="BU835" s="208"/>
      <c r="BV835" s="208"/>
      <c r="BW835" s="208"/>
      <c r="BX835" s="208"/>
      <c r="BY835" s="208"/>
      <c r="BZ835" s="208"/>
      <c r="CA835" s="208"/>
      <c r="CB835" s="208"/>
      <c r="CC835" s="208"/>
      <c r="CD835" s="208"/>
      <c r="CE835" s="208"/>
      <c r="CF835" s="208"/>
      <c r="CG835" s="208"/>
      <c r="CH835" s="208"/>
      <c r="CI835" s="208"/>
      <c r="CJ835" s="208"/>
      <c r="CK835" s="208"/>
      <c r="CL835" s="208"/>
      <c r="CM835" s="208"/>
      <c r="CN835" s="208"/>
      <c r="CO835" s="208"/>
      <c r="CP835" s="208"/>
      <c r="CQ835" s="176"/>
      <c r="DP835" s="166"/>
    </row>
    <row r="836" spans="2:120">
      <c r="B836" s="166"/>
      <c r="C836" s="175"/>
      <c r="D836" s="175"/>
      <c r="E836" s="178"/>
      <c r="F836" s="17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70"/>
      <c r="S836" s="170"/>
      <c r="T836" s="170"/>
      <c r="U836" s="170"/>
      <c r="V836" s="170"/>
      <c r="W836" s="170"/>
      <c r="X836" s="207"/>
      <c r="Y836" s="207"/>
      <c r="Z836" s="207"/>
      <c r="AA836" s="208"/>
      <c r="AB836" s="208"/>
      <c r="AC836" s="208"/>
      <c r="AD836" s="208"/>
      <c r="AE836" s="208"/>
      <c r="AF836" s="208"/>
      <c r="AG836" s="208"/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/>
      <c r="BB836" s="208"/>
      <c r="BC836" s="208"/>
      <c r="BD836" s="208"/>
      <c r="BE836" s="208"/>
      <c r="BF836" s="208"/>
      <c r="BG836" s="208"/>
      <c r="BH836" s="208"/>
      <c r="BI836" s="208"/>
      <c r="BJ836" s="208"/>
      <c r="BK836" s="208"/>
      <c r="BL836" s="208"/>
      <c r="BM836" s="208"/>
      <c r="BN836" s="208"/>
      <c r="BO836" s="208"/>
      <c r="BP836" s="208"/>
      <c r="BQ836" s="208"/>
      <c r="BR836" s="208"/>
      <c r="BS836" s="208"/>
      <c r="BT836" s="208"/>
      <c r="BU836" s="208"/>
      <c r="BV836" s="208"/>
      <c r="BW836" s="208"/>
      <c r="BX836" s="208"/>
      <c r="BY836" s="208"/>
      <c r="BZ836" s="208"/>
      <c r="CA836" s="208"/>
      <c r="CB836" s="208"/>
      <c r="CC836" s="208"/>
      <c r="CD836" s="208"/>
      <c r="CE836" s="208"/>
      <c r="CF836" s="208"/>
      <c r="CG836" s="208"/>
      <c r="CH836" s="208"/>
      <c r="CI836" s="208"/>
      <c r="CJ836" s="208"/>
      <c r="CK836" s="208"/>
      <c r="CL836" s="208"/>
      <c r="CM836" s="208"/>
      <c r="CN836" s="208"/>
      <c r="CO836" s="208"/>
      <c r="CP836" s="208"/>
      <c r="CQ836" s="176"/>
      <c r="DP836" s="166"/>
    </row>
    <row r="837" spans="2:120">
      <c r="B837" s="166"/>
      <c r="C837" s="175"/>
      <c r="D837" s="175"/>
      <c r="E837" s="178"/>
      <c r="F837" s="17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70"/>
      <c r="S837" s="170"/>
      <c r="T837" s="170"/>
      <c r="U837" s="170"/>
      <c r="V837" s="170"/>
      <c r="W837" s="170"/>
      <c r="X837" s="207"/>
      <c r="Y837" s="207"/>
      <c r="Z837" s="207"/>
      <c r="AA837" s="208"/>
      <c r="AB837" s="208"/>
      <c r="AC837" s="208"/>
      <c r="AD837" s="208"/>
      <c r="AE837" s="208"/>
      <c r="AF837" s="208"/>
      <c r="AG837" s="208"/>
      <c r="AH837" s="208"/>
      <c r="AI837" s="208"/>
      <c r="AJ837" s="208"/>
      <c r="AK837" s="208"/>
      <c r="AL837" s="208"/>
      <c r="AM837" s="208"/>
      <c r="AN837" s="208"/>
      <c r="AO837" s="208"/>
      <c r="AP837" s="208"/>
      <c r="AQ837" s="208"/>
      <c r="AR837" s="208"/>
      <c r="AS837" s="208"/>
      <c r="AT837" s="208"/>
      <c r="AU837" s="208"/>
      <c r="AV837" s="208"/>
      <c r="AW837" s="208"/>
      <c r="AX837" s="208"/>
      <c r="AY837" s="208"/>
      <c r="AZ837" s="208"/>
      <c r="BA837" s="208"/>
      <c r="BB837" s="208"/>
      <c r="BC837" s="208"/>
      <c r="BD837" s="208"/>
      <c r="BE837" s="208"/>
      <c r="BF837" s="208"/>
      <c r="BG837" s="208"/>
      <c r="BH837" s="208"/>
      <c r="BI837" s="208"/>
      <c r="BJ837" s="208"/>
      <c r="BK837" s="208"/>
      <c r="BL837" s="208"/>
      <c r="BM837" s="208"/>
      <c r="BN837" s="208"/>
      <c r="BO837" s="208"/>
      <c r="BP837" s="208"/>
      <c r="BQ837" s="208"/>
      <c r="BR837" s="208"/>
      <c r="BS837" s="208"/>
      <c r="BT837" s="208"/>
      <c r="BU837" s="208"/>
      <c r="BV837" s="208"/>
      <c r="BW837" s="208"/>
      <c r="BX837" s="208"/>
      <c r="BY837" s="208"/>
      <c r="BZ837" s="208"/>
      <c r="CA837" s="208"/>
      <c r="CB837" s="208"/>
      <c r="CC837" s="208"/>
      <c r="CD837" s="208"/>
      <c r="CE837" s="208"/>
      <c r="CF837" s="208"/>
      <c r="CG837" s="208"/>
      <c r="CH837" s="208"/>
      <c r="CI837" s="208"/>
      <c r="CJ837" s="208"/>
      <c r="CK837" s="208"/>
      <c r="CL837" s="208"/>
      <c r="CM837" s="208"/>
      <c r="CN837" s="208"/>
      <c r="CO837" s="208"/>
      <c r="CP837" s="208"/>
      <c r="CQ837" s="176"/>
      <c r="DP837" s="166"/>
    </row>
    <row r="838" spans="2:120">
      <c r="B838" s="166"/>
      <c r="C838" s="175"/>
      <c r="D838" s="175"/>
      <c r="E838" s="178"/>
      <c r="F838" s="17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70"/>
      <c r="S838" s="170"/>
      <c r="T838" s="170"/>
      <c r="U838" s="170"/>
      <c r="V838" s="170"/>
      <c r="W838" s="170"/>
      <c r="X838" s="207"/>
      <c r="Y838" s="207"/>
      <c r="Z838" s="207"/>
      <c r="AA838" s="208"/>
      <c r="AB838" s="208"/>
      <c r="AC838" s="208"/>
      <c r="AD838" s="208"/>
      <c r="AE838" s="208"/>
      <c r="AF838" s="208"/>
      <c r="AG838" s="208"/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08"/>
      <c r="AU838" s="208"/>
      <c r="AV838" s="208"/>
      <c r="AW838" s="208"/>
      <c r="AX838" s="208"/>
      <c r="AY838" s="208"/>
      <c r="AZ838" s="208"/>
      <c r="BA838" s="208"/>
      <c r="BB838" s="208"/>
      <c r="BC838" s="208"/>
      <c r="BD838" s="208"/>
      <c r="BE838" s="208"/>
      <c r="BF838" s="208"/>
      <c r="BG838" s="208"/>
      <c r="BH838" s="208"/>
      <c r="BI838" s="208"/>
      <c r="BJ838" s="208"/>
      <c r="BK838" s="208"/>
      <c r="BL838" s="208"/>
      <c r="BM838" s="208"/>
      <c r="BN838" s="208"/>
      <c r="BO838" s="208"/>
      <c r="BP838" s="208"/>
      <c r="BQ838" s="208"/>
      <c r="BR838" s="208"/>
      <c r="BS838" s="208"/>
      <c r="BT838" s="208"/>
      <c r="BU838" s="208"/>
      <c r="BV838" s="208"/>
      <c r="BW838" s="208"/>
      <c r="BX838" s="208"/>
      <c r="BY838" s="208"/>
      <c r="BZ838" s="208"/>
      <c r="CA838" s="208"/>
      <c r="CB838" s="208"/>
      <c r="CC838" s="208"/>
      <c r="CD838" s="208"/>
      <c r="CE838" s="208"/>
      <c r="CF838" s="208"/>
      <c r="CG838" s="208"/>
      <c r="CH838" s="208"/>
      <c r="CI838" s="208"/>
      <c r="CJ838" s="208"/>
      <c r="CK838" s="208"/>
      <c r="CL838" s="208"/>
      <c r="CM838" s="208"/>
      <c r="CN838" s="208"/>
      <c r="CO838" s="208"/>
      <c r="CP838" s="208"/>
      <c r="CQ838" s="176"/>
      <c r="DP838" s="166"/>
    </row>
    <row r="839" spans="2:120">
      <c r="B839" s="166"/>
      <c r="C839" s="175"/>
      <c r="D839" s="175"/>
      <c r="E839" s="178"/>
      <c r="F839" s="17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70"/>
      <c r="S839" s="170"/>
      <c r="T839" s="170"/>
      <c r="U839" s="170"/>
      <c r="V839" s="170"/>
      <c r="W839" s="170"/>
      <c r="X839" s="207"/>
      <c r="Y839" s="207"/>
      <c r="Z839" s="207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8"/>
      <c r="BL839" s="208"/>
      <c r="BM839" s="208"/>
      <c r="BN839" s="208"/>
      <c r="BO839" s="208"/>
      <c r="BP839" s="208"/>
      <c r="BQ839" s="208"/>
      <c r="BR839" s="208"/>
      <c r="BS839" s="208"/>
      <c r="BT839" s="208"/>
      <c r="BU839" s="208"/>
      <c r="BV839" s="208"/>
      <c r="BW839" s="208"/>
      <c r="BX839" s="208"/>
      <c r="BY839" s="208"/>
      <c r="BZ839" s="208"/>
      <c r="CA839" s="208"/>
      <c r="CB839" s="208"/>
      <c r="CC839" s="208"/>
      <c r="CD839" s="208"/>
      <c r="CE839" s="208"/>
      <c r="CF839" s="208"/>
      <c r="CG839" s="208"/>
      <c r="CH839" s="208"/>
      <c r="CI839" s="208"/>
      <c r="CJ839" s="208"/>
      <c r="CK839" s="208"/>
      <c r="CL839" s="208"/>
      <c r="CM839" s="208"/>
      <c r="CN839" s="208"/>
      <c r="CO839" s="208"/>
      <c r="CP839" s="208"/>
      <c r="CQ839" s="176"/>
      <c r="DP839" s="166"/>
    </row>
    <row r="840" spans="2:120">
      <c r="B840" s="166"/>
      <c r="C840" s="175"/>
      <c r="D840" s="175"/>
      <c r="E840" s="178"/>
      <c r="F840" s="17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70"/>
      <c r="S840" s="170"/>
      <c r="T840" s="170"/>
      <c r="U840" s="170"/>
      <c r="V840" s="170"/>
      <c r="W840" s="170"/>
      <c r="X840" s="207"/>
      <c r="Y840" s="207"/>
      <c r="Z840" s="207"/>
      <c r="AA840" s="208"/>
      <c r="AB840" s="208"/>
      <c r="AC840" s="208"/>
      <c r="AD840" s="208"/>
      <c r="AE840" s="208"/>
      <c r="AF840" s="208"/>
      <c r="AG840" s="208"/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08"/>
      <c r="AU840" s="208"/>
      <c r="AV840" s="208"/>
      <c r="AW840" s="208"/>
      <c r="AX840" s="208"/>
      <c r="AY840" s="208"/>
      <c r="AZ840" s="208"/>
      <c r="BA840" s="208"/>
      <c r="BB840" s="208"/>
      <c r="BC840" s="208"/>
      <c r="BD840" s="208"/>
      <c r="BE840" s="208"/>
      <c r="BF840" s="208"/>
      <c r="BG840" s="208"/>
      <c r="BH840" s="208"/>
      <c r="BI840" s="208"/>
      <c r="BJ840" s="208"/>
      <c r="BK840" s="208"/>
      <c r="BL840" s="208"/>
      <c r="BM840" s="208"/>
      <c r="BN840" s="208"/>
      <c r="BO840" s="208"/>
      <c r="BP840" s="208"/>
      <c r="BQ840" s="208"/>
      <c r="BR840" s="208"/>
      <c r="BS840" s="208"/>
      <c r="BT840" s="208"/>
      <c r="BU840" s="208"/>
      <c r="BV840" s="208"/>
      <c r="BW840" s="208"/>
      <c r="BX840" s="208"/>
      <c r="BY840" s="208"/>
      <c r="BZ840" s="208"/>
      <c r="CA840" s="208"/>
      <c r="CB840" s="208"/>
      <c r="CC840" s="208"/>
      <c r="CD840" s="208"/>
      <c r="CE840" s="208"/>
      <c r="CF840" s="208"/>
      <c r="CG840" s="208"/>
      <c r="CH840" s="208"/>
      <c r="CI840" s="208"/>
      <c r="CJ840" s="208"/>
      <c r="CK840" s="208"/>
      <c r="CL840" s="208"/>
      <c r="CM840" s="208"/>
      <c r="CN840" s="208"/>
      <c r="CO840" s="208"/>
      <c r="CP840" s="208"/>
      <c r="CQ840" s="176"/>
      <c r="DP840" s="166"/>
    </row>
    <row r="841" spans="2:120">
      <c r="B841" s="166"/>
      <c r="C841" s="175"/>
      <c r="D841" s="175"/>
      <c r="E841" s="178"/>
      <c r="F841" s="17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70"/>
      <c r="S841" s="170"/>
      <c r="T841" s="170"/>
      <c r="U841" s="170"/>
      <c r="V841" s="170"/>
      <c r="W841" s="170"/>
      <c r="X841" s="207"/>
      <c r="Y841" s="207"/>
      <c r="Z841" s="207"/>
      <c r="AA841" s="208"/>
      <c r="AB841" s="208"/>
      <c r="AC841" s="208"/>
      <c r="AD841" s="208"/>
      <c r="AE841" s="208"/>
      <c r="AF841" s="208"/>
      <c r="AG841" s="208"/>
      <c r="AH841" s="208"/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  <c r="BB841" s="208"/>
      <c r="BC841" s="208"/>
      <c r="BD841" s="208"/>
      <c r="BE841" s="208"/>
      <c r="BF841" s="208"/>
      <c r="BG841" s="208"/>
      <c r="BH841" s="208"/>
      <c r="BI841" s="208"/>
      <c r="BJ841" s="208"/>
      <c r="BK841" s="208"/>
      <c r="BL841" s="208"/>
      <c r="BM841" s="208"/>
      <c r="BN841" s="208"/>
      <c r="BO841" s="208"/>
      <c r="BP841" s="208"/>
      <c r="BQ841" s="208"/>
      <c r="BR841" s="208"/>
      <c r="BS841" s="208"/>
      <c r="BT841" s="208"/>
      <c r="BU841" s="208"/>
      <c r="BV841" s="208"/>
      <c r="BW841" s="208"/>
      <c r="BX841" s="208"/>
      <c r="BY841" s="208"/>
      <c r="BZ841" s="208"/>
      <c r="CA841" s="208"/>
      <c r="CB841" s="208"/>
      <c r="CC841" s="208"/>
      <c r="CD841" s="208"/>
      <c r="CE841" s="208"/>
      <c r="CF841" s="208"/>
      <c r="CG841" s="208"/>
      <c r="CH841" s="208"/>
      <c r="CI841" s="208"/>
      <c r="CJ841" s="208"/>
      <c r="CK841" s="208"/>
      <c r="CL841" s="208"/>
      <c r="CM841" s="208"/>
      <c r="CN841" s="208"/>
      <c r="CO841" s="208"/>
      <c r="CP841" s="208"/>
      <c r="CQ841" s="176"/>
      <c r="DP841" s="166"/>
    </row>
    <row r="842" spans="2:120">
      <c r="B842" s="166"/>
      <c r="C842" s="175"/>
      <c r="D842" s="175"/>
      <c r="E842" s="178"/>
      <c r="F842" s="17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70"/>
      <c r="S842" s="170"/>
      <c r="T842" s="170"/>
      <c r="U842" s="170"/>
      <c r="V842" s="170"/>
      <c r="W842" s="170"/>
      <c r="X842" s="207"/>
      <c r="Y842" s="207"/>
      <c r="Z842" s="207"/>
      <c r="AA842" s="208"/>
      <c r="AB842" s="208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208"/>
      <c r="BN842" s="208"/>
      <c r="BO842" s="208"/>
      <c r="BP842" s="208"/>
      <c r="BQ842" s="208"/>
      <c r="BR842" s="208"/>
      <c r="BS842" s="208"/>
      <c r="BT842" s="208"/>
      <c r="BU842" s="208"/>
      <c r="BV842" s="208"/>
      <c r="BW842" s="208"/>
      <c r="BX842" s="208"/>
      <c r="BY842" s="208"/>
      <c r="BZ842" s="208"/>
      <c r="CA842" s="208"/>
      <c r="CB842" s="208"/>
      <c r="CC842" s="208"/>
      <c r="CD842" s="208"/>
      <c r="CE842" s="208"/>
      <c r="CF842" s="208"/>
      <c r="CG842" s="208"/>
      <c r="CH842" s="208"/>
      <c r="CI842" s="208"/>
      <c r="CJ842" s="208"/>
      <c r="CK842" s="208"/>
      <c r="CL842" s="208"/>
      <c r="CM842" s="208"/>
      <c r="CN842" s="208"/>
      <c r="CO842" s="208"/>
      <c r="CP842" s="208"/>
      <c r="CQ842" s="176"/>
      <c r="DP842" s="166"/>
    </row>
    <row r="843" spans="2:120">
      <c r="B843" s="166"/>
      <c r="C843" s="175"/>
      <c r="D843" s="175"/>
      <c r="E843" s="178"/>
      <c r="F843" s="17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70"/>
      <c r="S843" s="170"/>
      <c r="T843" s="170"/>
      <c r="U843" s="170"/>
      <c r="V843" s="170"/>
      <c r="W843" s="170"/>
      <c r="X843" s="207"/>
      <c r="Y843" s="207"/>
      <c r="Z843" s="207"/>
      <c r="AA843" s="208"/>
      <c r="AB843" s="208"/>
      <c r="AC843" s="208"/>
      <c r="AD843" s="208"/>
      <c r="AE843" s="208"/>
      <c r="AF843" s="208"/>
      <c r="AG843" s="208"/>
      <c r="AH843" s="208"/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  <c r="BI843" s="208"/>
      <c r="BJ843" s="208"/>
      <c r="BK843" s="208"/>
      <c r="BL843" s="208"/>
      <c r="BM843" s="208"/>
      <c r="BN843" s="208"/>
      <c r="BO843" s="208"/>
      <c r="BP843" s="208"/>
      <c r="BQ843" s="208"/>
      <c r="BR843" s="208"/>
      <c r="BS843" s="208"/>
      <c r="BT843" s="208"/>
      <c r="BU843" s="208"/>
      <c r="BV843" s="208"/>
      <c r="BW843" s="208"/>
      <c r="BX843" s="208"/>
      <c r="BY843" s="208"/>
      <c r="BZ843" s="208"/>
      <c r="CA843" s="208"/>
      <c r="CB843" s="208"/>
      <c r="CC843" s="208"/>
      <c r="CD843" s="208"/>
      <c r="CE843" s="208"/>
      <c r="CF843" s="208"/>
      <c r="CG843" s="208"/>
      <c r="CH843" s="208"/>
      <c r="CI843" s="208"/>
      <c r="CJ843" s="208"/>
      <c r="CK843" s="208"/>
      <c r="CL843" s="208"/>
      <c r="CM843" s="208"/>
      <c r="CN843" s="208"/>
      <c r="CO843" s="208"/>
      <c r="CP843" s="208"/>
      <c r="CQ843" s="176"/>
      <c r="DP843" s="166"/>
    </row>
    <row r="844" spans="2:120">
      <c r="B844" s="166"/>
      <c r="C844" s="175"/>
      <c r="D844" s="175"/>
      <c r="E844" s="178"/>
      <c r="F844" s="17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70"/>
      <c r="S844" s="170"/>
      <c r="T844" s="170"/>
      <c r="U844" s="170"/>
      <c r="V844" s="170"/>
      <c r="W844" s="170"/>
      <c r="X844" s="207"/>
      <c r="Y844" s="207"/>
      <c r="Z844" s="207"/>
      <c r="AA844" s="208"/>
      <c r="AB844" s="208"/>
      <c r="AC844" s="208"/>
      <c r="AD844" s="208"/>
      <c r="AE844" s="208"/>
      <c r="AF844" s="208"/>
      <c r="AG844" s="208"/>
      <c r="AH844" s="208"/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  <c r="BI844" s="208"/>
      <c r="BJ844" s="208"/>
      <c r="BK844" s="208"/>
      <c r="BL844" s="208"/>
      <c r="BM844" s="208"/>
      <c r="BN844" s="208"/>
      <c r="BO844" s="208"/>
      <c r="BP844" s="208"/>
      <c r="BQ844" s="208"/>
      <c r="BR844" s="208"/>
      <c r="BS844" s="208"/>
      <c r="BT844" s="208"/>
      <c r="BU844" s="208"/>
      <c r="BV844" s="208"/>
      <c r="BW844" s="208"/>
      <c r="BX844" s="208"/>
      <c r="BY844" s="208"/>
      <c r="BZ844" s="208"/>
      <c r="CA844" s="208"/>
      <c r="CB844" s="208"/>
      <c r="CC844" s="208"/>
      <c r="CD844" s="208"/>
      <c r="CE844" s="208"/>
      <c r="CF844" s="208"/>
      <c r="CG844" s="208"/>
      <c r="CH844" s="208"/>
      <c r="CI844" s="208"/>
      <c r="CJ844" s="208"/>
      <c r="CK844" s="208"/>
      <c r="CL844" s="208"/>
      <c r="CM844" s="208"/>
      <c r="CN844" s="208"/>
      <c r="CO844" s="208"/>
      <c r="CP844" s="208"/>
      <c r="CQ844" s="176"/>
      <c r="DP844" s="166"/>
    </row>
    <row r="845" spans="2:120">
      <c r="B845" s="166"/>
      <c r="C845" s="175"/>
      <c r="D845" s="175"/>
      <c r="E845" s="178"/>
      <c r="F845" s="17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70"/>
      <c r="S845" s="170"/>
      <c r="T845" s="170"/>
      <c r="U845" s="170"/>
      <c r="V845" s="170"/>
      <c r="W845" s="170"/>
      <c r="X845" s="207"/>
      <c r="Y845" s="207"/>
      <c r="Z845" s="207"/>
      <c r="AA845" s="208"/>
      <c r="AB845" s="208"/>
      <c r="AC845" s="208"/>
      <c r="AD845" s="208"/>
      <c r="AE845" s="208"/>
      <c r="AF845" s="208"/>
      <c r="AG845" s="208"/>
      <c r="AH845" s="208"/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  <c r="BI845" s="208"/>
      <c r="BJ845" s="208"/>
      <c r="BK845" s="208"/>
      <c r="BL845" s="208"/>
      <c r="BM845" s="208"/>
      <c r="BN845" s="208"/>
      <c r="BO845" s="208"/>
      <c r="BP845" s="208"/>
      <c r="BQ845" s="208"/>
      <c r="BR845" s="208"/>
      <c r="BS845" s="208"/>
      <c r="BT845" s="208"/>
      <c r="BU845" s="208"/>
      <c r="BV845" s="208"/>
      <c r="BW845" s="208"/>
      <c r="BX845" s="208"/>
      <c r="BY845" s="208"/>
      <c r="BZ845" s="208"/>
      <c r="CA845" s="208"/>
      <c r="CB845" s="208"/>
      <c r="CC845" s="208"/>
      <c r="CD845" s="208"/>
      <c r="CE845" s="208"/>
      <c r="CF845" s="208"/>
      <c r="CG845" s="208"/>
      <c r="CH845" s="208"/>
      <c r="CI845" s="208"/>
      <c r="CJ845" s="208"/>
      <c r="CK845" s="208"/>
      <c r="CL845" s="208"/>
      <c r="CM845" s="208"/>
      <c r="CN845" s="208"/>
      <c r="CO845" s="208"/>
      <c r="CP845" s="208"/>
      <c r="CQ845" s="176"/>
      <c r="DP845" s="166"/>
    </row>
    <row r="846" spans="2:120">
      <c r="B846" s="166"/>
      <c r="C846" s="175"/>
      <c r="D846" s="175"/>
      <c r="E846" s="178"/>
      <c r="F846" s="17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70"/>
      <c r="S846" s="170"/>
      <c r="T846" s="170"/>
      <c r="U846" s="170"/>
      <c r="V846" s="170"/>
      <c r="W846" s="170"/>
      <c r="X846" s="207"/>
      <c r="Y846" s="207"/>
      <c r="Z846" s="207"/>
      <c r="AA846" s="208"/>
      <c r="AB846" s="208"/>
      <c r="AC846" s="208"/>
      <c r="AD846" s="208"/>
      <c r="AE846" s="208"/>
      <c r="AF846" s="208"/>
      <c r="AG846" s="208"/>
      <c r="AH846" s="208"/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  <c r="BI846" s="208"/>
      <c r="BJ846" s="208"/>
      <c r="BK846" s="208"/>
      <c r="BL846" s="208"/>
      <c r="BM846" s="208"/>
      <c r="BN846" s="208"/>
      <c r="BO846" s="208"/>
      <c r="BP846" s="208"/>
      <c r="BQ846" s="208"/>
      <c r="BR846" s="208"/>
      <c r="BS846" s="208"/>
      <c r="BT846" s="208"/>
      <c r="BU846" s="208"/>
      <c r="BV846" s="208"/>
      <c r="BW846" s="208"/>
      <c r="BX846" s="208"/>
      <c r="BY846" s="208"/>
      <c r="BZ846" s="208"/>
      <c r="CA846" s="208"/>
      <c r="CB846" s="208"/>
      <c r="CC846" s="208"/>
      <c r="CD846" s="208"/>
      <c r="CE846" s="208"/>
      <c r="CF846" s="208"/>
      <c r="CG846" s="208"/>
      <c r="CH846" s="208"/>
      <c r="CI846" s="208"/>
      <c r="CJ846" s="208"/>
      <c r="CK846" s="208"/>
      <c r="CL846" s="208"/>
      <c r="CM846" s="208"/>
      <c r="CN846" s="208"/>
      <c r="CO846" s="208"/>
      <c r="CP846" s="208"/>
      <c r="CQ846" s="176"/>
      <c r="DP846" s="166"/>
    </row>
    <row r="847" spans="2:120">
      <c r="B847" s="166"/>
      <c r="C847" s="175"/>
      <c r="D847" s="175"/>
      <c r="E847" s="178"/>
      <c r="F847" s="17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70"/>
      <c r="S847" s="170"/>
      <c r="T847" s="170"/>
      <c r="U847" s="170"/>
      <c r="V847" s="170"/>
      <c r="W847" s="170"/>
      <c r="X847" s="207"/>
      <c r="Y847" s="207"/>
      <c r="Z847" s="207"/>
      <c r="AA847" s="208"/>
      <c r="AB847" s="208"/>
      <c r="AC847" s="208"/>
      <c r="AD847" s="208"/>
      <c r="AE847" s="208"/>
      <c r="AF847" s="208"/>
      <c r="AG847" s="208"/>
      <c r="AH847" s="208"/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  <c r="BI847" s="208"/>
      <c r="BJ847" s="208"/>
      <c r="BK847" s="208"/>
      <c r="BL847" s="208"/>
      <c r="BM847" s="208"/>
      <c r="BN847" s="208"/>
      <c r="BO847" s="208"/>
      <c r="BP847" s="208"/>
      <c r="BQ847" s="208"/>
      <c r="BR847" s="208"/>
      <c r="BS847" s="208"/>
      <c r="BT847" s="208"/>
      <c r="BU847" s="208"/>
      <c r="BV847" s="208"/>
      <c r="BW847" s="208"/>
      <c r="BX847" s="208"/>
      <c r="BY847" s="208"/>
      <c r="BZ847" s="208"/>
      <c r="CA847" s="208"/>
      <c r="CB847" s="208"/>
      <c r="CC847" s="208"/>
      <c r="CD847" s="208"/>
      <c r="CE847" s="208"/>
      <c r="CF847" s="208"/>
      <c r="CG847" s="208"/>
      <c r="CH847" s="208"/>
      <c r="CI847" s="208"/>
      <c r="CJ847" s="208"/>
      <c r="CK847" s="208"/>
      <c r="CL847" s="208"/>
      <c r="CM847" s="208"/>
      <c r="CN847" s="208"/>
      <c r="CO847" s="208"/>
      <c r="CP847" s="208"/>
      <c r="CQ847" s="176"/>
      <c r="DP847" s="166"/>
    </row>
    <row r="848" spans="2:120">
      <c r="B848" s="166"/>
      <c r="C848" s="175"/>
      <c r="D848" s="175"/>
      <c r="E848" s="178"/>
      <c r="F848" s="17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70"/>
      <c r="S848" s="170"/>
      <c r="T848" s="170"/>
      <c r="U848" s="170"/>
      <c r="V848" s="170"/>
      <c r="W848" s="170"/>
      <c r="X848" s="207"/>
      <c r="Y848" s="207"/>
      <c r="Z848" s="207"/>
      <c r="AA848" s="208"/>
      <c r="AB848" s="208"/>
      <c r="AC848" s="208"/>
      <c r="AD848" s="208"/>
      <c r="AE848" s="208"/>
      <c r="AF848" s="208"/>
      <c r="AG848" s="208"/>
      <c r="AH848" s="208"/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  <c r="BI848" s="208"/>
      <c r="BJ848" s="208"/>
      <c r="BK848" s="208"/>
      <c r="BL848" s="208"/>
      <c r="BM848" s="208"/>
      <c r="BN848" s="208"/>
      <c r="BO848" s="208"/>
      <c r="BP848" s="208"/>
      <c r="BQ848" s="208"/>
      <c r="BR848" s="208"/>
      <c r="BS848" s="208"/>
      <c r="BT848" s="208"/>
      <c r="BU848" s="208"/>
      <c r="BV848" s="208"/>
      <c r="BW848" s="208"/>
      <c r="BX848" s="208"/>
      <c r="BY848" s="208"/>
      <c r="BZ848" s="208"/>
      <c r="CA848" s="208"/>
      <c r="CB848" s="208"/>
      <c r="CC848" s="208"/>
      <c r="CD848" s="208"/>
      <c r="CE848" s="208"/>
      <c r="CF848" s="208"/>
      <c r="CG848" s="208"/>
      <c r="CH848" s="208"/>
      <c r="CI848" s="208"/>
      <c r="CJ848" s="208"/>
      <c r="CK848" s="208"/>
      <c r="CL848" s="208"/>
      <c r="CM848" s="208"/>
      <c r="CN848" s="208"/>
      <c r="CO848" s="208"/>
      <c r="CP848" s="208"/>
      <c r="CQ848" s="176"/>
      <c r="DP848" s="166"/>
    </row>
    <row r="849" spans="2:120">
      <c r="B849" s="166"/>
      <c r="C849" s="175"/>
      <c r="D849" s="175"/>
      <c r="E849" s="178"/>
      <c r="F849" s="17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70"/>
      <c r="S849" s="170"/>
      <c r="T849" s="170"/>
      <c r="U849" s="170"/>
      <c r="V849" s="170"/>
      <c r="W849" s="170"/>
      <c r="X849" s="207"/>
      <c r="Y849" s="207"/>
      <c r="Z849" s="207"/>
      <c r="AA849" s="208"/>
      <c r="AB849" s="208"/>
      <c r="AC849" s="208"/>
      <c r="AD849" s="208"/>
      <c r="AE849" s="208"/>
      <c r="AF849" s="208"/>
      <c r="AG849" s="208"/>
      <c r="AH849" s="208"/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  <c r="BI849" s="208"/>
      <c r="BJ849" s="208"/>
      <c r="BK849" s="208"/>
      <c r="BL849" s="208"/>
      <c r="BM849" s="208"/>
      <c r="BN849" s="208"/>
      <c r="BO849" s="208"/>
      <c r="BP849" s="208"/>
      <c r="BQ849" s="208"/>
      <c r="BR849" s="208"/>
      <c r="BS849" s="208"/>
      <c r="BT849" s="208"/>
      <c r="BU849" s="208"/>
      <c r="BV849" s="208"/>
      <c r="BW849" s="208"/>
      <c r="BX849" s="208"/>
      <c r="BY849" s="208"/>
      <c r="BZ849" s="208"/>
      <c r="CA849" s="208"/>
      <c r="CB849" s="208"/>
      <c r="CC849" s="208"/>
      <c r="CD849" s="208"/>
      <c r="CE849" s="208"/>
      <c r="CF849" s="208"/>
      <c r="CG849" s="208"/>
      <c r="CH849" s="208"/>
      <c r="CI849" s="208"/>
      <c r="CJ849" s="208"/>
      <c r="CK849" s="208"/>
      <c r="CL849" s="208"/>
      <c r="CM849" s="208"/>
      <c r="CN849" s="208"/>
      <c r="CO849" s="208"/>
      <c r="CP849" s="208"/>
      <c r="CQ849" s="176"/>
      <c r="DP849" s="166"/>
    </row>
    <row r="850" spans="2:120">
      <c r="B850" s="166"/>
      <c r="C850" s="175"/>
      <c r="D850" s="175"/>
      <c r="E850" s="178"/>
      <c r="F850" s="17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70"/>
      <c r="S850" s="170"/>
      <c r="T850" s="170"/>
      <c r="U850" s="170"/>
      <c r="V850" s="170"/>
      <c r="W850" s="170"/>
      <c r="X850" s="207"/>
      <c r="Y850" s="207"/>
      <c r="Z850" s="207"/>
      <c r="AA850" s="208"/>
      <c r="AB850" s="208"/>
      <c r="AC850" s="208"/>
      <c r="AD850" s="208"/>
      <c r="AE850" s="208"/>
      <c r="AF850" s="208"/>
      <c r="AG850" s="208"/>
      <c r="AH850" s="208"/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  <c r="BB850" s="208"/>
      <c r="BC850" s="208"/>
      <c r="BD850" s="208"/>
      <c r="BE850" s="208"/>
      <c r="BF850" s="208"/>
      <c r="BG850" s="208"/>
      <c r="BH850" s="208"/>
      <c r="BI850" s="208"/>
      <c r="BJ850" s="208"/>
      <c r="BK850" s="208"/>
      <c r="BL850" s="208"/>
      <c r="BM850" s="208"/>
      <c r="BN850" s="208"/>
      <c r="BO850" s="208"/>
      <c r="BP850" s="208"/>
      <c r="BQ850" s="208"/>
      <c r="BR850" s="208"/>
      <c r="BS850" s="208"/>
      <c r="BT850" s="208"/>
      <c r="BU850" s="208"/>
      <c r="BV850" s="208"/>
      <c r="BW850" s="208"/>
      <c r="BX850" s="208"/>
      <c r="BY850" s="208"/>
      <c r="BZ850" s="208"/>
      <c r="CA850" s="208"/>
      <c r="CB850" s="208"/>
      <c r="CC850" s="208"/>
      <c r="CD850" s="208"/>
      <c r="CE850" s="208"/>
      <c r="CF850" s="208"/>
      <c r="CG850" s="208"/>
      <c r="CH850" s="208"/>
      <c r="CI850" s="208"/>
      <c r="CJ850" s="208"/>
      <c r="CK850" s="208"/>
      <c r="CL850" s="208"/>
      <c r="CM850" s="208"/>
      <c r="CN850" s="208"/>
      <c r="CO850" s="208"/>
      <c r="CP850" s="208"/>
      <c r="CQ850" s="176"/>
      <c r="DP850" s="166"/>
    </row>
    <row r="851" spans="2:120">
      <c r="B851" s="166"/>
      <c r="C851" s="175"/>
      <c r="D851" s="175"/>
      <c r="E851" s="178"/>
      <c r="F851" s="17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70"/>
      <c r="S851" s="170"/>
      <c r="T851" s="170"/>
      <c r="U851" s="170"/>
      <c r="V851" s="170"/>
      <c r="W851" s="170"/>
      <c r="X851" s="207"/>
      <c r="Y851" s="207"/>
      <c r="Z851" s="207"/>
      <c r="AA851" s="208"/>
      <c r="AB851" s="208"/>
      <c r="AC851" s="208"/>
      <c r="AD851" s="208"/>
      <c r="AE851" s="208"/>
      <c r="AF851" s="208"/>
      <c r="AG851" s="208"/>
      <c r="AH851" s="208"/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  <c r="AT851" s="208"/>
      <c r="AU851" s="208"/>
      <c r="AV851" s="208"/>
      <c r="AW851" s="208"/>
      <c r="AX851" s="208"/>
      <c r="AY851" s="208"/>
      <c r="AZ851" s="208"/>
      <c r="BA851" s="208"/>
      <c r="BB851" s="208"/>
      <c r="BC851" s="208"/>
      <c r="BD851" s="208"/>
      <c r="BE851" s="208"/>
      <c r="BF851" s="208"/>
      <c r="BG851" s="208"/>
      <c r="BH851" s="208"/>
      <c r="BI851" s="208"/>
      <c r="BJ851" s="208"/>
      <c r="BK851" s="208"/>
      <c r="BL851" s="208"/>
      <c r="BM851" s="208"/>
      <c r="BN851" s="208"/>
      <c r="BO851" s="208"/>
      <c r="BP851" s="208"/>
      <c r="BQ851" s="208"/>
      <c r="BR851" s="208"/>
      <c r="BS851" s="208"/>
      <c r="BT851" s="208"/>
      <c r="BU851" s="208"/>
      <c r="BV851" s="208"/>
      <c r="BW851" s="208"/>
      <c r="BX851" s="208"/>
      <c r="BY851" s="208"/>
      <c r="BZ851" s="208"/>
      <c r="CA851" s="208"/>
      <c r="CB851" s="208"/>
      <c r="CC851" s="208"/>
      <c r="CD851" s="208"/>
      <c r="CE851" s="208"/>
      <c r="CF851" s="208"/>
      <c r="CG851" s="208"/>
      <c r="CH851" s="208"/>
      <c r="CI851" s="208"/>
      <c r="CJ851" s="208"/>
      <c r="CK851" s="208"/>
      <c r="CL851" s="208"/>
      <c r="CM851" s="208"/>
      <c r="CN851" s="208"/>
      <c r="CO851" s="208"/>
      <c r="CP851" s="208"/>
      <c r="CQ851" s="176"/>
      <c r="DP851" s="166"/>
    </row>
    <row r="852" spans="2:120">
      <c r="B852" s="166"/>
      <c r="C852" s="175"/>
      <c r="D852" s="175"/>
      <c r="E852" s="178"/>
      <c r="F852" s="17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70"/>
      <c r="S852" s="170"/>
      <c r="T852" s="170"/>
      <c r="U852" s="170"/>
      <c r="V852" s="170"/>
      <c r="W852" s="170"/>
      <c r="X852" s="207"/>
      <c r="Y852" s="207"/>
      <c r="Z852" s="207"/>
      <c r="AA852" s="208"/>
      <c r="AB852" s="208"/>
      <c r="AC852" s="208"/>
      <c r="AD852" s="208"/>
      <c r="AE852" s="208"/>
      <c r="AF852" s="208"/>
      <c r="AG852" s="208"/>
      <c r="AH852" s="208"/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  <c r="AT852" s="208"/>
      <c r="AU852" s="208"/>
      <c r="AV852" s="208"/>
      <c r="AW852" s="208"/>
      <c r="AX852" s="208"/>
      <c r="AY852" s="208"/>
      <c r="AZ852" s="208"/>
      <c r="BA852" s="208"/>
      <c r="BB852" s="208"/>
      <c r="BC852" s="208"/>
      <c r="BD852" s="208"/>
      <c r="BE852" s="208"/>
      <c r="BF852" s="208"/>
      <c r="BG852" s="208"/>
      <c r="BH852" s="208"/>
      <c r="BI852" s="208"/>
      <c r="BJ852" s="208"/>
      <c r="BK852" s="208"/>
      <c r="BL852" s="208"/>
      <c r="BM852" s="208"/>
      <c r="BN852" s="208"/>
      <c r="BO852" s="208"/>
      <c r="BP852" s="208"/>
      <c r="BQ852" s="208"/>
      <c r="BR852" s="208"/>
      <c r="BS852" s="208"/>
      <c r="BT852" s="208"/>
      <c r="BU852" s="208"/>
      <c r="BV852" s="208"/>
      <c r="BW852" s="208"/>
      <c r="BX852" s="208"/>
      <c r="BY852" s="208"/>
      <c r="BZ852" s="208"/>
      <c r="CA852" s="208"/>
      <c r="CB852" s="208"/>
      <c r="CC852" s="208"/>
      <c r="CD852" s="208"/>
      <c r="CE852" s="208"/>
      <c r="CF852" s="208"/>
      <c r="CG852" s="208"/>
      <c r="CH852" s="208"/>
      <c r="CI852" s="208"/>
      <c r="CJ852" s="208"/>
      <c r="CK852" s="208"/>
      <c r="CL852" s="208"/>
      <c r="CM852" s="208"/>
      <c r="CN852" s="208"/>
      <c r="CO852" s="208"/>
      <c r="CP852" s="208"/>
      <c r="CQ852" s="176"/>
      <c r="DP852" s="166"/>
    </row>
    <row r="853" spans="2:120">
      <c r="B853" s="166"/>
      <c r="C853" s="175"/>
      <c r="D853" s="175"/>
      <c r="E853" s="178"/>
      <c r="F853" s="17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70"/>
      <c r="S853" s="170"/>
      <c r="T853" s="170"/>
      <c r="U853" s="170"/>
      <c r="V853" s="170"/>
      <c r="W853" s="170"/>
      <c r="X853" s="207"/>
      <c r="Y853" s="207"/>
      <c r="Z853" s="207"/>
      <c r="AA853" s="208"/>
      <c r="AB853" s="208"/>
      <c r="AC853" s="208"/>
      <c r="AD853" s="208"/>
      <c r="AE853" s="208"/>
      <c r="AF853" s="208"/>
      <c r="AG853" s="208"/>
      <c r="AH853" s="208"/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  <c r="AT853" s="208"/>
      <c r="AU853" s="208"/>
      <c r="AV853" s="208"/>
      <c r="AW853" s="208"/>
      <c r="AX853" s="208"/>
      <c r="AY853" s="208"/>
      <c r="AZ853" s="208"/>
      <c r="BA853" s="208"/>
      <c r="BB853" s="208"/>
      <c r="BC853" s="208"/>
      <c r="BD853" s="208"/>
      <c r="BE853" s="208"/>
      <c r="BF853" s="208"/>
      <c r="BG853" s="208"/>
      <c r="BH853" s="208"/>
      <c r="BI853" s="208"/>
      <c r="BJ853" s="208"/>
      <c r="BK853" s="208"/>
      <c r="BL853" s="208"/>
      <c r="BM853" s="208"/>
      <c r="BN853" s="208"/>
      <c r="BO853" s="208"/>
      <c r="BP853" s="208"/>
      <c r="BQ853" s="208"/>
      <c r="BR853" s="208"/>
      <c r="BS853" s="208"/>
      <c r="BT853" s="208"/>
      <c r="BU853" s="208"/>
      <c r="BV853" s="208"/>
      <c r="BW853" s="208"/>
      <c r="BX853" s="208"/>
      <c r="BY853" s="208"/>
      <c r="BZ853" s="208"/>
      <c r="CA853" s="208"/>
      <c r="CB853" s="208"/>
      <c r="CC853" s="208"/>
      <c r="CD853" s="208"/>
      <c r="CE853" s="208"/>
      <c r="CF853" s="208"/>
      <c r="CG853" s="208"/>
      <c r="CH853" s="208"/>
      <c r="CI853" s="208"/>
      <c r="CJ853" s="208"/>
      <c r="CK853" s="208"/>
      <c r="CL853" s="208"/>
      <c r="CM853" s="208"/>
      <c r="CN853" s="208"/>
      <c r="CO853" s="208"/>
      <c r="CP853" s="208"/>
      <c r="CQ853" s="176"/>
      <c r="DP853" s="166"/>
    </row>
    <row r="854" spans="2:120">
      <c r="B854" s="166"/>
      <c r="C854" s="175"/>
      <c r="D854" s="175"/>
      <c r="E854" s="178"/>
      <c r="F854" s="17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70"/>
      <c r="S854" s="170"/>
      <c r="T854" s="170"/>
      <c r="U854" s="170"/>
      <c r="V854" s="170"/>
      <c r="W854" s="170"/>
      <c r="X854" s="207"/>
      <c r="Y854" s="207"/>
      <c r="Z854" s="207"/>
      <c r="AA854" s="208"/>
      <c r="AB854" s="208"/>
      <c r="AC854" s="208"/>
      <c r="AD854" s="208"/>
      <c r="AE854" s="208"/>
      <c r="AF854" s="208"/>
      <c r="AG854" s="208"/>
      <c r="AH854" s="208"/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  <c r="AT854" s="208"/>
      <c r="AU854" s="208"/>
      <c r="AV854" s="208"/>
      <c r="AW854" s="208"/>
      <c r="AX854" s="208"/>
      <c r="AY854" s="208"/>
      <c r="AZ854" s="208"/>
      <c r="BA854" s="208"/>
      <c r="BB854" s="208"/>
      <c r="BC854" s="208"/>
      <c r="BD854" s="208"/>
      <c r="BE854" s="208"/>
      <c r="BF854" s="208"/>
      <c r="BG854" s="208"/>
      <c r="BH854" s="208"/>
      <c r="BI854" s="208"/>
      <c r="BJ854" s="208"/>
      <c r="BK854" s="208"/>
      <c r="BL854" s="208"/>
      <c r="BM854" s="208"/>
      <c r="BN854" s="208"/>
      <c r="BO854" s="208"/>
      <c r="BP854" s="208"/>
      <c r="BQ854" s="208"/>
      <c r="BR854" s="208"/>
      <c r="BS854" s="208"/>
      <c r="BT854" s="208"/>
      <c r="BU854" s="208"/>
      <c r="BV854" s="208"/>
      <c r="BW854" s="208"/>
      <c r="BX854" s="208"/>
      <c r="BY854" s="208"/>
      <c r="BZ854" s="208"/>
      <c r="CA854" s="208"/>
      <c r="CB854" s="208"/>
      <c r="CC854" s="208"/>
      <c r="CD854" s="208"/>
      <c r="CE854" s="208"/>
      <c r="CF854" s="208"/>
      <c r="CG854" s="208"/>
      <c r="CH854" s="208"/>
      <c r="CI854" s="208"/>
      <c r="CJ854" s="208"/>
      <c r="CK854" s="208"/>
      <c r="CL854" s="208"/>
      <c r="CM854" s="208"/>
      <c r="CN854" s="208"/>
      <c r="CO854" s="208"/>
      <c r="CP854" s="208"/>
      <c r="CQ854" s="176"/>
      <c r="DP854" s="166"/>
    </row>
    <row r="855" spans="2:120">
      <c r="B855" s="166"/>
      <c r="C855" s="175"/>
      <c r="D855" s="175"/>
      <c r="E855" s="178"/>
      <c r="F855" s="17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70"/>
      <c r="S855" s="170"/>
      <c r="T855" s="170"/>
      <c r="U855" s="170"/>
      <c r="V855" s="170"/>
      <c r="W855" s="170"/>
      <c r="X855" s="207"/>
      <c r="Y855" s="207"/>
      <c r="Z855" s="207"/>
      <c r="AA855" s="208"/>
      <c r="AB855" s="208"/>
      <c r="AC855" s="208"/>
      <c r="AD855" s="208"/>
      <c r="AE855" s="208"/>
      <c r="AF855" s="208"/>
      <c r="AG855" s="208"/>
      <c r="AH855" s="208"/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  <c r="AT855" s="208"/>
      <c r="AU855" s="208"/>
      <c r="AV855" s="208"/>
      <c r="AW855" s="208"/>
      <c r="AX855" s="208"/>
      <c r="AY855" s="208"/>
      <c r="AZ855" s="208"/>
      <c r="BA855" s="208"/>
      <c r="BB855" s="208"/>
      <c r="BC855" s="208"/>
      <c r="BD855" s="208"/>
      <c r="BE855" s="208"/>
      <c r="BF855" s="208"/>
      <c r="BG855" s="208"/>
      <c r="BH855" s="208"/>
      <c r="BI855" s="208"/>
      <c r="BJ855" s="208"/>
      <c r="BK855" s="208"/>
      <c r="BL855" s="208"/>
      <c r="BM855" s="208"/>
      <c r="BN855" s="208"/>
      <c r="BO855" s="208"/>
      <c r="BP855" s="208"/>
      <c r="BQ855" s="208"/>
      <c r="BR855" s="208"/>
      <c r="BS855" s="208"/>
      <c r="BT855" s="208"/>
      <c r="BU855" s="208"/>
      <c r="BV855" s="208"/>
      <c r="BW855" s="208"/>
      <c r="BX855" s="208"/>
      <c r="BY855" s="208"/>
      <c r="BZ855" s="208"/>
      <c r="CA855" s="208"/>
      <c r="CB855" s="208"/>
      <c r="CC855" s="208"/>
      <c r="CD855" s="208"/>
      <c r="CE855" s="208"/>
      <c r="CF855" s="208"/>
      <c r="CG855" s="208"/>
      <c r="CH855" s="208"/>
      <c r="CI855" s="208"/>
      <c r="CJ855" s="208"/>
      <c r="CK855" s="208"/>
      <c r="CL855" s="208"/>
      <c r="CM855" s="208"/>
      <c r="CN855" s="208"/>
      <c r="CO855" s="208"/>
      <c r="CP855" s="208"/>
      <c r="CQ855" s="176"/>
      <c r="DP855" s="166"/>
    </row>
    <row r="856" spans="2:120">
      <c r="B856" s="166"/>
      <c r="C856" s="175"/>
      <c r="D856" s="175"/>
      <c r="E856" s="178"/>
      <c r="F856" s="17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70"/>
      <c r="S856" s="170"/>
      <c r="T856" s="170"/>
      <c r="U856" s="170"/>
      <c r="V856" s="170"/>
      <c r="W856" s="170"/>
      <c r="X856" s="207"/>
      <c r="Y856" s="207"/>
      <c r="Z856" s="207"/>
      <c r="AA856" s="208"/>
      <c r="AB856" s="208"/>
      <c r="AC856" s="208"/>
      <c r="AD856" s="208"/>
      <c r="AE856" s="208"/>
      <c r="AF856" s="208"/>
      <c r="AG856" s="208"/>
      <c r="AH856" s="208"/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  <c r="AT856" s="208"/>
      <c r="AU856" s="208"/>
      <c r="AV856" s="208"/>
      <c r="AW856" s="208"/>
      <c r="AX856" s="208"/>
      <c r="AY856" s="208"/>
      <c r="AZ856" s="208"/>
      <c r="BA856" s="208"/>
      <c r="BB856" s="208"/>
      <c r="BC856" s="208"/>
      <c r="BD856" s="208"/>
      <c r="BE856" s="208"/>
      <c r="BF856" s="208"/>
      <c r="BG856" s="208"/>
      <c r="BH856" s="208"/>
      <c r="BI856" s="208"/>
      <c r="BJ856" s="208"/>
      <c r="BK856" s="208"/>
      <c r="BL856" s="208"/>
      <c r="BM856" s="208"/>
      <c r="BN856" s="208"/>
      <c r="BO856" s="208"/>
      <c r="BP856" s="208"/>
      <c r="BQ856" s="208"/>
      <c r="BR856" s="208"/>
      <c r="BS856" s="208"/>
      <c r="BT856" s="208"/>
      <c r="BU856" s="208"/>
      <c r="BV856" s="208"/>
      <c r="BW856" s="208"/>
      <c r="BX856" s="208"/>
      <c r="BY856" s="208"/>
      <c r="BZ856" s="208"/>
      <c r="CA856" s="208"/>
      <c r="CB856" s="208"/>
      <c r="CC856" s="208"/>
      <c r="CD856" s="208"/>
      <c r="CE856" s="208"/>
      <c r="CF856" s="208"/>
      <c r="CG856" s="208"/>
      <c r="CH856" s="208"/>
      <c r="CI856" s="208"/>
      <c r="CJ856" s="208"/>
      <c r="CK856" s="208"/>
      <c r="CL856" s="208"/>
      <c r="CM856" s="208"/>
      <c r="CN856" s="208"/>
      <c r="CO856" s="208"/>
      <c r="CP856" s="208"/>
      <c r="CQ856" s="176"/>
      <c r="DP856" s="166"/>
    </row>
    <row r="857" spans="2:120">
      <c r="B857" s="166"/>
      <c r="C857" s="175"/>
      <c r="D857" s="175"/>
      <c r="E857" s="178"/>
      <c r="F857" s="17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70"/>
      <c r="S857" s="170"/>
      <c r="T857" s="170"/>
      <c r="U857" s="170"/>
      <c r="V857" s="170"/>
      <c r="W857" s="170"/>
      <c r="X857" s="207"/>
      <c r="Y857" s="207"/>
      <c r="Z857" s="207"/>
      <c r="AA857" s="208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08"/>
      <c r="AU857" s="208"/>
      <c r="AV857" s="208"/>
      <c r="AW857" s="208"/>
      <c r="AX857" s="208"/>
      <c r="AY857" s="208"/>
      <c r="AZ857" s="208"/>
      <c r="BA857" s="208"/>
      <c r="BB857" s="208"/>
      <c r="BC857" s="208"/>
      <c r="BD857" s="208"/>
      <c r="BE857" s="208"/>
      <c r="BF857" s="208"/>
      <c r="BG857" s="208"/>
      <c r="BH857" s="208"/>
      <c r="BI857" s="208"/>
      <c r="BJ857" s="208"/>
      <c r="BK857" s="208"/>
      <c r="BL857" s="208"/>
      <c r="BM857" s="208"/>
      <c r="BN857" s="208"/>
      <c r="BO857" s="208"/>
      <c r="BP857" s="208"/>
      <c r="BQ857" s="208"/>
      <c r="BR857" s="208"/>
      <c r="BS857" s="208"/>
      <c r="BT857" s="208"/>
      <c r="BU857" s="208"/>
      <c r="BV857" s="208"/>
      <c r="BW857" s="208"/>
      <c r="BX857" s="208"/>
      <c r="BY857" s="208"/>
      <c r="BZ857" s="208"/>
      <c r="CA857" s="208"/>
      <c r="CB857" s="208"/>
      <c r="CC857" s="208"/>
      <c r="CD857" s="208"/>
      <c r="CE857" s="208"/>
      <c r="CF857" s="208"/>
      <c r="CG857" s="208"/>
      <c r="CH857" s="208"/>
      <c r="CI857" s="208"/>
      <c r="CJ857" s="208"/>
      <c r="CK857" s="208"/>
      <c r="CL857" s="208"/>
      <c r="CM857" s="208"/>
      <c r="CN857" s="208"/>
      <c r="CO857" s="208"/>
      <c r="CP857" s="208"/>
      <c r="CQ857" s="176"/>
      <c r="DP857" s="166"/>
    </row>
    <row r="858" spans="2:120">
      <c r="B858" s="166"/>
      <c r="C858" s="175"/>
      <c r="D858" s="175"/>
      <c r="E858" s="178"/>
      <c r="F858" s="17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70"/>
      <c r="S858" s="170"/>
      <c r="T858" s="170"/>
      <c r="U858" s="170"/>
      <c r="V858" s="170"/>
      <c r="W858" s="170"/>
      <c r="X858" s="207"/>
      <c r="Y858" s="207"/>
      <c r="Z858" s="207"/>
      <c r="AA858" s="208"/>
      <c r="AB858" s="208"/>
      <c r="AC858" s="208"/>
      <c r="AD858" s="208"/>
      <c r="AE858" s="208"/>
      <c r="AF858" s="208"/>
      <c r="AG858" s="208"/>
      <c r="AH858" s="208"/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  <c r="AT858" s="208"/>
      <c r="AU858" s="208"/>
      <c r="AV858" s="208"/>
      <c r="AW858" s="208"/>
      <c r="AX858" s="208"/>
      <c r="AY858" s="208"/>
      <c r="AZ858" s="208"/>
      <c r="BA858" s="208"/>
      <c r="BB858" s="208"/>
      <c r="BC858" s="208"/>
      <c r="BD858" s="208"/>
      <c r="BE858" s="208"/>
      <c r="BF858" s="208"/>
      <c r="BG858" s="208"/>
      <c r="BH858" s="208"/>
      <c r="BI858" s="208"/>
      <c r="BJ858" s="208"/>
      <c r="BK858" s="208"/>
      <c r="BL858" s="208"/>
      <c r="BM858" s="208"/>
      <c r="BN858" s="208"/>
      <c r="BO858" s="208"/>
      <c r="BP858" s="208"/>
      <c r="BQ858" s="208"/>
      <c r="BR858" s="208"/>
      <c r="BS858" s="208"/>
      <c r="BT858" s="208"/>
      <c r="BU858" s="208"/>
      <c r="BV858" s="208"/>
      <c r="BW858" s="208"/>
      <c r="BX858" s="208"/>
      <c r="BY858" s="208"/>
      <c r="BZ858" s="208"/>
      <c r="CA858" s="208"/>
      <c r="CB858" s="208"/>
      <c r="CC858" s="208"/>
      <c r="CD858" s="208"/>
      <c r="CE858" s="208"/>
      <c r="CF858" s="208"/>
      <c r="CG858" s="208"/>
      <c r="CH858" s="208"/>
      <c r="CI858" s="208"/>
      <c r="CJ858" s="208"/>
      <c r="CK858" s="208"/>
      <c r="CL858" s="208"/>
      <c r="CM858" s="208"/>
      <c r="CN858" s="208"/>
      <c r="CO858" s="208"/>
      <c r="CP858" s="208"/>
      <c r="CQ858" s="176"/>
      <c r="DP858" s="166"/>
    </row>
    <row r="859" spans="2:120">
      <c r="B859" s="166"/>
      <c r="C859" s="175"/>
      <c r="D859" s="175"/>
      <c r="E859" s="178"/>
      <c r="F859" s="17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70"/>
      <c r="S859" s="170"/>
      <c r="T859" s="170"/>
      <c r="U859" s="170"/>
      <c r="V859" s="170"/>
      <c r="W859" s="170"/>
      <c r="X859" s="207"/>
      <c r="Y859" s="207"/>
      <c r="Z859" s="207"/>
      <c r="AA859" s="208"/>
      <c r="AB859" s="208"/>
      <c r="AC859" s="208"/>
      <c r="AD859" s="208"/>
      <c r="AE859" s="208"/>
      <c r="AF859" s="208"/>
      <c r="AG859" s="208"/>
      <c r="AH859" s="208"/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  <c r="AT859" s="208"/>
      <c r="AU859" s="208"/>
      <c r="AV859" s="208"/>
      <c r="AW859" s="208"/>
      <c r="AX859" s="208"/>
      <c r="AY859" s="208"/>
      <c r="AZ859" s="208"/>
      <c r="BA859" s="208"/>
      <c r="BB859" s="208"/>
      <c r="BC859" s="208"/>
      <c r="BD859" s="208"/>
      <c r="BE859" s="208"/>
      <c r="BF859" s="208"/>
      <c r="BG859" s="208"/>
      <c r="BH859" s="208"/>
      <c r="BI859" s="208"/>
      <c r="BJ859" s="208"/>
      <c r="BK859" s="208"/>
      <c r="BL859" s="208"/>
      <c r="BM859" s="208"/>
      <c r="BN859" s="208"/>
      <c r="BO859" s="208"/>
      <c r="BP859" s="208"/>
      <c r="BQ859" s="208"/>
      <c r="BR859" s="208"/>
      <c r="BS859" s="208"/>
      <c r="BT859" s="208"/>
      <c r="BU859" s="208"/>
      <c r="BV859" s="208"/>
      <c r="BW859" s="208"/>
      <c r="BX859" s="208"/>
      <c r="BY859" s="208"/>
      <c r="BZ859" s="208"/>
      <c r="CA859" s="208"/>
      <c r="CB859" s="208"/>
      <c r="CC859" s="208"/>
      <c r="CD859" s="208"/>
      <c r="CE859" s="208"/>
      <c r="CF859" s="208"/>
      <c r="CG859" s="208"/>
      <c r="CH859" s="208"/>
      <c r="CI859" s="208"/>
      <c r="CJ859" s="208"/>
      <c r="CK859" s="208"/>
      <c r="CL859" s="208"/>
      <c r="CM859" s="208"/>
      <c r="CN859" s="208"/>
      <c r="CO859" s="208"/>
      <c r="CP859" s="208"/>
      <c r="CQ859" s="176"/>
      <c r="DP859" s="166"/>
    </row>
    <row r="860" spans="2:120">
      <c r="B860" s="166"/>
      <c r="C860" s="175"/>
      <c r="D860" s="175"/>
      <c r="E860" s="178"/>
      <c r="F860" s="17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70"/>
      <c r="S860" s="170"/>
      <c r="T860" s="170"/>
      <c r="U860" s="170"/>
      <c r="V860" s="170"/>
      <c r="W860" s="170"/>
      <c r="X860" s="207"/>
      <c r="Y860" s="207"/>
      <c r="Z860" s="207"/>
      <c r="AA860" s="208"/>
      <c r="AB860" s="208"/>
      <c r="AC860" s="208"/>
      <c r="AD860" s="208"/>
      <c r="AE860" s="208"/>
      <c r="AF860" s="208"/>
      <c r="AG860" s="208"/>
      <c r="AH860" s="208"/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  <c r="BB860" s="208"/>
      <c r="BC860" s="208"/>
      <c r="BD860" s="208"/>
      <c r="BE860" s="208"/>
      <c r="BF860" s="208"/>
      <c r="BG860" s="208"/>
      <c r="BH860" s="208"/>
      <c r="BI860" s="208"/>
      <c r="BJ860" s="208"/>
      <c r="BK860" s="208"/>
      <c r="BL860" s="208"/>
      <c r="BM860" s="208"/>
      <c r="BN860" s="208"/>
      <c r="BO860" s="208"/>
      <c r="BP860" s="208"/>
      <c r="BQ860" s="208"/>
      <c r="BR860" s="208"/>
      <c r="BS860" s="208"/>
      <c r="BT860" s="208"/>
      <c r="BU860" s="208"/>
      <c r="BV860" s="208"/>
      <c r="BW860" s="208"/>
      <c r="BX860" s="208"/>
      <c r="BY860" s="208"/>
      <c r="BZ860" s="208"/>
      <c r="CA860" s="208"/>
      <c r="CB860" s="208"/>
      <c r="CC860" s="208"/>
      <c r="CD860" s="208"/>
      <c r="CE860" s="208"/>
      <c r="CF860" s="208"/>
      <c r="CG860" s="208"/>
      <c r="CH860" s="208"/>
      <c r="CI860" s="208"/>
      <c r="CJ860" s="208"/>
      <c r="CK860" s="208"/>
      <c r="CL860" s="208"/>
      <c r="CM860" s="208"/>
      <c r="CN860" s="208"/>
      <c r="CO860" s="208"/>
      <c r="CP860" s="208"/>
      <c r="CQ860" s="176"/>
      <c r="DP860" s="166"/>
    </row>
    <row r="861" spans="2:120">
      <c r="B861" s="166"/>
      <c r="C861" s="175"/>
      <c r="D861" s="175"/>
      <c r="E861" s="178"/>
      <c r="F861" s="17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70"/>
      <c r="S861" s="170"/>
      <c r="T861" s="170"/>
      <c r="U861" s="170"/>
      <c r="V861" s="170"/>
      <c r="W861" s="170"/>
      <c r="X861" s="207"/>
      <c r="Y861" s="207"/>
      <c r="Z861" s="207"/>
      <c r="AA861" s="208"/>
      <c r="AB861" s="208"/>
      <c r="AC861" s="208"/>
      <c r="AD861" s="208"/>
      <c r="AE861" s="208"/>
      <c r="AF861" s="208"/>
      <c r="AG861" s="208"/>
      <c r="AH861" s="208"/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  <c r="AT861" s="208"/>
      <c r="AU861" s="208"/>
      <c r="AV861" s="208"/>
      <c r="AW861" s="208"/>
      <c r="AX861" s="208"/>
      <c r="AY861" s="208"/>
      <c r="AZ861" s="208"/>
      <c r="BA861" s="208"/>
      <c r="BB861" s="208"/>
      <c r="BC861" s="208"/>
      <c r="BD861" s="208"/>
      <c r="BE861" s="208"/>
      <c r="BF861" s="208"/>
      <c r="BG861" s="208"/>
      <c r="BH861" s="208"/>
      <c r="BI861" s="208"/>
      <c r="BJ861" s="208"/>
      <c r="BK861" s="208"/>
      <c r="BL861" s="208"/>
      <c r="BM861" s="208"/>
      <c r="BN861" s="208"/>
      <c r="BO861" s="208"/>
      <c r="BP861" s="208"/>
      <c r="BQ861" s="208"/>
      <c r="BR861" s="208"/>
      <c r="BS861" s="208"/>
      <c r="BT861" s="208"/>
      <c r="BU861" s="208"/>
      <c r="BV861" s="208"/>
      <c r="BW861" s="208"/>
      <c r="BX861" s="208"/>
      <c r="BY861" s="208"/>
      <c r="BZ861" s="208"/>
      <c r="CA861" s="208"/>
      <c r="CB861" s="208"/>
      <c r="CC861" s="208"/>
      <c r="CD861" s="208"/>
      <c r="CE861" s="208"/>
      <c r="CF861" s="208"/>
      <c r="CG861" s="208"/>
      <c r="CH861" s="208"/>
      <c r="CI861" s="208"/>
      <c r="CJ861" s="208"/>
      <c r="CK861" s="208"/>
      <c r="CL861" s="208"/>
      <c r="CM861" s="208"/>
      <c r="CN861" s="208"/>
      <c r="CO861" s="208"/>
      <c r="CP861" s="208"/>
      <c r="CQ861" s="176"/>
      <c r="DP861" s="166"/>
    </row>
    <row r="862" spans="2:120">
      <c r="B862" s="166"/>
      <c r="C862" s="175"/>
      <c r="D862" s="175"/>
      <c r="E862" s="178"/>
      <c r="F862" s="17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70"/>
      <c r="S862" s="170"/>
      <c r="T862" s="170"/>
      <c r="U862" s="170"/>
      <c r="V862" s="170"/>
      <c r="W862" s="170"/>
      <c r="X862" s="207"/>
      <c r="Y862" s="207"/>
      <c r="Z862" s="207"/>
      <c r="AA862" s="208"/>
      <c r="AB862" s="208"/>
      <c r="AC862" s="208"/>
      <c r="AD862" s="208"/>
      <c r="AE862" s="208"/>
      <c r="AF862" s="208"/>
      <c r="AG862" s="208"/>
      <c r="AH862" s="208"/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  <c r="AT862" s="208"/>
      <c r="AU862" s="208"/>
      <c r="AV862" s="208"/>
      <c r="AW862" s="208"/>
      <c r="AX862" s="208"/>
      <c r="AY862" s="208"/>
      <c r="AZ862" s="208"/>
      <c r="BA862" s="208"/>
      <c r="BB862" s="208"/>
      <c r="BC862" s="208"/>
      <c r="BD862" s="208"/>
      <c r="BE862" s="208"/>
      <c r="BF862" s="208"/>
      <c r="BG862" s="208"/>
      <c r="BH862" s="208"/>
      <c r="BI862" s="208"/>
      <c r="BJ862" s="208"/>
      <c r="BK862" s="208"/>
      <c r="BL862" s="208"/>
      <c r="BM862" s="208"/>
      <c r="BN862" s="208"/>
      <c r="BO862" s="208"/>
      <c r="BP862" s="208"/>
      <c r="BQ862" s="208"/>
      <c r="BR862" s="208"/>
      <c r="BS862" s="208"/>
      <c r="BT862" s="208"/>
      <c r="BU862" s="208"/>
      <c r="BV862" s="208"/>
      <c r="BW862" s="208"/>
      <c r="BX862" s="208"/>
      <c r="BY862" s="208"/>
      <c r="BZ862" s="208"/>
      <c r="CA862" s="208"/>
      <c r="CB862" s="208"/>
      <c r="CC862" s="208"/>
      <c r="CD862" s="208"/>
      <c r="CE862" s="208"/>
      <c r="CF862" s="208"/>
      <c r="CG862" s="208"/>
      <c r="CH862" s="208"/>
      <c r="CI862" s="208"/>
      <c r="CJ862" s="208"/>
      <c r="CK862" s="208"/>
      <c r="CL862" s="208"/>
      <c r="CM862" s="208"/>
      <c r="CN862" s="208"/>
      <c r="CO862" s="208"/>
      <c r="CP862" s="208"/>
      <c r="CQ862" s="176"/>
      <c r="DP862" s="166"/>
    </row>
    <row r="863" spans="2:120">
      <c r="B863" s="166"/>
      <c r="C863" s="175"/>
      <c r="D863" s="175"/>
      <c r="E863" s="178"/>
      <c r="F863" s="17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70"/>
      <c r="S863" s="170"/>
      <c r="T863" s="170"/>
      <c r="U863" s="170"/>
      <c r="V863" s="170"/>
      <c r="W863" s="170"/>
      <c r="X863" s="207"/>
      <c r="Y863" s="207"/>
      <c r="Z863" s="207"/>
      <c r="AA863" s="208"/>
      <c r="AB863" s="208"/>
      <c r="AC863" s="208"/>
      <c r="AD863" s="208"/>
      <c r="AE863" s="208"/>
      <c r="AF863" s="208"/>
      <c r="AG863" s="208"/>
      <c r="AH863" s="208"/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  <c r="AT863" s="208"/>
      <c r="AU863" s="208"/>
      <c r="AV863" s="208"/>
      <c r="AW863" s="208"/>
      <c r="AX863" s="208"/>
      <c r="AY863" s="208"/>
      <c r="AZ863" s="208"/>
      <c r="BA863" s="208"/>
      <c r="BB863" s="208"/>
      <c r="BC863" s="208"/>
      <c r="BD863" s="208"/>
      <c r="BE863" s="208"/>
      <c r="BF863" s="208"/>
      <c r="BG863" s="208"/>
      <c r="BH863" s="208"/>
      <c r="BI863" s="208"/>
      <c r="BJ863" s="208"/>
      <c r="BK863" s="208"/>
      <c r="BL863" s="208"/>
      <c r="BM863" s="208"/>
      <c r="BN863" s="208"/>
      <c r="BO863" s="208"/>
      <c r="BP863" s="208"/>
      <c r="BQ863" s="208"/>
      <c r="BR863" s="208"/>
      <c r="BS863" s="208"/>
      <c r="BT863" s="208"/>
      <c r="BU863" s="208"/>
      <c r="BV863" s="208"/>
      <c r="BW863" s="208"/>
      <c r="BX863" s="208"/>
      <c r="BY863" s="208"/>
      <c r="BZ863" s="208"/>
      <c r="CA863" s="208"/>
      <c r="CB863" s="208"/>
      <c r="CC863" s="208"/>
      <c r="CD863" s="208"/>
      <c r="CE863" s="208"/>
      <c r="CF863" s="208"/>
      <c r="CG863" s="208"/>
      <c r="CH863" s="208"/>
      <c r="CI863" s="208"/>
      <c r="CJ863" s="208"/>
      <c r="CK863" s="208"/>
      <c r="CL863" s="208"/>
      <c r="CM863" s="208"/>
      <c r="CN863" s="208"/>
      <c r="CO863" s="208"/>
      <c r="CP863" s="208"/>
      <c r="CQ863" s="176"/>
      <c r="DP863" s="166"/>
    </row>
    <row r="864" spans="2:120">
      <c r="B864" s="166"/>
      <c r="C864" s="175"/>
      <c r="D864" s="175"/>
      <c r="E864" s="178"/>
      <c r="F864" s="17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70"/>
      <c r="S864" s="170"/>
      <c r="T864" s="170"/>
      <c r="U864" s="170"/>
      <c r="V864" s="170"/>
      <c r="W864" s="170"/>
      <c r="X864" s="207"/>
      <c r="Y864" s="207"/>
      <c r="Z864" s="207"/>
      <c r="AA864" s="208"/>
      <c r="AB864" s="208"/>
      <c r="AC864" s="208"/>
      <c r="AD864" s="208"/>
      <c r="AE864" s="208"/>
      <c r="AF864" s="208"/>
      <c r="AG864" s="208"/>
      <c r="AH864" s="208"/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  <c r="AT864" s="208"/>
      <c r="AU864" s="208"/>
      <c r="AV864" s="208"/>
      <c r="AW864" s="208"/>
      <c r="AX864" s="208"/>
      <c r="AY864" s="208"/>
      <c r="AZ864" s="208"/>
      <c r="BA864" s="208"/>
      <c r="BB864" s="208"/>
      <c r="BC864" s="208"/>
      <c r="BD864" s="208"/>
      <c r="BE864" s="208"/>
      <c r="BF864" s="208"/>
      <c r="BG864" s="208"/>
      <c r="BH864" s="208"/>
      <c r="BI864" s="208"/>
      <c r="BJ864" s="208"/>
      <c r="BK864" s="208"/>
      <c r="BL864" s="208"/>
      <c r="BM864" s="208"/>
      <c r="BN864" s="208"/>
      <c r="BO864" s="208"/>
      <c r="BP864" s="208"/>
      <c r="BQ864" s="208"/>
      <c r="BR864" s="208"/>
      <c r="BS864" s="208"/>
      <c r="BT864" s="208"/>
      <c r="BU864" s="208"/>
      <c r="BV864" s="208"/>
      <c r="BW864" s="208"/>
      <c r="BX864" s="208"/>
      <c r="BY864" s="208"/>
      <c r="BZ864" s="208"/>
      <c r="CA864" s="208"/>
      <c r="CB864" s="208"/>
      <c r="CC864" s="208"/>
      <c r="CD864" s="208"/>
      <c r="CE864" s="208"/>
      <c r="CF864" s="208"/>
      <c r="CG864" s="208"/>
      <c r="CH864" s="208"/>
      <c r="CI864" s="208"/>
      <c r="CJ864" s="208"/>
      <c r="CK864" s="208"/>
      <c r="CL864" s="208"/>
      <c r="CM864" s="208"/>
      <c r="CN864" s="208"/>
      <c r="CO864" s="208"/>
      <c r="CP864" s="208"/>
      <c r="CQ864" s="176"/>
      <c r="DP864" s="166"/>
    </row>
    <row r="865" spans="2:120">
      <c r="B865" s="166"/>
      <c r="C865" s="175"/>
      <c r="D865" s="175"/>
      <c r="E865" s="178"/>
      <c r="F865" s="17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70"/>
      <c r="S865" s="170"/>
      <c r="T865" s="170"/>
      <c r="U865" s="170"/>
      <c r="V865" s="170"/>
      <c r="W865" s="170"/>
      <c r="X865" s="207"/>
      <c r="Y865" s="207"/>
      <c r="Z865" s="207"/>
      <c r="AA865" s="208"/>
      <c r="AB865" s="208"/>
      <c r="AC865" s="208"/>
      <c r="AD865" s="208"/>
      <c r="AE865" s="208"/>
      <c r="AF865" s="208"/>
      <c r="AG865" s="208"/>
      <c r="AH865" s="208"/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  <c r="AT865" s="208"/>
      <c r="AU865" s="208"/>
      <c r="AV865" s="208"/>
      <c r="AW865" s="208"/>
      <c r="AX865" s="208"/>
      <c r="AY865" s="208"/>
      <c r="AZ865" s="208"/>
      <c r="BA865" s="208"/>
      <c r="BB865" s="208"/>
      <c r="BC865" s="208"/>
      <c r="BD865" s="208"/>
      <c r="BE865" s="208"/>
      <c r="BF865" s="208"/>
      <c r="BG865" s="208"/>
      <c r="BH865" s="208"/>
      <c r="BI865" s="208"/>
      <c r="BJ865" s="208"/>
      <c r="BK865" s="208"/>
      <c r="BL865" s="208"/>
      <c r="BM865" s="208"/>
      <c r="BN865" s="208"/>
      <c r="BO865" s="208"/>
      <c r="BP865" s="208"/>
      <c r="BQ865" s="208"/>
      <c r="BR865" s="208"/>
      <c r="BS865" s="208"/>
      <c r="BT865" s="208"/>
      <c r="BU865" s="208"/>
      <c r="BV865" s="208"/>
      <c r="BW865" s="208"/>
      <c r="BX865" s="208"/>
      <c r="BY865" s="208"/>
      <c r="BZ865" s="208"/>
      <c r="CA865" s="208"/>
      <c r="CB865" s="208"/>
      <c r="CC865" s="208"/>
      <c r="CD865" s="208"/>
      <c r="CE865" s="208"/>
      <c r="CF865" s="208"/>
      <c r="CG865" s="208"/>
      <c r="CH865" s="208"/>
      <c r="CI865" s="208"/>
      <c r="CJ865" s="208"/>
      <c r="CK865" s="208"/>
      <c r="CL865" s="208"/>
      <c r="CM865" s="208"/>
      <c r="CN865" s="208"/>
      <c r="CO865" s="208"/>
      <c r="CP865" s="208"/>
      <c r="CQ865" s="176"/>
      <c r="DP865" s="166"/>
    </row>
    <row r="866" spans="2:120">
      <c r="B866" s="166"/>
      <c r="C866" s="175"/>
      <c r="D866" s="175"/>
      <c r="E866" s="178"/>
      <c r="F866" s="17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70"/>
      <c r="S866" s="170"/>
      <c r="T866" s="170"/>
      <c r="U866" s="170"/>
      <c r="V866" s="170"/>
      <c r="W866" s="170"/>
      <c r="X866" s="207"/>
      <c r="Y866" s="207"/>
      <c r="Z866" s="207"/>
      <c r="AA866" s="208"/>
      <c r="AB866" s="208"/>
      <c r="AC866" s="208"/>
      <c r="AD866" s="208"/>
      <c r="AE866" s="208"/>
      <c r="AF866" s="208"/>
      <c r="AG866" s="208"/>
      <c r="AH866" s="208"/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  <c r="AT866" s="208"/>
      <c r="AU866" s="208"/>
      <c r="AV866" s="208"/>
      <c r="AW866" s="208"/>
      <c r="AX866" s="208"/>
      <c r="AY866" s="208"/>
      <c r="AZ866" s="208"/>
      <c r="BA866" s="208"/>
      <c r="BB866" s="208"/>
      <c r="BC866" s="208"/>
      <c r="BD866" s="208"/>
      <c r="BE866" s="208"/>
      <c r="BF866" s="208"/>
      <c r="BG866" s="208"/>
      <c r="BH866" s="208"/>
      <c r="BI866" s="208"/>
      <c r="BJ866" s="208"/>
      <c r="BK866" s="208"/>
      <c r="BL866" s="208"/>
      <c r="BM866" s="208"/>
      <c r="BN866" s="208"/>
      <c r="BO866" s="208"/>
      <c r="BP866" s="208"/>
      <c r="BQ866" s="208"/>
      <c r="BR866" s="208"/>
      <c r="BS866" s="208"/>
      <c r="BT866" s="208"/>
      <c r="BU866" s="208"/>
      <c r="BV866" s="208"/>
      <c r="BW866" s="208"/>
      <c r="BX866" s="208"/>
      <c r="BY866" s="208"/>
      <c r="BZ866" s="208"/>
      <c r="CA866" s="208"/>
      <c r="CB866" s="208"/>
      <c r="CC866" s="208"/>
      <c r="CD866" s="208"/>
      <c r="CE866" s="208"/>
      <c r="CF866" s="208"/>
      <c r="CG866" s="208"/>
      <c r="CH866" s="208"/>
      <c r="CI866" s="208"/>
      <c r="CJ866" s="208"/>
      <c r="CK866" s="208"/>
      <c r="CL866" s="208"/>
      <c r="CM866" s="208"/>
      <c r="CN866" s="208"/>
      <c r="CO866" s="208"/>
      <c r="CP866" s="208"/>
      <c r="CQ866" s="176"/>
      <c r="DP866" s="166"/>
    </row>
    <row r="867" spans="2:120">
      <c r="B867" s="166"/>
      <c r="C867" s="175"/>
      <c r="D867" s="175"/>
      <c r="E867" s="178"/>
      <c r="F867" s="17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70"/>
      <c r="S867" s="170"/>
      <c r="T867" s="170"/>
      <c r="U867" s="170"/>
      <c r="V867" s="170"/>
      <c r="W867" s="170"/>
      <c r="X867" s="207"/>
      <c r="Y867" s="207"/>
      <c r="Z867" s="207"/>
      <c r="AA867" s="208"/>
      <c r="AB867" s="208"/>
      <c r="AC867" s="208"/>
      <c r="AD867" s="208"/>
      <c r="AE867" s="208"/>
      <c r="AF867" s="208"/>
      <c r="AG867" s="208"/>
      <c r="AH867" s="208"/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  <c r="AT867" s="208"/>
      <c r="AU867" s="208"/>
      <c r="AV867" s="208"/>
      <c r="AW867" s="208"/>
      <c r="AX867" s="208"/>
      <c r="AY867" s="208"/>
      <c r="AZ867" s="208"/>
      <c r="BA867" s="208"/>
      <c r="BB867" s="208"/>
      <c r="BC867" s="208"/>
      <c r="BD867" s="208"/>
      <c r="BE867" s="208"/>
      <c r="BF867" s="208"/>
      <c r="BG867" s="208"/>
      <c r="BH867" s="208"/>
      <c r="BI867" s="208"/>
      <c r="BJ867" s="208"/>
      <c r="BK867" s="208"/>
      <c r="BL867" s="208"/>
      <c r="BM867" s="208"/>
      <c r="BN867" s="208"/>
      <c r="BO867" s="208"/>
      <c r="BP867" s="208"/>
      <c r="BQ867" s="208"/>
      <c r="BR867" s="208"/>
      <c r="BS867" s="208"/>
      <c r="BT867" s="208"/>
      <c r="BU867" s="208"/>
      <c r="BV867" s="208"/>
      <c r="BW867" s="208"/>
      <c r="BX867" s="208"/>
      <c r="BY867" s="208"/>
      <c r="BZ867" s="208"/>
      <c r="CA867" s="208"/>
      <c r="CB867" s="208"/>
      <c r="CC867" s="208"/>
      <c r="CD867" s="208"/>
      <c r="CE867" s="208"/>
      <c r="CF867" s="208"/>
      <c r="CG867" s="208"/>
      <c r="CH867" s="208"/>
      <c r="CI867" s="208"/>
      <c r="CJ867" s="208"/>
      <c r="CK867" s="208"/>
      <c r="CL867" s="208"/>
      <c r="CM867" s="208"/>
      <c r="CN867" s="208"/>
      <c r="CO867" s="208"/>
      <c r="CP867" s="208"/>
      <c r="CQ867" s="176"/>
      <c r="DP867" s="166"/>
    </row>
    <row r="868" spans="2:120">
      <c r="B868" s="166"/>
      <c r="C868" s="175"/>
      <c r="D868" s="175"/>
      <c r="E868" s="178"/>
      <c r="F868" s="17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70"/>
      <c r="S868" s="170"/>
      <c r="T868" s="170"/>
      <c r="U868" s="170"/>
      <c r="V868" s="170"/>
      <c r="W868" s="170"/>
      <c r="X868" s="207"/>
      <c r="Y868" s="207"/>
      <c r="Z868" s="207"/>
      <c r="AA868" s="208"/>
      <c r="AB868" s="208"/>
      <c r="AC868" s="208"/>
      <c r="AD868" s="208"/>
      <c r="AE868" s="208"/>
      <c r="AF868" s="208"/>
      <c r="AG868" s="208"/>
      <c r="AH868" s="208"/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  <c r="AT868" s="208"/>
      <c r="AU868" s="208"/>
      <c r="AV868" s="208"/>
      <c r="AW868" s="208"/>
      <c r="AX868" s="208"/>
      <c r="AY868" s="208"/>
      <c r="AZ868" s="208"/>
      <c r="BA868" s="208"/>
      <c r="BB868" s="208"/>
      <c r="BC868" s="208"/>
      <c r="BD868" s="208"/>
      <c r="BE868" s="208"/>
      <c r="BF868" s="208"/>
      <c r="BG868" s="208"/>
      <c r="BH868" s="208"/>
      <c r="BI868" s="208"/>
      <c r="BJ868" s="208"/>
      <c r="BK868" s="208"/>
      <c r="BL868" s="208"/>
      <c r="BM868" s="208"/>
      <c r="BN868" s="208"/>
      <c r="BO868" s="208"/>
      <c r="BP868" s="208"/>
      <c r="BQ868" s="208"/>
      <c r="BR868" s="208"/>
      <c r="BS868" s="208"/>
      <c r="BT868" s="208"/>
      <c r="BU868" s="208"/>
      <c r="BV868" s="208"/>
      <c r="BW868" s="208"/>
      <c r="BX868" s="208"/>
      <c r="BY868" s="208"/>
      <c r="BZ868" s="208"/>
      <c r="CA868" s="208"/>
      <c r="CB868" s="208"/>
      <c r="CC868" s="208"/>
      <c r="CD868" s="208"/>
      <c r="CE868" s="208"/>
      <c r="CF868" s="208"/>
      <c r="CG868" s="208"/>
      <c r="CH868" s="208"/>
      <c r="CI868" s="208"/>
      <c r="CJ868" s="208"/>
      <c r="CK868" s="208"/>
      <c r="CL868" s="208"/>
      <c r="CM868" s="208"/>
      <c r="CN868" s="208"/>
      <c r="CO868" s="208"/>
      <c r="CP868" s="208"/>
      <c r="CQ868" s="176"/>
      <c r="DP868" s="166"/>
    </row>
    <row r="869" spans="2:120">
      <c r="B869" s="166"/>
      <c r="C869" s="175"/>
      <c r="D869" s="175"/>
      <c r="E869" s="178"/>
      <c r="F869" s="17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70"/>
      <c r="S869" s="170"/>
      <c r="T869" s="170"/>
      <c r="U869" s="170"/>
      <c r="V869" s="170"/>
      <c r="W869" s="170"/>
      <c r="X869" s="207"/>
      <c r="Y869" s="207"/>
      <c r="Z869" s="207"/>
      <c r="AA869" s="208"/>
      <c r="AB869" s="208"/>
      <c r="AC869" s="208"/>
      <c r="AD869" s="208"/>
      <c r="AE869" s="208"/>
      <c r="AF869" s="208"/>
      <c r="AG869" s="208"/>
      <c r="AH869" s="208"/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  <c r="AT869" s="208"/>
      <c r="AU869" s="208"/>
      <c r="AV869" s="208"/>
      <c r="AW869" s="208"/>
      <c r="AX869" s="208"/>
      <c r="AY869" s="208"/>
      <c r="AZ869" s="208"/>
      <c r="BA869" s="208"/>
      <c r="BB869" s="208"/>
      <c r="BC869" s="208"/>
      <c r="BD869" s="208"/>
      <c r="BE869" s="208"/>
      <c r="BF869" s="208"/>
      <c r="BG869" s="208"/>
      <c r="BH869" s="208"/>
      <c r="BI869" s="208"/>
      <c r="BJ869" s="208"/>
      <c r="BK869" s="208"/>
      <c r="BL869" s="208"/>
      <c r="BM869" s="208"/>
      <c r="BN869" s="208"/>
      <c r="BO869" s="208"/>
      <c r="BP869" s="208"/>
      <c r="BQ869" s="208"/>
      <c r="BR869" s="208"/>
      <c r="BS869" s="208"/>
      <c r="BT869" s="208"/>
      <c r="BU869" s="208"/>
      <c r="BV869" s="208"/>
      <c r="BW869" s="208"/>
      <c r="BX869" s="208"/>
      <c r="BY869" s="208"/>
      <c r="BZ869" s="208"/>
      <c r="CA869" s="208"/>
      <c r="CB869" s="208"/>
      <c r="CC869" s="208"/>
      <c r="CD869" s="208"/>
      <c r="CE869" s="208"/>
      <c r="CF869" s="208"/>
      <c r="CG869" s="208"/>
      <c r="CH869" s="208"/>
      <c r="CI869" s="208"/>
      <c r="CJ869" s="208"/>
      <c r="CK869" s="208"/>
      <c r="CL869" s="208"/>
      <c r="CM869" s="208"/>
      <c r="CN869" s="208"/>
      <c r="CO869" s="208"/>
      <c r="CP869" s="208"/>
      <c r="CQ869" s="176"/>
      <c r="DP869" s="166"/>
    </row>
    <row r="870" spans="2:120">
      <c r="B870" s="166"/>
      <c r="C870" s="175"/>
      <c r="D870" s="175"/>
      <c r="E870" s="178"/>
      <c r="F870" s="17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70"/>
      <c r="S870" s="170"/>
      <c r="T870" s="170"/>
      <c r="U870" s="170"/>
      <c r="V870" s="170"/>
      <c r="W870" s="170"/>
      <c r="X870" s="207"/>
      <c r="Y870" s="207"/>
      <c r="Z870" s="207"/>
      <c r="AA870" s="208"/>
      <c r="AB870" s="208"/>
      <c r="AC870" s="208"/>
      <c r="AD870" s="208"/>
      <c r="AE870" s="208"/>
      <c r="AF870" s="208"/>
      <c r="AG870" s="208"/>
      <c r="AH870" s="208"/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  <c r="AT870" s="208"/>
      <c r="AU870" s="208"/>
      <c r="AV870" s="208"/>
      <c r="AW870" s="208"/>
      <c r="AX870" s="208"/>
      <c r="AY870" s="208"/>
      <c r="AZ870" s="208"/>
      <c r="BA870" s="208"/>
      <c r="BB870" s="208"/>
      <c r="BC870" s="208"/>
      <c r="BD870" s="208"/>
      <c r="BE870" s="208"/>
      <c r="BF870" s="208"/>
      <c r="BG870" s="208"/>
      <c r="BH870" s="208"/>
      <c r="BI870" s="208"/>
      <c r="BJ870" s="208"/>
      <c r="BK870" s="208"/>
      <c r="BL870" s="208"/>
      <c r="BM870" s="208"/>
      <c r="BN870" s="208"/>
      <c r="BO870" s="208"/>
      <c r="BP870" s="208"/>
      <c r="BQ870" s="208"/>
      <c r="BR870" s="208"/>
      <c r="BS870" s="208"/>
      <c r="BT870" s="208"/>
      <c r="BU870" s="208"/>
      <c r="BV870" s="208"/>
      <c r="BW870" s="208"/>
      <c r="BX870" s="208"/>
      <c r="BY870" s="208"/>
      <c r="BZ870" s="208"/>
      <c r="CA870" s="208"/>
      <c r="CB870" s="208"/>
      <c r="CC870" s="208"/>
      <c r="CD870" s="208"/>
      <c r="CE870" s="208"/>
      <c r="CF870" s="208"/>
      <c r="CG870" s="208"/>
      <c r="CH870" s="208"/>
      <c r="CI870" s="208"/>
      <c r="CJ870" s="208"/>
      <c r="CK870" s="208"/>
      <c r="CL870" s="208"/>
      <c r="CM870" s="208"/>
      <c r="CN870" s="208"/>
      <c r="CO870" s="208"/>
      <c r="CP870" s="208"/>
      <c r="CQ870" s="176"/>
      <c r="DP870" s="166"/>
    </row>
    <row r="871" spans="2:120">
      <c r="B871" s="166"/>
      <c r="C871" s="175"/>
      <c r="D871" s="175"/>
      <c r="E871" s="178"/>
      <c r="F871" s="17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70"/>
      <c r="S871" s="170"/>
      <c r="T871" s="170"/>
      <c r="U871" s="170"/>
      <c r="V871" s="170"/>
      <c r="W871" s="170"/>
      <c r="X871" s="207"/>
      <c r="Y871" s="207"/>
      <c r="Z871" s="207"/>
      <c r="AA871" s="208"/>
      <c r="AB871" s="208"/>
      <c r="AC871" s="208"/>
      <c r="AD871" s="208"/>
      <c r="AE871" s="208"/>
      <c r="AF871" s="208"/>
      <c r="AG871" s="208"/>
      <c r="AH871" s="208"/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  <c r="AT871" s="208"/>
      <c r="AU871" s="208"/>
      <c r="AV871" s="208"/>
      <c r="AW871" s="208"/>
      <c r="AX871" s="208"/>
      <c r="AY871" s="208"/>
      <c r="AZ871" s="208"/>
      <c r="BA871" s="208"/>
      <c r="BB871" s="208"/>
      <c r="BC871" s="208"/>
      <c r="BD871" s="208"/>
      <c r="BE871" s="208"/>
      <c r="BF871" s="208"/>
      <c r="BG871" s="208"/>
      <c r="BH871" s="208"/>
      <c r="BI871" s="208"/>
      <c r="BJ871" s="208"/>
      <c r="BK871" s="208"/>
      <c r="BL871" s="208"/>
      <c r="BM871" s="208"/>
      <c r="BN871" s="208"/>
      <c r="BO871" s="208"/>
      <c r="BP871" s="208"/>
      <c r="BQ871" s="208"/>
      <c r="BR871" s="208"/>
      <c r="BS871" s="208"/>
      <c r="BT871" s="208"/>
      <c r="BU871" s="208"/>
      <c r="BV871" s="208"/>
      <c r="BW871" s="208"/>
      <c r="BX871" s="208"/>
      <c r="BY871" s="208"/>
      <c r="BZ871" s="208"/>
      <c r="CA871" s="208"/>
      <c r="CB871" s="208"/>
      <c r="CC871" s="208"/>
      <c r="CD871" s="208"/>
      <c r="CE871" s="208"/>
      <c r="CF871" s="208"/>
      <c r="CG871" s="208"/>
      <c r="CH871" s="208"/>
      <c r="CI871" s="208"/>
      <c r="CJ871" s="208"/>
      <c r="CK871" s="208"/>
      <c r="CL871" s="208"/>
      <c r="CM871" s="208"/>
      <c r="CN871" s="208"/>
      <c r="CO871" s="208"/>
      <c r="CP871" s="208"/>
      <c r="CQ871" s="176"/>
      <c r="DP871" s="166"/>
    </row>
    <row r="872" spans="2:120">
      <c r="B872" s="166"/>
      <c r="C872" s="175"/>
      <c r="D872" s="175"/>
      <c r="E872" s="178"/>
      <c r="F872" s="17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70"/>
      <c r="S872" s="170"/>
      <c r="T872" s="170"/>
      <c r="U872" s="170"/>
      <c r="V872" s="170"/>
      <c r="W872" s="170"/>
      <c r="X872" s="207"/>
      <c r="Y872" s="207"/>
      <c r="Z872" s="207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  <c r="BB872" s="208"/>
      <c r="BC872" s="208"/>
      <c r="BD872" s="208"/>
      <c r="BE872" s="208"/>
      <c r="BF872" s="208"/>
      <c r="BG872" s="208"/>
      <c r="BH872" s="208"/>
      <c r="BI872" s="208"/>
      <c r="BJ872" s="208"/>
      <c r="BK872" s="208"/>
      <c r="BL872" s="208"/>
      <c r="BM872" s="208"/>
      <c r="BN872" s="208"/>
      <c r="BO872" s="208"/>
      <c r="BP872" s="208"/>
      <c r="BQ872" s="208"/>
      <c r="BR872" s="208"/>
      <c r="BS872" s="208"/>
      <c r="BT872" s="208"/>
      <c r="BU872" s="208"/>
      <c r="BV872" s="208"/>
      <c r="BW872" s="208"/>
      <c r="BX872" s="208"/>
      <c r="BY872" s="208"/>
      <c r="BZ872" s="208"/>
      <c r="CA872" s="208"/>
      <c r="CB872" s="208"/>
      <c r="CC872" s="208"/>
      <c r="CD872" s="208"/>
      <c r="CE872" s="208"/>
      <c r="CF872" s="208"/>
      <c r="CG872" s="208"/>
      <c r="CH872" s="208"/>
      <c r="CI872" s="208"/>
      <c r="CJ872" s="208"/>
      <c r="CK872" s="208"/>
      <c r="CL872" s="208"/>
      <c r="CM872" s="208"/>
      <c r="CN872" s="208"/>
      <c r="CO872" s="208"/>
      <c r="CP872" s="208"/>
      <c r="CQ872" s="176"/>
      <c r="DP872" s="166"/>
    </row>
    <row r="873" spans="2:120">
      <c r="B873" s="166"/>
      <c r="C873" s="175"/>
      <c r="D873" s="175"/>
      <c r="E873" s="178"/>
      <c r="F873" s="17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70"/>
      <c r="S873" s="170"/>
      <c r="T873" s="170"/>
      <c r="U873" s="170"/>
      <c r="V873" s="170"/>
      <c r="W873" s="170"/>
      <c r="X873" s="207"/>
      <c r="Y873" s="207"/>
      <c r="Z873" s="207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  <c r="BB873" s="208"/>
      <c r="BC873" s="208"/>
      <c r="BD873" s="208"/>
      <c r="BE873" s="208"/>
      <c r="BF873" s="208"/>
      <c r="BG873" s="208"/>
      <c r="BH873" s="208"/>
      <c r="BI873" s="208"/>
      <c r="BJ873" s="208"/>
      <c r="BK873" s="208"/>
      <c r="BL873" s="208"/>
      <c r="BM873" s="208"/>
      <c r="BN873" s="208"/>
      <c r="BO873" s="208"/>
      <c r="BP873" s="208"/>
      <c r="BQ873" s="208"/>
      <c r="BR873" s="208"/>
      <c r="BS873" s="208"/>
      <c r="BT873" s="208"/>
      <c r="BU873" s="208"/>
      <c r="BV873" s="208"/>
      <c r="BW873" s="208"/>
      <c r="BX873" s="208"/>
      <c r="BY873" s="208"/>
      <c r="BZ873" s="208"/>
      <c r="CA873" s="208"/>
      <c r="CB873" s="208"/>
      <c r="CC873" s="208"/>
      <c r="CD873" s="208"/>
      <c r="CE873" s="208"/>
      <c r="CF873" s="208"/>
      <c r="CG873" s="208"/>
      <c r="CH873" s="208"/>
      <c r="CI873" s="208"/>
      <c r="CJ873" s="208"/>
      <c r="CK873" s="208"/>
      <c r="CL873" s="208"/>
      <c r="CM873" s="208"/>
      <c r="CN873" s="208"/>
      <c r="CO873" s="208"/>
      <c r="CP873" s="208"/>
      <c r="CQ873" s="176"/>
      <c r="DP873" s="166"/>
    </row>
    <row r="874" spans="2:120">
      <c r="B874" s="166"/>
      <c r="C874" s="175"/>
      <c r="D874" s="175"/>
      <c r="E874" s="178"/>
      <c r="F874" s="17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70"/>
      <c r="S874" s="170"/>
      <c r="T874" s="170"/>
      <c r="U874" s="170"/>
      <c r="V874" s="170"/>
      <c r="W874" s="170"/>
      <c r="X874" s="207"/>
      <c r="Y874" s="207"/>
      <c r="Z874" s="207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  <c r="BB874" s="208"/>
      <c r="BC874" s="208"/>
      <c r="BD874" s="208"/>
      <c r="BE874" s="208"/>
      <c r="BF874" s="208"/>
      <c r="BG874" s="208"/>
      <c r="BH874" s="208"/>
      <c r="BI874" s="208"/>
      <c r="BJ874" s="208"/>
      <c r="BK874" s="208"/>
      <c r="BL874" s="208"/>
      <c r="BM874" s="208"/>
      <c r="BN874" s="208"/>
      <c r="BO874" s="208"/>
      <c r="BP874" s="208"/>
      <c r="BQ874" s="208"/>
      <c r="BR874" s="208"/>
      <c r="BS874" s="208"/>
      <c r="BT874" s="208"/>
      <c r="BU874" s="208"/>
      <c r="BV874" s="208"/>
      <c r="BW874" s="208"/>
      <c r="BX874" s="208"/>
      <c r="BY874" s="208"/>
      <c r="BZ874" s="208"/>
      <c r="CA874" s="208"/>
      <c r="CB874" s="208"/>
      <c r="CC874" s="208"/>
      <c r="CD874" s="208"/>
      <c r="CE874" s="208"/>
      <c r="CF874" s="208"/>
      <c r="CG874" s="208"/>
      <c r="CH874" s="208"/>
      <c r="CI874" s="208"/>
      <c r="CJ874" s="208"/>
      <c r="CK874" s="208"/>
      <c r="CL874" s="208"/>
      <c r="CM874" s="208"/>
      <c r="CN874" s="208"/>
      <c r="CO874" s="208"/>
      <c r="CP874" s="208"/>
      <c r="CQ874" s="176"/>
      <c r="DP874" s="166"/>
    </row>
    <row r="875" spans="2:120">
      <c r="B875" s="166"/>
      <c r="C875" s="175"/>
      <c r="D875" s="175"/>
      <c r="E875" s="178"/>
      <c r="F875" s="17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70"/>
      <c r="S875" s="170"/>
      <c r="T875" s="170"/>
      <c r="U875" s="170"/>
      <c r="V875" s="170"/>
      <c r="W875" s="170"/>
      <c r="X875" s="207"/>
      <c r="Y875" s="207"/>
      <c r="Z875" s="207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  <c r="BB875" s="208"/>
      <c r="BC875" s="208"/>
      <c r="BD875" s="208"/>
      <c r="BE875" s="208"/>
      <c r="BF875" s="208"/>
      <c r="BG875" s="208"/>
      <c r="BH875" s="208"/>
      <c r="BI875" s="208"/>
      <c r="BJ875" s="208"/>
      <c r="BK875" s="208"/>
      <c r="BL875" s="208"/>
      <c r="BM875" s="208"/>
      <c r="BN875" s="208"/>
      <c r="BO875" s="208"/>
      <c r="BP875" s="208"/>
      <c r="BQ875" s="208"/>
      <c r="BR875" s="208"/>
      <c r="BS875" s="208"/>
      <c r="BT875" s="208"/>
      <c r="BU875" s="208"/>
      <c r="BV875" s="208"/>
      <c r="BW875" s="208"/>
      <c r="BX875" s="208"/>
      <c r="BY875" s="208"/>
      <c r="BZ875" s="208"/>
      <c r="CA875" s="208"/>
      <c r="CB875" s="208"/>
      <c r="CC875" s="208"/>
      <c r="CD875" s="208"/>
      <c r="CE875" s="208"/>
      <c r="CF875" s="208"/>
      <c r="CG875" s="208"/>
      <c r="CH875" s="208"/>
      <c r="CI875" s="208"/>
      <c r="CJ875" s="208"/>
      <c r="CK875" s="208"/>
      <c r="CL875" s="208"/>
      <c r="CM875" s="208"/>
      <c r="CN875" s="208"/>
      <c r="CO875" s="208"/>
      <c r="CP875" s="208"/>
      <c r="CQ875" s="176"/>
      <c r="DP875" s="166"/>
    </row>
    <row r="876" spans="2:120">
      <c r="B876" s="166"/>
      <c r="C876" s="175"/>
      <c r="D876" s="175"/>
      <c r="E876" s="178"/>
      <c r="F876" s="17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70"/>
      <c r="S876" s="170"/>
      <c r="T876" s="170"/>
      <c r="U876" s="170"/>
      <c r="V876" s="170"/>
      <c r="W876" s="170"/>
      <c r="X876" s="207"/>
      <c r="Y876" s="207"/>
      <c r="Z876" s="207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8"/>
      <c r="BD876" s="208"/>
      <c r="BE876" s="208"/>
      <c r="BF876" s="208"/>
      <c r="BG876" s="208"/>
      <c r="BH876" s="208"/>
      <c r="BI876" s="208"/>
      <c r="BJ876" s="208"/>
      <c r="BK876" s="208"/>
      <c r="BL876" s="208"/>
      <c r="BM876" s="208"/>
      <c r="BN876" s="208"/>
      <c r="BO876" s="208"/>
      <c r="BP876" s="208"/>
      <c r="BQ876" s="208"/>
      <c r="BR876" s="208"/>
      <c r="BS876" s="208"/>
      <c r="BT876" s="208"/>
      <c r="BU876" s="208"/>
      <c r="BV876" s="208"/>
      <c r="BW876" s="208"/>
      <c r="BX876" s="208"/>
      <c r="BY876" s="208"/>
      <c r="BZ876" s="208"/>
      <c r="CA876" s="208"/>
      <c r="CB876" s="208"/>
      <c r="CC876" s="208"/>
      <c r="CD876" s="208"/>
      <c r="CE876" s="208"/>
      <c r="CF876" s="208"/>
      <c r="CG876" s="208"/>
      <c r="CH876" s="208"/>
      <c r="CI876" s="208"/>
      <c r="CJ876" s="208"/>
      <c r="CK876" s="208"/>
      <c r="CL876" s="208"/>
      <c r="CM876" s="208"/>
      <c r="CN876" s="208"/>
      <c r="CO876" s="208"/>
      <c r="CP876" s="208"/>
      <c r="CQ876" s="176"/>
      <c r="DP876" s="166"/>
    </row>
    <row r="877" spans="2:120">
      <c r="B877" s="166"/>
      <c r="C877" s="175"/>
      <c r="D877" s="175"/>
      <c r="E877" s="178"/>
      <c r="F877" s="17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70"/>
      <c r="S877" s="170"/>
      <c r="T877" s="170"/>
      <c r="U877" s="170"/>
      <c r="V877" s="170"/>
      <c r="W877" s="170"/>
      <c r="X877" s="207"/>
      <c r="Y877" s="207"/>
      <c r="Z877" s="207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  <c r="BB877" s="208"/>
      <c r="BC877" s="208"/>
      <c r="BD877" s="208"/>
      <c r="BE877" s="208"/>
      <c r="BF877" s="208"/>
      <c r="BG877" s="208"/>
      <c r="BH877" s="208"/>
      <c r="BI877" s="208"/>
      <c r="BJ877" s="208"/>
      <c r="BK877" s="208"/>
      <c r="BL877" s="208"/>
      <c r="BM877" s="208"/>
      <c r="BN877" s="208"/>
      <c r="BO877" s="208"/>
      <c r="BP877" s="208"/>
      <c r="BQ877" s="208"/>
      <c r="BR877" s="208"/>
      <c r="BS877" s="208"/>
      <c r="BT877" s="208"/>
      <c r="BU877" s="208"/>
      <c r="BV877" s="208"/>
      <c r="BW877" s="208"/>
      <c r="BX877" s="208"/>
      <c r="BY877" s="208"/>
      <c r="BZ877" s="208"/>
      <c r="CA877" s="208"/>
      <c r="CB877" s="208"/>
      <c r="CC877" s="208"/>
      <c r="CD877" s="208"/>
      <c r="CE877" s="208"/>
      <c r="CF877" s="208"/>
      <c r="CG877" s="208"/>
      <c r="CH877" s="208"/>
      <c r="CI877" s="208"/>
      <c r="CJ877" s="208"/>
      <c r="CK877" s="208"/>
      <c r="CL877" s="208"/>
      <c r="CM877" s="208"/>
      <c r="CN877" s="208"/>
      <c r="CO877" s="208"/>
      <c r="CP877" s="208"/>
      <c r="CQ877" s="176"/>
      <c r="DP877" s="166"/>
    </row>
    <row r="878" spans="2:120">
      <c r="B878" s="166"/>
      <c r="C878" s="175"/>
      <c r="D878" s="175"/>
      <c r="E878" s="178"/>
      <c r="F878" s="17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70"/>
      <c r="S878" s="170"/>
      <c r="T878" s="170"/>
      <c r="U878" s="170"/>
      <c r="V878" s="170"/>
      <c r="W878" s="170"/>
      <c r="X878" s="207"/>
      <c r="Y878" s="207"/>
      <c r="Z878" s="207"/>
      <c r="AA878" s="208"/>
      <c r="AB878" s="208"/>
      <c r="AC878" s="208"/>
      <c r="AD878" s="208"/>
      <c r="AE878" s="208"/>
      <c r="AF878" s="208"/>
      <c r="AG878" s="208"/>
      <c r="AH878" s="208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  <c r="BB878" s="208"/>
      <c r="BC878" s="208"/>
      <c r="BD878" s="208"/>
      <c r="BE878" s="208"/>
      <c r="BF878" s="208"/>
      <c r="BG878" s="208"/>
      <c r="BH878" s="208"/>
      <c r="BI878" s="208"/>
      <c r="BJ878" s="208"/>
      <c r="BK878" s="208"/>
      <c r="BL878" s="208"/>
      <c r="BM878" s="208"/>
      <c r="BN878" s="208"/>
      <c r="BO878" s="208"/>
      <c r="BP878" s="208"/>
      <c r="BQ878" s="208"/>
      <c r="BR878" s="208"/>
      <c r="BS878" s="208"/>
      <c r="BT878" s="208"/>
      <c r="BU878" s="208"/>
      <c r="BV878" s="208"/>
      <c r="BW878" s="208"/>
      <c r="BX878" s="208"/>
      <c r="BY878" s="208"/>
      <c r="BZ878" s="208"/>
      <c r="CA878" s="208"/>
      <c r="CB878" s="208"/>
      <c r="CC878" s="208"/>
      <c r="CD878" s="208"/>
      <c r="CE878" s="208"/>
      <c r="CF878" s="208"/>
      <c r="CG878" s="208"/>
      <c r="CH878" s="208"/>
      <c r="CI878" s="208"/>
      <c r="CJ878" s="208"/>
      <c r="CK878" s="208"/>
      <c r="CL878" s="208"/>
      <c r="CM878" s="208"/>
      <c r="CN878" s="208"/>
      <c r="CO878" s="208"/>
      <c r="CP878" s="208"/>
      <c r="CQ878" s="176"/>
      <c r="DP878" s="166"/>
    </row>
    <row r="879" spans="2:120">
      <c r="B879" s="166"/>
      <c r="C879" s="175"/>
      <c r="D879" s="175"/>
      <c r="E879" s="178"/>
      <c r="F879" s="17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70"/>
      <c r="S879" s="170"/>
      <c r="T879" s="170"/>
      <c r="U879" s="170"/>
      <c r="V879" s="170"/>
      <c r="W879" s="170"/>
      <c r="X879" s="207"/>
      <c r="Y879" s="207"/>
      <c r="Z879" s="207"/>
      <c r="AA879" s="208"/>
      <c r="AB879" s="208"/>
      <c r="AC879" s="208"/>
      <c r="AD879" s="208"/>
      <c r="AE879" s="208"/>
      <c r="AF879" s="208"/>
      <c r="AG879" s="208"/>
      <c r="AH879" s="208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  <c r="BB879" s="208"/>
      <c r="BC879" s="208"/>
      <c r="BD879" s="208"/>
      <c r="BE879" s="208"/>
      <c r="BF879" s="208"/>
      <c r="BG879" s="208"/>
      <c r="BH879" s="208"/>
      <c r="BI879" s="208"/>
      <c r="BJ879" s="208"/>
      <c r="BK879" s="208"/>
      <c r="BL879" s="208"/>
      <c r="BM879" s="208"/>
      <c r="BN879" s="208"/>
      <c r="BO879" s="208"/>
      <c r="BP879" s="208"/>
      <c r="BQ879" s="208"/>
      <c r="BR879" s="208"/>
      <c r="BS879" s="208"/>
      <c r="BT879" s="208"/>
      <c r="BU879" s="208"/>
      <c r="BV879" s="208"/>
      <c r="BW879" s="208"/>
      <c r="BX879" s="208"/>
      <c r="BY879" s="208"/>
      <c r="BZ879" s="208"/>
      <c r="CA879" s="208"/>
      <c r="CB879" s="208"/>
      <c r="CC879" s="208"/>
      <c r="CD879" s="208"/>
      <c r="CE879" s="208"/>
      <c r="CF879" s="208"/>
      <c r="CG879" s="208"/>
      <c r="CH879" s="208"/>
      <c r="CI879" s="208"/>
      <c r="CJ879" s="208"/>
      <c r="CK879" s="208"/>
      <c r="CL879" s="208"/>
      <c r="CM879" s="208"/>
      <c r="CN879" s="208"/>
      <c r="CO879" s="208"/>
      <c r="CP879" s="208"/>
      <c r="CQ879" s="176"/>
      <c r="DP879" s="166"/>
    </row>
    <row r="880" spans="2:120">
      <c r="B880" s="166"/>
      <c r="C880" s="175"/>
      <c r="D880" s="175"/>
      <c r="E880" s="178"/>
      <c r="F880" s="17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70"/>
      <c r="S880" s="170"/>
      <c r="T880" s="170"/>
      <c r="U880" s="170"/>
      <c r="V880" s="170"/>
      <c r="W880" s="170"/>
      <c r="X880" s="207"/>
      <c r="Y880" s="207"/>
      <c r="Z880" s="207"/>
      <c r="AA880" s="208"/>
      <c r="AB880" s="208"/>
      <c r="AC880" s="208"/>
      <c r="AD880" s="208"/>
      <c r="AE880" s="208"/>
      <c r="AF880" s="208"/>
      <c r="AG880" s="208"/>
      <c r="AH880" s="208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  <c r="BB880" s="208"/>
      <c r="BC880" s="208"/>
      <c r="BD880" s="208"/>
      <c r="BE880" s="208"/>
      <c r="BF880" s="208"/>
      <c r="BG880" s="208"/>
      <c r="BH880" s="208"/>
      <c r="BI880" s="208"/>
      <c r="BJ880" s="208"/>
      <c r="BK880" s="208"/>
      <c r="BL880" s="208"/>
      <c r="BM880" s="208"/>
      <c r="BN880" s="208"/>
      <c r="BO880" s="208"/>
      <c r="BP880" s="208"/>
      <c r="BQ880" s="208"/>
      <c r="BR880" s="208"/>
      <c r="BS880" s="208"/>
      <c r="BT880" s="208"/>
      <c r="BU880" s="208"/>
      <c r="BV880" s="208"/>
      <c r="BW880" s="208"/>
      <c r="BX880" s="208"/>
      <c r="BY880" s="208"/>
      <c r="BZ880" s="208"/>
      <c r="CA880" s="208"/>
      <c r="CB880" s="208"/>
      <c r="CC880" s="208"/>
      <c r="CD880" s="208"/>
      <c r="CE880" s="208"/>
      <c r="CF880" s="208"/>
      <c r="CG880" s="208"/>
      <c r="CH880" s="208"/>
      <c r="CI880" s="208"/>
      <c r="CJ880" s="208"/>
      <c r="CK880" s="208"/>
      <c r="CL880" s="208"/>
      <c r="CM880" s="208"/>
      <c r="CN880" s="208"/>
      <c r="CO880" s="208"/>
      <c r="CP880" s="208"/>
      <c r="CQ880" s="176"/>
      <c r="DP880" s="166"/>
    </row>
    <row r="881" spans="2:120">
      <c r="B881" s="166"/>
      <c r="C881" s="175"/>
      <c r="D881" s="175"/>
      <c r="E881" s="178"/>
      <c r="F881" s="17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70"/>
      <c r="S881" s="170"/>
      <c r="T881" s="170"/>
      <c r="U881" s="170"/>
      <c r="V881" s="170"/>
      <c r="W881" s="170"/>
      <c r="X881" s="207"/>
      <c r="Y881" s="207"/>
      <c r="Z881" s="207"/>
      <c r="AA881" s="208"/>
      <c r="AB881" s="208"/>
      <c r="AC881" s="208"/>
      <c r="AD881" s="208"/>
      <c r="AE881" s="208"/>
      <c r="AF881" s="208"/>
      <c r="AG881" s="208"/>
      <c r="AH881" s="208"/>
      <c r="AI881" s="208"/>
      <c r="AJ881" s="208"/>
      <c r="AK881" s="208"/>
      <c r="AL881" s="208"/>
      <c r="AM881" s="208"/>
      <c r="AN881" s="208"/>
      <c r="AO881" s="208"/>
      <c r="AP881" s="208"/>
      <c r="AQ881" s="208"/>
      <c r="AR881" s="208"/>
      <c r="AS881" s="208"/>
      <c r="AT881" s="208"/>
      <c r="AU881" s="208"/>
      <c r="AV881" s="208"/>
      <c r="AW881" s="208"/>
      <c r="AX881" s="208"/>
      <c r="AY881" s="208"/>
      <c r="AZ881" s="208"/>
      <c r="BA881" s="208"/>
      <c r="BB881" s="208"/>
      <c r="BC881" s="208"/>
      <c r="BD881" s="208"/>
      <c r="BE881" s="208"/>
      <c r="BF881" s="208"/>
      <c r="BG881" s="208"/>
      <c r="BH881" s="208"/>
      <c r="BI881" s="208"/>
      <c r="BJ881" s="208"/>
      <c r="BK881" s="208"/>
      <c r="BL881" s="208"/>
      <c r="BM881" s="208"/>
      <c r="BN881" s="208"/>
      <c r="BO881" s="208"/>
      <c r="BP881" s="208"/>
      <c r="BQ881" s="208"/>
      <c r="BR881" s="208"/>
      <c r="BS881" s="208"/>
      <c r="BT881" s="208"/>
      <c r="BU881" s="208"/>
      <c r="BV881" s="208"/>
      <c r="BW881" s="208"/>
      <c r="BX881" s="208"/>
      <c r="BY881" s="208"/>
      <c r="BZ881" s="208"/>
      <c r="CA881" s="208"/>
      <c r="CB881" s="208"/>
      <c r="CC881" s="208"/>
      <c r="CD881" s="208"/>
      <c r="CE881" s="208"/>
      <c r="CF881" s="208"/>
      <c r="CG881" s="208"/>
      <c r="CH881" s="208"/>
      <c r="CI881" s="208"/>
      <c r="CJ881" s="208"/>
      <c r="CK881" s="208"/>
      <c r="CL881" s="208"/>
      <c r="CM881" s="208"/>
      <c r="CN881" s="208"/>
      <c r="CO881" s="208"/>
      <c r="CP881" s="208"/>
      <c r="CQ881" s="176"/>
      <c r="DP881" s="166"/>
    </row>
  </sheetData>
  <autoFilter ref="A8:EK224" xr:uid="{72FEF908-9A20-4675-A4BC-ADD6EB5A81C5}">
    <filterColumn colId="2">
      <filters>
        <filter val="AX08N- Broadmeadow Infant School"/>
      </filters>
    </filterColumn>
  </autoFilter>
  <mergeCells count="13">
    <mergeCell ref="CT6:CU6"/>
    <mergeCell ref="DH6:DI6"/>
    <mergeCell ref="DJ6:DK6"/>
    <mergeCell ref="CR5:CW5"/>
    <mergeCell ref="B6:W6"/>
    <mergeCell ref="X6:Z6"/>
    <mergeCell ref="AA6:AU6"/>
    <mergeCell ref="AV6:CB6"/>
    <mergeCell ref="CC6:CE6"/>
    <mergeCell ref="CF6:CJ6"/>
    <mergeCell ref="CK6:CP6"/>
    <mergeCell ref="CQ6:CQ7"/>
    <mergeCell ref="CR6:CS6"/>
  </mergeCells>
  <pageMargins left="0.7" right="0.7" top="0.75" bottom="0.75" header="0.3" footer="0.3"/>
  <headerFooter>
    <oddFooter>&amp;C_x000D_&amp;1#&amp;"Calibri"&amp;10&amp;K000000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DP8"/>
  <sheetViews>
    <sheetView showGridLines="0" workbookViewId="0">
      <selection activeCell="G7" sqref="G7"/>
    </sheetView>
  </sheetViews>
  <sheetFormatPr defaultColWidth="9.21875" defaultRowHeight="15.6"/>
  <cols>
    <col min="1" max="1" width="10.21875" style="99" customWidth="1"/>
    <col min="2" max="2" width="36.44140625" style="99" customWidth="1"/>
    <col min="3" max="3" width="30.77734375" style="99" customWidth="1"/>
    <col min="4" max="4" width="11.5546875" style="99" customWidth="1"/>
    <col min="5" max="6" width="12.21875" style="99" customWidth="1"/>
    <col min="7" max="8" width="10.77734375" style="99" bestFit="1" customWidth="1"/>
    <col min="9" max="20" width="9.21875" style="99"/>
    <col min="21" max="21" width="10.77734375" style="99" bestFit="1" customWidth="1"/>
    <col min="22" max="49" width="9.21875" style="99"/>
    <col min="50" max="50" width="13.21875" style="99" bestFit="1" customWidth="1"/>
    <col min="51" max="51" width="11.21875" style="99" customWidth="1"/>
    <col min="52" max="52" width="9.77734375" style="99" bestFit="1" customWidth="1"/>
    <col min="53" max="53" width="13.21875" style="99" customWidth="1"/>
    <col min="54" max="57" width="9.21875" style="99"/>
    <col min="58" max="58" width="10" style="99" customWidth="1"/>
    <col min="59" max="59" width="10.44140625" style="99" customWidth="1"/>
    <col min="60" max="61" width="10.77734375" style="99" customWidth="1"/>
    <col min="62" max="62" width="11.21875" style="99" customWidth="1"/>
    <col min="63" max="65" width="9.21875" style="99"/>
    <col min="66" max="66" width="10.5546875" style="99" customWidth="1"/>
    <col min="67" max="67" width="10.21875" style="99" customWidth="1"/>
    <col min="68" max="68" width="11.21875" style="99" customWidth="1"/>
    <col min="69" max="69" width="10.21875" style="99" customWidth="1"/>
    <col min="70" max="70" width="10.5546875" style="99" customWidth="1"/>
    <col min="71" max="71" width="11.21875" style="99" customWidth="1"/>
    <col min="72" max="80" width="13.21875" style="99" customWidth="1"/>
    <col min="81" max="86" width="9.21875" style="99"/>
    <col min="87" max="119" width="0" style="99" hidden="1" customWidth="1"/>
    <col min="120" max="16384" width="9.21875" style="99"/>
  </cols>
  <sheetData>
    <row r="1" spans="1:120" s="107" customFormat="1">
      <c r="A1" s="98">
        <f>'FINAL OUTURN 2023-24'!B5</f>
        <v>0</v>
      </c>
    </row>
    <row r="2" spans="1:120" s="107" customFormat="1">
      <c r="A2" s="98" t="s">
        <v>987</v>
      </c>
    </row>
    <row r="3" spans="1:120" s="107" customFormat="1">
      <c r="A3" s="112"/>
      <c r="B3" s="112"/>
      <c r="C3" s="112"/>
      <c r="D3" s="112"/>
      <c r="E3" s="112"/>
      <c r="F3" s="112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</row>
    <row r="4" spans="1:120" s="107" customFormat="1" ht="12.75" customHeight="1">
      <c r="A4" s="333" t="s">
        <v>988</v>
      </c>
      <c r="B4" s="334"/>
      <c r="C4" s="334"/>
      <c r="D4" s="334"/>
      <c r="E4" s="334"/>
      <c r="F4" s="335"/>
      <c r="G4" s="336" t="s">
        <v>989</v>
      </c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7"/>
      <c r="BG4" s="338"/>
      <c r="BH4" s="339" t="s">
        <v>990</v>
      </c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1"/>
      <c r="BT4" s="342" t="s">
        <v>991</v>
      </c>
      <c r="BU4" s="343"/>
      <c r="BV4" s="343"/>
      <c r="BW4" s="343"/>
      <c r="BX4" s="343"/>
      <c r="BY4" s="343"/>
      <c r="BZ4" s="343"/>
      <c r="CA4" s="343"/>
      <c r="CB4" s="344"/>
      <c r="CC4" s="346" t="s">
        <v>992</v>
      </c>
      <c r="CD4" s="346"/>
      <c r="CE4" s="346"/>
      <c r="CF4" s="346"/>
      <c r="CG4" s="346"/>
      <c r="CH4" s="346"/>
      <c r="CI4" s="347" t="s">
        <v>993</v>
      </c>
      <c r="CJ4" s="348"/>
      <c r="CK4" s="348"/>
      <c r="CL4" s="348"/>
      <c r="CM4" s="348"/>
      <c r="CN4" s="348"/>
      <c r="CO4" s="348"/>
      <c r="CP4" s="348"/>
      <c r="CQ4" s="349"/>
      <c r="CR4" s="350" t="s">
        <v>994</v>
      </c>
      <c r="CS4" s="351"/>
      <c r="CT4" s="351"/>
      <c r="CU4" s="351"/>
      <c r="CV4" s="351"/>
      <c r="CW4" s="351"/>
      <c r="CX4" s="351"/>
      <c r="CY4" s="351"/>
      <c r="CZ4" s="352"/>
      <c r="DA4" s="353" t="s">
        <v>995</v>
      </c>
      <c r="DB4" s="353"/>
      <c r="DC4" s="353"/>
      <c r="DD4" s="353"/>
      <c r="DE4" s="353"/>
      <c r="DF4" s="353"/>
      <c r="DG4" s="353"/>
      <c r="DH4" s="353"/>
      <c r="DI4" s="353"/>
      <c r="DJ4" s="354" t="s">
        <v>996</v>
      </c>
      <c r="DK4" s="354"/>
      <c r="DL4" s="345" t="s">
        <v>997</v>
      </c>
      <c r="DM4" s="345"/>
      <c r="DN4" s="119"/>
    </row>
    <row r="5" spans="1:120" s="129" customFormat="1" ht="124.8">
      <c r="A5" s="100" t="s">
        <v>998</v>
      </c>
      <c r="B5" s="100" t="s">
        <v>593</v>
      </c>
      <c r="C5" s="100" t="s">
        <v>999</v>
      </c>
      <c r="D5" s="100" t="s">
        <v>1000</v>
      </c>
      <c r="E5" s="100"/>
      <c r="F5" s="100" t="s">
        <v>1001</v>
      </c>
      <c r="G5" s="120" t="s">
        <v>1002</v>
      </c>
      <c r="H5" s="120" t="s">
        <v>20</v>
      </c>
      <c r="I5" s="120" t="s">
        <v>1003</v>
      </c>
      <c r="J5" s="120" t="s">
        <v>25</v>
      </c>
      <c r="K5" s="120" t="s">
        <v>27</v>
      </c>
      <c r="L5" s="120" t="s">
        <v>29</v>
      </c>
      <c r="M5" s="120" t="s">
        <v>1004</v>
      </c>
      <c r="N5" s="120" t="s">
        <v>33</v>
      </c>
      <c r="O5" s="120" t="s">
        <v>36</v>
      </c>
      <c r="P5" s="120" t="s">
        <v>38</v>
      </c>
      <c r="Q5" s="120" t="s">
        <v>40</v>
      </c>
      <c r="R5" s="120" t="s">
        <v>42</v>
      </c>
      <c r="S5" s="120" t="s">
        <v>1005</v>
      </c>
      <c r="T5" s="120" t="s">
        <v>46</v>
      </c>
      <c r="U5" s="120" t="s">
        <v>1006</v>
      </c>
      <c r="V5" s="120" t="s">
        <v>50</v>
      </c>
      <c r="W5" s="120" t="s">
        <v>52</v>
      </c>
      <c r="X5" s="120" t="s">
        <v>1007</v>
      </c>
      <c r="Y5" s="120" t="s">
        <v>56</v>
      </c>
      <c r="Z5" s="120" t="s">
        <v>1008</v>
      </c>
      <c r="AA5" s="120" t="s">
        <v>60</v>
      </c>
      <c r="AB5" s="120" t="s">
        <v>62</v>
      </c>
      <c r="AC5" s="120" t="s">
        <v>64</v>
      </c>
      <c r="AD5" s="120" t="s">
        <v>66</v>
      </c>
      <c r="AE5" s="120" t="s">
        <v>68</v>
      </c>
      <c r="AF5" s="120" t="s">
        <v>70</v>
      </c>
      <c r="AG5" s="120" t="s">
        <v>1009</v>
      </c>
      <c r="AH5" s="120" t="s">
        <v>74</v>
      </c>
      <c r="AI5" s="120" t="s">
        <v>76</v>
      </c>
      <c r="AJ5" s="120" t="s">
        <v>78</v>
      </c>
      <c r="AK5" s="120" t="s">
        <v>80</v>
      </c>
      <c r="AL5" s="120" t="s">
        <v>82</v>
      </c>
      <c r="AM5" s="120" t="s">
        <v>84</v>
      </c>
      <c r="AN5" s="120" t="s">
        <v>86</v>
      </c>
      <c r="AO5" s="120" t="s">
        <v>88</v>
      </c>
      <c r="AP5" s="120" t="s">
        <v>90</v>
      </c>
      <c r="AQ5" s="120" t="s">
        <v>1010</v>
      </c>
      <c r="AR5" s="120" t="s">
        <v>94</v>
      </c>
      <c r="AS5" s="120" t="s">
        <v>1011</v>
      </c>
      <c r="AT5" s="120" t="s">
        <v>98</v>
      </c>
      <c r="AU5" s="120" t="s">
        <v>100</v>
      </c>
      <c r="AV5" s="120" t="s">
        <v>102</v>
      </c>
      <c r="AW5" s="120" t="s">
        <v>104</v>
      </c>
      <c r="AX5" s="120" t="s">
        <v>106</v>
      </c>
      <c r="AY5" s="120" t="s">
        <v>108</v>
      </c>
      <c r="AZ5" s="120" t="s">
        <v>111</v>
      </c>
      <c r="BA5" s="120" t="s">
        <v>114</v>
      </c>
      <c r="BB5" s="120" t="s">
        <v>116</v>
      </c>
      <c r="BC5" s="120" t="s">
        <v>117</v>
      </c>
      <c r="BD5" s="120" t="s">
        <v>1012</v>
      </c>
      <c r="BE5" s="120" t="s">
        <v>1013</v>
      </c>
      <c r="BF5" s="120" t="s">
        <v>1014</v>
      </c>
      <c r="BG5" s="120" t="s">
        <v>1015</v>
      </c>
      <c r="BH5" s="121" t="s">
        <v>1016</v>
      </c>
      <c r="BI5" s="121" t="s">
        <v>1017</v>
      </c>
      <c r="BJ5" s="121" t="s">
        <v>1018</v>
      </c>
      <c r="BK5" s="121" t="s">
        <v>1019</v>
      </c>
      <c r="BL5" s="121" t="s">
        <v>1020</v>
      </c>
      <c r="BM5" s="121" t="s">
        <v>1021</v>
      </c>
      <c r="BN5" s="121" t="s">
        <v>1022</v>
      </c>
      <c r="BO5" s="121" t="s">
        <v>1023</v>
      </c>
      <c r="BP5" s="121" t="s">
        <v>1024</v>
      </c>
      <c r="BQ5" s="121" t="s">
        <v>1025</v>
      </c>
      <c r="BR5" s="121" t="s">
        <v>1026</v>
      </c>
      <c r="BS5" s="121" t="s">
        <v>1027</v>
      </c>
      <c r="BT5" s="122" t="s">
        <v>1028</v>
      </c>
      <c r="BU5" s="122" t="s">
        <v>1029</v>
      </c>
      <c r="BV5" s="122" t="s">
        <v>1030</v>
      </c>
      <c r="BW5" s="122" t="s">
        <v>1031</v>
      </c>
      <c r="BX5" s="122" t="s">
        <v>1032</v>
      </c>
      <c r="BY5" s="122" t="s">
        <v>1033</v>
      </c>
      <c r="BZ5" s="122" t="s">
        <v>1034</v>
      </c>
      <c r="CA5" s="122" t="s">
        <v>1035</v>
      </c>
      <c r="CB5" s="122" t="s">
        <v>1036</v>
      </c>
      <c r="CC5" s="115" t="s">
        <v>1037</v>
      </c>
      <c r="CD5" s="115" t="s">
        <v>1038</v>
      </c>
      <c r="CE5" s="115" t="s">
        <v>1039</v>
      </c>
      <c r="CF5" s="115" t="s">
        <v>1040</v>
      </c>
      <c r="CG5" s="115" t="s">
        <v>1041</v>
      </c>
      <c r="CH5" s="115" t="s">
        <v>1042</v>
      </c>
      <c r="CI5" s="123" t="s">
        <v>1043</v>
      </c>
      <c r="CJ5" s="123" t="s">
        <v>1044</v>
      </c>
      <c r="CK5" s="123" t="s">
        <v>1045</v>
      </c>
      <c r="CL5" s="123" t="s">
        <v>1046</v>
      </c>
      <c r="CM5" s="123" t="s">
        <v>1047</v>
      </c>
      <c r="CN5" s="123" t="s">
        <v>1048</v>
      </c>
      <c r="CO5" s="123" t="s">
        <v>1049</v>
      </c>
      <c r="CP5" s="123" t="s">
        <v>1050</v>
      </c>
      <c r="CQ5" s="123" t="s">
        <v>1051</v>
      </c>
      <c r="CR5" s="124" t="s">
        <v>1043</v>
      </c>
      <c r="CS5" s="124" t="s">
        <v>1044</v>
      </c>
      <c r="CT5" s="124" t="s">
        <v>1045</v>
      </c>
      <c r="CU5" s="124" t="s">
        <v>1046</v>
      </c>
      <c r="CV5" s="124" t="s">
        <v>1047</v>
      </c>
      <c r="CW5" s="124" t="s">
        <v>1048</v>
      </c>
      <c r="CX5" s="124" t="s">
        <v>1049</v>
      </c>
      <c r="CY5" s="124" t="s">
        <v>1050</v>
      </c>
      <c r="CZ5" s="124" t="s">
        <v>1051</v>
      </c>
      <c r="DA5" s="116" t="s">
        <v>1052</v>
      </c>
      <c r="DB5" s="116" t="s">
        <v>1053</v>
      </c>
      <c r="DC5" s="116" t="s">
        <v>1054</v>
      </c>
      <c r="DD5" s="116" t="s">
        <v>1055</v>
      </c>
      <c r="DE5" s="116" t="s">
        <v>1056</v>
      </c>
      <c r="DF5" s="116" t="s">
        <v>1057</v>
      </c>
      <c r="DG5" s="116" t="s">
        <v>1058</v>
      </c>
      <c r="DH5" s="116" t="s">
        <v>1059</v>
      </c>
      <c r="DI5" s="116" t="s">
        <v>1060</v>
      </c>
      <c r="DJ5" s="125" t="s">
        <v>1052</v>
      </c>
      <c r="DK5" s="125" t="s">
        <v>1053</v>
      </c>
      <c r="DL5" s="126" t="s">
        <v>1056</v>
      </c>
      <c r="DM5" s="126" t="s">
        <v>1057</v>
      </c>
      <c r="DN5" s="127" t="s">
        <v>1061</v>
      </c>
      <c r="DO5" s="128" t="s">
        <v>1062</v>
      </c>
    </row>
    <row r="6" spans="1:120" s="107" customFormat="1">
      <c r="A6" s="101"/>
      <c r="B6" s="101"/>
      <c r="C6" s="101"/>
      <c r="D6" s="101"/>
      <c r="E6" s="101"/>
      <c r="F6" s="101"/>
      <c r="G6" s="102" t="s">
        <v>17</v>
      </c>
      <c r="H6" s="102" t="s">
        <v>19</v>
      </c>
      <c r="I6" s="102" t="s">
        <v>21</v>
      </c>
      <c r="J6" s="102" t="s">
        <v>24</v>
      </c>
      <c r="K6" s="102" t="s">
        <v>23</v>
      </c>
      <c r="L6" s="102" t="s">
        <v>26</v>
      </c>
      <c r="M6" s="102" t="s">
        <v>28</v>
      </c>
      <c r="N6" s="102" t="s">
        <v>32</v>
      </c>
      <c r="O6" s="102" t="s">
        <v>35</v>
      </c>
      <c r="P6" s="102" t="s">
        <v>34</v>
      </c>
      <c r="Q6" s="102" t="s">
        <v>37</v>
      </c>
      <c r="R6" s="102" t="s">
        <v>39</v>
      </c>
      <c r="S6" s="102" t="s">
        <v>41</v>
      </c>
      <c r="T6" s="102" t="s">
        <v>43</v>
      </c>
      <c r="U6" s="102" t="s">
        <v>45</v>
      </c>
      <c r="V6" s="102" t="s">
        <v>49</v>
      </c>
      <c r="W6" s="102" t="s">
        <v>51</v>
      </c>
      <c r="X6" s="103"/>
      <c r="Y6" s="102" t="s">
        <v>55</v>
      </c>
      <c r="Z6" s="102" t="s">
        <v>57</v>
      </c>
      <c r="AA6" s="102" t="s">
        <v>59</v>
      </c>
      <c r="AB6" s="102" t="s">
        <v>61</v>
      </c>
      <c r="AC6" s="102" t="s">
        <v>63</v>
      </c>
      <c r="AD6" s="102" t="s">
        <v>65</v>
      </c>
      <c r="AE6" s="102" t="s">
        <v>67</v>
      </c>
      <c r="AF6" s="102" t="s">
        <v>69</v>
      </c>
      <c r="AG6" s="102" t="s">
        <v>71</v>
      </c>
      <c r="AH6" s="102" t="s">
        <v>73</v>
      </c>
      <c r="AI6" s="102" t="s">
        <v>75</v>
      </c>
      <c r="AJ6" s="102" t="s">
        <v>77</v>
      </c>
      <c r="AK6" s="102" t="s">
        <v>79</v>
      </c>
      <c r="AL6" s="102" t="s">
        <v>81</v>
      </c>
      <c r="AM6" s="102" t="s">
        <v>83</v>
      </c>
      <c r="AN6" s="102" t="s">
        <v>85</v>
      </c>
      <c r="AO6" s="102" t="s">
        <v>87</v>
      </c>
      <c r="AP6" s="102" t="s">
        <v>89</v>
      </c>
      <c r="AQ6" s="102" t="s">
        <v>91</v>
      </c>
      <c r="AR6" s="102" t="s">
        <v>93</v>
      </c>
      <c r="AS6" s="102" t="s">
        <v>95</v>
      </c>
      <c r="AT6" s="102" t="s">
        <v>97</v>
      </c>
      <c r="AU6" s="102" t="s">
        <v>99</v>
      </c>
      <c r="AV6" s="102" t="s">
        <v>101</v>
      </c>
      <c r="AW6" s="102" t="s">
        <v>103</v>
      </c>
      <c r="AX6" s="102" t="s">
        <v>105</v>
      </c>
      <c r="AY6" s="102" t="s">
        <v>107</v>
      </c>
      <c r="AZ6" s="102" t="s">
        <v>110</v>
      </c>
      <c r="BA6" s="102" t="s">
        <v>113</v>
      </c>
      <c r="BB6" s="102" t="s">
        <v>112</v>
      </c>
      <c r="BC6" s="102" t="s">
        <v>115</v>
      </c>
      <c r="BD6" s="102"/>
      <c r="BE6" s="102"/>
      <c r="BF6" s="102"/>
      <c r="BG6" s="102"/>
      <c r="BH6" s="104" t="s">
        <v>124</v>
      </c>
      <c r="BI6" s="104" t="s">
        <v>125</v>
      </c>
      <c r="BJ6" s="104" t="s">
        <v>126</v>
      </c>
      <c r="BK6" s="104"/>
      <c r="BL6" s="104" t="s">
        <v>129</v>
      </c>
      <c r="BM6" s="104" t="s">
        <v>130</v>
      </c>
      <c r="BN6" s="104" t="s">
        <v>131</v>
      </c>
      <c r="BO6" s="104" t="s">
        <v>132</v>
      </c>
      <c r="BP6" s="104"/>
      <c r="BQ6" s="104"/>
      <c r="BR6" s="104"/>
      <c r="BS6" s="104"/>
      <c r="BT6" s="105" t="s">
        <v>139</v>
      </c>
      <c r="BU6" s="105" t="s">
        <v>140</v>
      </c>
      <c r="BV6" s="105"/>
      <c r="BW6" s="105" t="s">
        <v>143</v>
      </c>
      <c r="BX6" s="105" t="s">
        <v>144</v>
      </c>
      <c r="BY6" s="105"/>
      <c r="BZ6" s="105"/>
      <c r="CA6" s="105"/>
      <c r="CB6" s="105"/>
      <c r="CC6" s="106" t="s">
        <v>622</v>
      </c>
      <c r="CD6" s="106" t="s">
        <v>623</v>
      </c>
      <c r="CE6" s="106" t="s">
        <v>624</v>
      </c>
      <c r="CF6" s="106" t="s">
        <v>625</v>
      </c>
      <c r="CG6" s="106" t="s">
        <v>626</v>
      </c>
      <c r="CH6" s="106"/>
      <c r="CI6" s="114"/>
      <c r="CJ6" s="114"/>
      <c r="CK6" s="114"/>
      <c r="CL6" s="114"/>
      <c r="CM6" s="114"/>
      <c r="CN6" s="114"/>
      <c r="CO6" s="114"/>
      <c r="CP6" s="114"/>
      <c r="CQ6" s="114"/>
      <c r="CR6" s="133"/>
      <c r="CS6" s="133"/>
      <c r="CT6" s="133"/>
      <c r="CU6" s="133"/>
      <c r="CV6" s="133"/>
      <c r="CW6" s="133"/>
      <c r="CX6" s="133"/>
      <c r="CY6" s="133"/>
      <c r="CZ6" s="133"/>
      <c r="DA6" s="134"/>
      <c r="DB6" s="134"/>
      <c r="DC6" s="134"/>
      <c r="DD6" s="134"/>
      <c r="DE6" s="134"/>
      <c r="DF6" s="134"/>
      <c r="DG6" s="134"/>
      <c r="DH6" s="134"/>
      <c r="DI6" s="134"/>
      <c r="DJ6" s="117"/>
      <c r="DK6" s="117"/>
      <c r="DL6" s="118"/>
      <c r="DM6" s="118"/>
      <c r="DN6" s="135"/>
      <c r="DO6" s="136"/>
    </row>
    <row r="7" spans="1:120" s="107" customFormat="1" ht="46.8">
      <c r="A7" s="131" t="str">
        <f>'FINAL OUTURN 2023-24'!C4</f>
        <v>0000</v>
      </c>
      <c r="B7" s="131" t="str">
        <f>'FINAL OUTURN 2023-24'!C3</f>
        <v>Select School</v>
      </c>
      <c r="C7" s="131" t="str">
        <f>'FINAL OUTURN 2023-24'!G9</f>
        <v>2023/24
CFR as per School 
(£)</v>
      </c>
      <c r="D7" s="131"/>
      <c r="E7" s="131"/>
      <c r="F7" s="131"/>
      <c r="G7" s="132">
        <f>'FINAL OUTURN 2023-24'!G15</f>
        <v>0</v>
      </c>
      <c r="H7" s="132">
        <f>'FINAL OUTURN 2023-24'!G16</f>
        <v>0</v>
      </c>
      <c r="I7" s="132">
        <f>'FINAL OUTURN 2023-24'!G17</f>
        <v>0</v>
      </c>
      <c r="J7" s="132">
        <f>'FINAL OUTURN 2023-24'!G18</f>
        <v>0</v>
      </c>
      <c r="K7" s="132">
        <f>'FINAL OUTURN 2023-24'!G19</f>
        <v>0</v>
      </c>
      <c r="L7" s="132">
        <f>'FINAL OUTURN 2023-24'!G20</f>
        <v>0</v>
      </c>
      <c r="M7" s="132">
        <f>'FINAL OUTURN 2023-24'!G21</f>
        <v>0</v>
      </c>
      <c r="N7" s="132">
        <f>'FINAL OUTURN 2023-24'!G22</f>
        <v>0</v>
      </c>
      <c r="O7" s="132">
        <f>'FINAL OUTURN 2023-24'!G23</f>
        <v>0</v>
      </c>
      <c r="P7" s="132">
        <f>'FINAL OUTURN 2023-24'!G24</f>
        <v>0</v>
      </c>
      <c r="Q7" s="132">
        <f>'FINAL OUTURN 2023-24'!G25</f>
        <v>0</v>
      </c>
      <c r="R7" s="132">
        <f>'FINAL OUTURN 2023-24'!G26</f>
        <v>0</v>
      </c>
      <c r="S7" s="132">
        <f>'FINAL OUTURN 2023-24'!G27</f>
        <v>0</v>
      </c>
      <c r="T7" s="132">
        <f>'FINAL OUTURN 2023-24'!G28</f>
        <v>0</v>
      </c>
      <c r="U7" s="132">
        <f>'FINAL OUTURN 2023-24'!G29</f>
        <v>0</v>
      </c>
      <c r="V7" s="132">
        <f>'FINAL OUTURN 2023-24'!G30</f>
        <v>0</v>
      </c>
      <c r="W7" s="132">
        <f>'FINAL OUTURN 2023-24'!G31</f>
        <v>0</v>
      </c>
      <c r="X7" s="132">
        <f>SUM(G7:W7)</f>
        <v>0</v>
      </c>
      <c r="Y7" s="132">
        <f>'FINAL OUTURN 2023-24'!G35</f>
        <v>0</v>
      </c>
      <c r="Z7" s="132">
        <f>'FINAL OUTURN 2023-24'!G36</f>
        <v>0</v>
      </c>
      <c r="AA7" s="132">
        <f>'FINAL OUTURN 2023-24'!G37</f>
        <v>0</v>
      </c>
      <c r="AB7" s="132">
        <f>'FINAL OUTURN 2023-24'!G38</f>
        <v>0</v>
      </c>
      <c r="AC7" s="132">
        <f>'FINAL OUTURN 2023-24'!G39</f>
        <v>0</v>
      </c>
      <c r="AD7" s="132">
        <f>'FINAL OUTURN 2023-24'!G40</f>
        <v>0</v>
      </c>
      <c r="AE7" s="132">
        <f>'FINAL OUTURN 2023-24'!G41</f>
        <v>0</v>
      </c>
      <c r="AF7" s="132">
        <f>'FINAL OUTURN 2023-24'!G42</f>
        <v>0</v>
      </c>
      <c r="AG7" s="132">
        <f>'FINAL OUTURN 2023-24'!G43</f>
        <v>0</v>
      </c>
      <c r="AH7" s="132">
        <f>'FINAL OUTURN 2023-24'!G44</f>
        <v>0</v>
      </c>
      <c r="AI7" s="132">
        <f>'FINAL OUTURN 2023-24'!G45</f>
        <v>0</v>
      </c>
      <c r="AJ7" s="132">
        <f>'FINAL OUTURN 2023-24'!G46</f>
        <v>0</v>
      </c>
      <c r="AK7" s="132">
        <f>'FINAL OUTURN 2023-24'!G47</f>
        <v>0</v>
      </c>
      <c r="AL7" s="132">
        <f>'FINAL OUTURN 2023-24'!G48</f>
        <v>0</v>
      </c>
      <c r="AM7" s="132">
        <f>'FINAL OUTURN 2023-24'!G49</f>
        <v>0</v>
      </c>
      <c r="AN7" s="132">
        <f>'FINAL OUTURN 2023-24'!G50</f>
        <v>0</v>
      </c>
      <c r="AO7" s="132">
        <f>'FINAL OUTURN 2023-24'!G51</f>
        <v>0</v>
      </c>
      <c r="AP7" s="132">
        <f>'FINAL OUTURN 2023-24'!G52</f>
        <v>0</v>
      </c>
      <c r="AQ7" s="132">
        <f>'FINAL OUTURN 2023-24'!G53</f>
        <v>0</v>
      </c>
      <c r="AR7" s="132">
        <f>'FINAL OUTURN 2023-24'!G54</f>
        <v>0</v>
      </c>
      <c r="AS7" s="132">
        <f>'FINAL OUTURN 2023-24'!G55</f>
        <v>0</v>
      </c>
      <c r="AT7" s="132">
        <f>'FINAL OUTURN 2023-24'!G56</f>
        <v>0</v>
      </c>
      <c r="AU7" s="132">
        <f>'FINAL OUTURN 2023-24'!G57</f>
        <v>0</v>
      </c>
      <c r="AV7" s="132">
        <f>'FINAL OUTURN 2023-24'!G58</f>
        <v>0</v>
      </c>
      <c r="AW7" s="132">
        <f>'FINAL OUTURN 2023-24'!G59</f>
        <v>0</v>
      </c>
      <c r="AX7" s="132">
        <f>'FINAL OUTURN 2023-24'!G60</f>
        <v>0</v>
      </c>
      <c r="AY7" s="132">
        <f>'FINAL OUTURN 2023-24'!G61</f>
        <v>0</v>
      </c>
      <c r="AZ7" s="132">
        <f>'FINAL OUTURN 2023-24'!G62</f>
        <v>0</v>
      </c>
      <c r="BA7" s="132">
        <f>'FINAL OUTURN 2023-24'!G63</f>
        <v>0</v>
      </c>
      <c r="BB7" s="132">
        <f>'FINAL OUTURN 2023-24'!G64</f>
        <v>0</v>
      </c>
      <c r="BC7" s="132">
        <f>'FINAL OUTURN 2023-24'!G65</f>
        <v>0</v>
      </c>
      <c r="BD7" s="132">
        <f>SUM(Y7:BC7)</f>
        <v>0</v>
      </c>
      <c r="BE7" s="132">
        <f>'FINAL OUTURN 2023-24'!G12</f>
        <v>0</v>
      </c>
      <c r="BF7" s="132">
        <f>X7-BD7</f>
        <v>0</v>
      </c>
      <c r="BG7" s="132">
        <f>BE7+BF7</f>
        <v>0</v>
      </c>
      <c r="BH7" s="132">
        <f>'FINAL OUTURN 2023-24'!G78</f>
        <v>0</v>
      </c>
      <c r="BI7" s="132" t="s">
        <v>1063</v>
      </c>
      <c r="BJ7" s="132">
        <f>'FINAL OUTURN 2023-24'!G80</f>
        <v>0</v>
      </c>
      <c r="BK7" s="132">
        <f>SUM(BH7:BJ7)</f>
        <v>0</v>
      </c>
      <c r="BL7" s="132">
        <f>'FINAL OUTURN 2023-24'!G85</f>
        <v>0</v>
      </c>
      <c r="BM7" s="132">
        <f>'FINAL OUTURN 2023-24'!G86</f>
        <v>0</v>
      </c>
      <c r="BN7" s="132">
        <f>'FINAL OUTURN 2023-24'!G87</f>
        <v>0</v>
      </c>
      <c r="BO7" s="132">
        <f>'FINAL OUTURN 2023-24'!G88</f>
        <v>0</v>
      </c>
      <c r="BP7" s="132">
        <f>SUM(BL7:BO7)</f>
        <v>0</v>
      </c>
      <c r="BQ7" s="132">
        <f>'FINAL OUTURN 2023-24'!G75</f>
        <v>0</v>
      </c>
      <c r="BR7" s="132">
        <f>BK7-BP7</f>
        <v>0</v>
      </c>
      <c r="BS7" s="132">
        <f>BQ7+BR7</f>
        <v>0</v>
      </c>
      <c r="BT7" s="132">
        <f>'FINAL OUTURN 2023-24'!G101</f>
        <v>0</v>
      </c>
      <c r="BU7" s="132">
        <f>'FINAL OUTURN 2023-24'!G102</f>
        <v>0</v>
      </c>
      <c r="BV7" s="132">
        <f>BT7+BU7</f>
        <v>0</v>
      </c>
      <c r="BW7" s="132">
        <f>'FINAL OUTURN 2023-24'!G107</f>
        <v>0</v>
      </c>
      <c r="BX7" s="132">
        <f>'FINAL OUTURN 2023-24'!G108</f>
        <v>0</v>
      </c>
      <c r="BY7" s="132">
        <f>BW7+BX7</f>
        <v>0</v>
      </c>
      <c r="BZ7" s="132">
        <f>'FINAL OUTURN 2023-24'!G98</f>
        <v>0</v>
      </c>
      <c r="CA7" s="132">
        <f>BV7-BY7</f>
        <v>0</v>
      </c>
      <c r="CB7" s="132">
        <f>BZ7+CA7</f>
        <v>0</v>
      </c>
      <c r="CC7" s="132">
        <f>BG7</f>
        <v>0</v>
      </c>
      <c r="CD7" s="132"/>
      <c r="CE7" s="132">
        <f>BS7</f>
        <v>0</v>
      </c>
      <c r="CF7" s="132"/>
      <c r="CG7" s="132">
        <f>CB7</f>
        <v>0</v>
      </c>
      <c r="CH7" s="132">
        <f>SUM(CC7:CG7)</f>
        <v>0</v>
      </c>
      <c r="CI7" s="132">
        <v>0</v>
      </c>
      <c r="CJ7" s="132">
        <v>0</v>
      </c>
      <c r="CK7" s="132">
        <v>0</v>
      </c>
      <c r="CL7" s="132">
        <f>CI7-CJ7+CK7</f>
        <v>0</v>
      </c>
      <c r="CM7" s="132">
        <v>0</v>
      </c>
      <c r="CN7" s="132">
        <v>0</v>
      </c>
      <c r="CO7" s="132">
        <v>0</v>
      </c>
      <c r="CP7" s="132">
        <v>0</v>
      </c>
      <c r="CQ7" s="132">
        <f>SUM(CL7:CP7)</f>
        <v>0</v>
      </c>
      <c r="CR7" s="132">
        <v>0</v>
      </c>
      <c r="CS7" s="132">
        <v>0</v>
      </c>
      <c r="CT7" s="132">
        <v>0</v>
      </c>
      <c r="CU7" s="132">
        <f>CR7-CS7+CT7</f>
        <v>0</v>
      </c>
      <c r="CV7" s="132">
        <v>0</v>
      </c>
      <c r="CW7" s="132">
        <v>0</v>
      </c>
      <c r="CX7" s="132">
        <v>0</v>
      </c>
      <c r="CY7" s="132">
        <v>0</v>
      </c>
      <c r="CZ7" s="132">
        <f>SUM(CU7:CY7)</f>
        <v>0</v>
      </c>
      <c r="DA7" s="132">
        <v>0</v>
      </c>
      <c r="DB7" s="132">
        <v>0</v>
      </c>
      <c r="DC7" s="132">
        <v>0</v>
      </c>
      <c r="DD7" s="132">
        <v>0</v>
      </c>
      <c r="DE7" s="132">
        <v>0</v>
      </c>
      <c r="DF7" s="132">
        <v>0</v>
      </c>
      <c r="DG7" s="132">
        <v>0</v>
      </c>
      <c r="DH7" s="132">
        <v>0</v>
      </c>
      <c r="DI7" s="132">
        <f>SUM(DA7:DH7)</f>
        <v>0</v>
      </c>
      <c r="DJ7" s="132">
        <v>0</v>
      </c>
      <c r="DK7" s="132">
        <v>0</v>
      </c>
      <c r="DL7" s="132">
        <v>0</v>
      </c>
      <c r="DM7" s="132">
        <v>0</v>
      </c>
      <c r="DN7" s="132">
        <v>0</v>
      </c>
      <c r="DO7" s="130">
        <v>0</v>
      </c>
      <c r="DP7" s="137">
        <f>+CH7-CQ7-CZ7-DI7-DJ7-DK7-DL7-DM7-DN7</f>
        <v>0</v>
      </c>
    </row>
    <row r="8" spans="1:120">
      <c r="U8" s="108">
        <f>U7-'FINAL OUTURN 2023-24'!G32</f>
        <v>0</v>
      </c>
      <c r="AX8" s="108">
        <f>AX7-'FINAL OUTURN 2023-24'!G67</f>
        <v>0</v>
      </c>
      <c r="AZ8" s="108">
        <f>U7-AX7-AZ7</f>
        <v>0</v>
      </c>
      <c r="BA8" s="109" t="e">
        <f>BA7-'FINAL OUTURN 2023-24'!#REF!-'FINAL OUTURN 2023-24'!#REF!</f>
        <v>#REF!</v>
      </c>
      <c r="BE8" s="108">
        <f>BE7-'FINAL OUTURN 2023-24'!G82</f>
        <v>0</v>
      </c>
      <c r="BJ8" s="108">
        <f>BJ7-'FINAL OUTURN 2023-24'!G90</f>
        <v>0</v>
      </c>
      <c r="BL8" s="109">
        <f>BL7-'FINAL OUTURN 2023-24'!G92</f>
        <v>0</v>
      </c>
      <c r="BM8" s="109" t="e">
        <f>BM7-'FINAL OUTURN 2023-24'!#REF!-'FINAL OUTURN 2023-24'!#REF!</f>
        <v>#REF!</v>
      </c>
      <c r="BP8" s="110">
        <f>BP7-'FINAL OUTURN 2023-24'!G104</f>
        <v>0</v>
      </c>
      <c r="BS8" s="110">
        <f>BS7-'FINAL OUTURN 2023-24'!$G104</f>
        <v>0</v>
      </c>
      <c r="BT8" s="108"/>
      <c r="BU8" s="108">
        <f>BU7-'FINAL OUTURN 2023-24'!G112</f>
        <v>0</v>
      </c>
      <c r="BV8" s="111">
        <f>BV7-'FINAL OUTURN 2023-24'!G114</f>
        <v>0</v>
      </c>
      <c r="BW8" s="111"/>
      <c r="BX8" s="111"/>
      <c r="BY8" s="111"/>
      <c r="BZ8" s="111"/>
      <c r="CA8" s="111"/>
      <c r="CB8" s="111" t="e">
        <f>CB7-'FINAL OUTURN 2023-24'!#REF!</f>
        <v>#REF!</v>
      </c>
    </row>
  </sheetData>
  <mergeCells count="10">
    <mergeCell ref="A4:F4"/>
    <mergeCell ref="G4:BG4"/>
    <mergeCell ref="BH4:BS4"/>
    <mergeCell ref="BT4:CB4"/>
    <mergeCell ref="DL4:DM4"/>
    <mergeCell ref="CC4:CH4"/>
    <mergeCell ref="CI4:CQ4"/>
    <mergeCell ref="CR4:CZ4"/>
    <mergeCell ref="DA4:DI4"/>
    <mergeCell ref="DJ4:DK4"/>
  </mergeCells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R89"/>
  <sheetViews>
    <sheetView topLeftCell="C1" workbookViewId="0">
      <selection activeCell="K70" sqref="K70"/>
    </sheetView>
  </sheetViews>
  <sheetFormatPr defaultRowHeight="14.4"/>
  <cols>
    <col min="1" max="1" width="41.44140625" bestFit="1" customWidth="1"/>
    <col min="2" max="2" width="18.44140625" style="12" customWidth="1"/>
    <col min="12" max="12" width="51.21875" bestFit="1" customWidth="1"/>
    <col min="14" max="14" width="47" bestFit="1" customWidth="1"/>
    <col min="16" max="16" width="55.77734375" bestFit="1" customWidth="1"/>
    <col min="18" max="18" width="47" bestFit="1" customWidth="1"/>
  </cols>
  <sheetData>
    <row r="1" spans="1:18">
      <c r="A1" s="15" t="s">
        <v>1064</v>
      </c>
      <c r="B1" s="15" t="s">
        <v>1065</v>
      </c>
      <c r="D1" t="s">
        <v>1066</v>
      </c>
      <c r="F1" t="s">
        <v>1067</v>
      </c>
      <c r="H1" t="s">
        <v>1068</v>
      </c>
      <c r="K1" s="355" t="s">
        <v>1069</v>
      </c>
      <c r="L1" s="355"/>
      <c r="M1" s="355" t="s">
        <v>1070</v>
      </c>
      <c r="N1" s="355"/>
      <c r="O1" s="355" t="s">
        <v>1071</v>
      </c>
      <c r="P1" s="355"/>
      <c r="Q1" s="355" t="s">
        <v>1072</v>
      </c>
      <c r="R1" s="355"/>
    </row>
    <row r="2" spans="1:18" ht="15">
      <c r="A2" s="13" t="s">
        <v>645</v>
      </c>
      <c r="B2" s="16" t="s">
        <v>644</v>
      </c>
      <c r="D2" t="s">
        <v>1073</v>
      </c>
      <c r="F2" t="s">
        <v>1074</v>
      </c>
      <c r="H2" t="s">
        <v>1075</v>
      </c>
      <c r="I2" t="s">
        <v>1076</v>
      </c>
      <c r="J2" t="s">
        <v>4</v>
      </c>
      <c r="K2" s="34">
        <v>1</v>
      </c>
      <c r="L2" s="34">
        <v>2</v>
      </c>
      <c r="M2" s="34">
        <v>3</v>
      </c>
      <c r="N2" s="34">
        <v>4</v>
      </c>
      <c r="O2" s="34">
        <v>5</v>
      </c>
      <c r="P2" s="34">
        <v>6</v>
      </c>
      <c r="Q2" s="34">
        <v>7</v>
      </c>
      <c r="R2" s="34">
        <v>8</v>
      </c>
    </row>
    <row r="3" spans="1:18" ht="15">
      <c r="A3" s="13" t="s">
        <v>1077</v>
      </c>
      <c r="B3" s="17">
        <v>2042</v>
      </c>
      <c r="D3" t="s">
        <v>1078</v>
      </c>
      <c r="H3" t="s">
        <v>1069</v>
      </c>
      <c r="I3">
        <v>1</v>
      </c>
      <c r="J3">
        <v>2</v>
      </c>
      <c r="K3" s="1" t="s">
        <v>1079</v>
      </c>
      <c r="L3" s="2" t="s">
        <v>4</v>
      </c>
      <c r="M3" s="1" t="s">
        <v>1079</v>
      </c>
      <c r="N3" s="2" t="s">
        <v>4</v>
      </c>
      <c r="O3" s="1" t="s">
        <v>1079</v>
      </c>
      <c r="P3" s="2" t="s">
        <v>4</v>
      </c>
      <c r="Q3" s="1" t="s">
        <v>1079</v>
      </c>
      <c r="R3" s="2" t="s">
        <v>4</v>
      </c>
    </row>
    <row r="4" spans="1:18" ht="15">
      <c r="A4" s="13" t="s">
        <v>1080</v>
      </c>
      <c r="B4" s="17">
        <v>2001</v>
      </c>
      <c r="D4" t="s">
        <v>1081</v>
      </c>
      <c r="H4" t="s">
        <v>1070</v>
      </c>
      <c r="I4">
        <v>3</v>
      </c>
      <c r="J4">
        <v>4</v>
      </c>
      <c r="K4" s="31"/>
      <c r="L4" s="3" t="s">
        <v>166</v>
      </c>
      <c r="M4" s="31"/>
      <c r="N4" s="3" t="s">
        <v>166</v>
      </c>
      <c r="O4" s="31"/>
      <c r="P4" s="3" t="s">
        <v>166</v>
      </c>
      <c r="Q4" s="31"/>
      <c r="R4" s="3" t="s">
        <v>166</v>
      </c>
    </row>
    <row r="5" spans="1:18" ht="15">
      <c r="A5" s="13" t="s">
        <v>1082</v>
      </c>
      <c r="B5" s="17">
        <v>2066</v>
      </c>
      <c r="D5" t="s">
        <v>1083</v>
      </c>
      <c r="H5" t="s">
        <v>1071</v>
      </c>
      <c r="I5">
        <v>5</v>
      </c>
      <c r="J5">
        <v>6</v>
      </c>
      <c r="K5" s="4" t="s">
        <v>614</v>
      </c>
      <c r="L5" s="5" t="s">
        <v>1084</v>
      </c>
      <c r="M5" s="4" t="s">
        <v>614</v>
      </c>
      <c r="N5" s="5" t="s">
        <v>1084</v>
      </c>
      <c r="O5" s="4" t="s">
        <v>614</v>
      </c>
      <c r="P5" s="5" t="s">
        <v>1085</v>
      </c>
      <c r="Q5" s="4" t="s">
        <v>614</v>
      </c>
      <c r="R5" s="5" t="s">
        <v>1084</v>
      </c>
    </row>
    <row r="6" spans="1:18" ht="15">
      <c r="A6" s="13" t="s">
        <v>1086</v>
      </c>
      <c r="B6" s="17">
        <v>4006</v>
      </c>
      <c r="D6" t="s">
        <v>1087</v>
      </c>
      <c r="H6" t="s">
        <v>1072</v>
      </c>
      <c r="I6">
        <v>7</v>
      </c>
      <c r="J6">
        <v>8</v>
      </c>
      <c r="K6" s="4" t="s">
        <v>615</v>
      </c>
      <c r="L6" s="5" t="s">
        <v>1088</v>
      </c>
      <c r="M6" s="4" t="s">
        <v>615</v>
      </c>
      <c r="N6" s="5" t="s">
        <v>1088</v>
      </c>
      <c r="O6" s="4" t="s">
        <v>615</v>
      </c>
      <c r="P6" s="5" t="s">
        <v>1089</v>
      </c>
      <c r="Q6" s="4" t="s">
        <v>615</v>
      </c>
      <c r="R6" s="5" t="s">
        <v>1088</v>
      </c>
    </row>
    <row r="7" spans="1:18" ht="15">
      <c r="A7" s="13" t="s">
        <v>1090</v>
      </c>
      <c r="B7" s="17">
        <v>2058</v>
      </c>
      <c r="K7" s="4" t="s">
        <v>616</v>
      </c>
      <c r="L7" s="5" t="s">
        <v>1091</v>
      </c>
      <c r="M7" s="4" t="s">
        <v>616</v>
      </c>
      <c r="N7" s="5" t="s">
        <v>1091</v>
      </c>
      <c r="O7" s="4" t="s">
        <v>616</v>
      </c>
      <c r="P7" s="5" t="s">
        <v>1092</v>
      </c>
      <c r="Q7" s="4" t="s">
        <v>616</v>
      </c>
      <c r="R7" s="5" t="s">
        <v>1091</v>
      </c>
    </row>
    <row r="8" spans="1:18" ht="15">
      <c r="A8" s="13" t="s">
        <v>1093</v>
      </c>
      <c r="B8" s="17">
        <v>2072</v>
      </c>
      <c r="K8" s="4"/>
      <c r="L8" s="5"/>
      <c r="M8" s="4"/>
      <c r="N8" s="5"/>
      <c r="O8" s="4"/>
      <c r="P8" s="5"/>
      <c r="Q8" s="4"/>
      <c r="R8" s="5"/>
    </row>
    <row r="9" spans="1:18" ht="15">
      <c r="A9" s="13" t="s">
        <v>1094</v>
      </c>
      <c r="B9" s="17">
        <v>3521</v>
      </c>
      <c r="K9" s="4"/>
      <c r="L9" s="32" t="s">
        <v>1095</v>
      </c>
      <c r="M9" s="4"/>
      <c r="N9" s="32" t="s">
        <v>1095</v>
      </c>
      <c r="O9" s="4"/>
      <c r="P9" s="32" t="s">
        <v>1095</v>
      </c>
      <c r="Q9" s="4"/>
      <c r="R9" s="32" t="s">
        <v>1095</v>
      </c>
    </row>
    <row r="10" spans="1:18" ht="15">
      <c r="A10" s="13" t="s">
        <v>1096</v>
      </c>
      <c r="B10" s="17">
        <v>3520</v>
      </c>
      <c r="K10" s="4"/>
      <c r="L10" s="5"/>
      <c r="M10" s="4"/>
      <c r="N10" s="5"/>
      <c r="O10" s="4"/>
      <c r="P10" s="5"/>
      <c r="Q10" s="4"/>
      <c r="R10" s="5"/>
    </row>
    <row r="11" spans="1:18" ht="15">
      <c r="A11" s="13" t="s">
        <v>1097</v>
      </c>
      <c r="B11" s="17">
        <v>2014</v>
      </c>
      <c r="K11" s="31"/>
      <c r="L11" s="3" t="s">
        <v>16</v>
      </c>
      <c r="M11" s="31"/>
      <c r="N11" s="3" t="s">
        <v>16</v>
      </c>
      <c r="O11" s="31"/>
      <c r="P11" s="3" t="s">
        <v>16</v>
      </c>
      <c r="Q11" s="31"/>
      <c r="R11" s="3" t="s">
        <v>16</v>
      </c>
    </row>
    <row r="12" spans="1:18" ht="15">
      <c r="A12" s="13" t="s">
        <v>1098</v>
      </c>
      <c r="B12" s="17">
        <v>2012</v>
      </c>
      <c r="K12" s="4" t="s">
        <v>17</v>
      </c>
      <c r="L12" s="33" t="s">
        <v>1099</v>
      </c>
      <c r="M12" s="4" t="s">
        <v>17</v>
      </c>
      <c r="N12" s="8" t="s">
        <v>18</v>
      </c>
      <c r="O12" s="4" t="s">
        <v>17</v>
      </c>
      <c r="P12" s="8" t="s">
        <v>1100</v>
      </c>
      <c r="Q12" s="4" t="s">
        <v>17</v>
      </c>
      <c r="R12" s="8" t="s">
        <v>18</v>
      </c>
    </row>
    <row r="13" spans="1:18" ht="15">
      <c r="A13" s="13" t="s">
        <v>1101</v>
      </c>
      <c r="B13" s="17">
        <v>3514</v>
      </c>
      <c r="K13" s="4" t="s">
        <v>19</v>
      </c>
      <c r="L13" s="33" t="s">
        <v>1102</v>
      </c>
      <c r="M13" s="4" t="s">
        <v>19</v>
      </c>
      <c r="N13" s="8" t="s">
        <v>20</v>
      </c>
      <c r="O13" s="4" t="s">
        <v>19</v>
      </c>
      <c r="P13" s="8" t="s">
        <v>1102</v>
      </c>
      <c r="Q13" s="4" t="s">
        <v>19</v>
      </c>
      <c r="R13" s="8" t="s">
        <v>20</v>
      </c>
    </row>
    <row r="14" spans="1:18" ht="15">
      <c r="A14" s="13" t="s">
        <v>1103</v>
      </c>
      <c r="B14" s="17">
        <v>1100</v>
      </c>
      <c r="K14" s="4" t="s">
        <v>21</v>
      </c>
      <c r="L14" s="33" t="s">
        <v>1104</v>
      </c>
      <c r="M14" s="4" t="s">
        <v>21</v>
      </c>
      <c r="N14" s="8" t="s">
        <v>22</v>
      </c>
      <c r="O14" s="4" t="s">
        <v>21</v>
      </c>
      <c r="P14" s="8" t="s">
        <v>1105</v>
      </c>
      <c r="Q14" s="4" t="s">
        <v>21</v>
      </c>
      <c r="R14" s="8" t="s">
        <v>22</v>
      </c>
    </row>
    <row r="15" spans="1:18" ht="15">
      <c r="A15" s="13" t="s">
        <v>822</v>
      </c>
      <c r="B15" s="17">
        <v>2061</v>
      </c>
      <c r="K15" s="4" t="s">
        <v>23</v>
      </c>
      <c r="L15" s="33" t="s">
        <v>1106</v>
      </c>
      <c r="M15" s="4" t="s">
        <v>23</v>
      </c>
      <c r="N15" s="8" t="s">
        <v>27</v>
      </c>
      <c r="O15" s="4" t="s">
        <v>23</v>
      </c>
      <c r="P15" s="8" t="s">
        <v>1106</v>
      </c>
      <c r="Q15" s="4" t="s">
        <v>23</v>
      </c>
      <c r="R15" s="8" t="s">
        <v>27</v>
      </c>
    </row>
    <row r="16" spans="1:18" ht="15">
      <c r="A16" s="13" t="s">
        <v>1107</v>
      </c>
      <c r="B16" s="17">
        <v>3528</v>
      </c>
      <c r="K16" s="4" t="s">
        <v>26</v>
      </c>
      <c r="L16" s="33" t="s">
        <v>1108</v>
      </c>
      <c r="M16" s="4" t="s">
        <v>26</v>
      </c>
      <c r="N16" s="8" t="s">
        <v>29</v>
      </c>
      <c r="O16" s="4" t="s">
        <v>26</v>
      </c>
      <c r="P16" s="8" t="s">
        <v>1108</v>
      </c>
      <c r="Q16" s="4" t="s">
        <v>26</v>
      </c>
      <c r="R16" s="8" t="s">
        <v>29</v>
      </c>
    </row>
    <row r="17" spans="1:18" ht="15">
      <c r="A17" s="13" t="s">
        <v>1109</v>
      </c>
      <c r="B17" s="17">
        <v>2015</v>
      </c>
      <c r="K17" s="4" t="s">
        <v>28</v>
      </c>
      <c r="L17" s="33" t="s">
        <v>1110</v>
      </c>
      <c r="M17" s="4" t="s">
        <v>28</v>
      </c>
      <c r="N17" s="8" t="s">
        <v>31</v>
      </c>
      <c r="O17" s="4" t="s">
        <v>28</v>
      </c>
      <c r="P17" s="8" t="s">
        <v>1111</v>
      </c>
      <c r="Q17" s="4" t="s">
        <v>28</v>
      </c>
      <c r="R17" s="8" t="s">
        <v>31</v>
      </c>
    </row>
    <row r="18" spans="1:18" ht="15">
      <c r="A18" s="13" t="s">
        <v>1112</v>
      </c>
      <c r="B18" s="17">
        <v>2017</v>
      </c>
      <c r="K18" s="4" t="s">
        <v>30</v>
      </c>
      <c r="L18" s="33" t="s">
        <v>1113</v>
      </c>
      <c r="M18" s="4" t="s">
        <v>30</v>
      </c>
      <c r="N18" s="8" t="s">
        <v>1114</v>
      </c>
      <c r="O18" s="4" t="s">
        <v>30</v>
      </c>
      <c r="P18" s="8" t="s">
        <v>1113</v>
      </c>
      <c r="Q18" s="4" t="s">
        <v>30</v>
      </c>
      <c r="R18" s="8" t="s">
        <v>1114</v>
      </c>
    </row>
    <row r="19" spans="1:18" ht="15">
      <c r="A19" s="13" t="s">
        <v>1115</v>
      </c>
      <c r="B19" s="17">
        <v>2016</v>
      </c>
      <c r="K19" s="4" t="s">
        <v>34</v>
      </c>
      <c r="L19" s="33" t="s">
        <v>1116</v>
      </c>
      <c r="M19" s="4" t="s">
        <v>34</v>
      </c>
      <c r="N19" s="8" t="s">
        <v>38</v>
      </c>
      <c r="O19" s="4" t="s">
        <v>34</v>
      </c>
      <c r="P19" s="8" t="s">
        <v>1116</v>
      </c>
      <c r="Q19" s="4" t="s">
        <v>34</v>
      </c>
      <c r="R19" s="8" t="s">
        <v>38</v>
      </c>
    </row>
    <row r="20" spans="1:18" ht="15">
      <c r="A20" s="13" t="s">
        <v>1117</v>
      </c>
      <c r="B20" s="17">
        <v>2055</v>
      </c>
      <c r="K20" s="4" t="s">
        <v>37</v>
      </c>
      <c r="L20" s="33" t="s">
        <v>1118</v>
      </c>
      <c r="M20" s="4" t="s">
        <v>37</v>
      </c>
      <c r="N20" s="8" t="s">
        <v>40</v>
      </c>
      <c r="O20" s="4" t="s">
        <v>37</v>
      </c>
      <c r="P20" s="8" t="s">
        <v>1119</v>
      </c>
      <c r="Q20" s="4" t="s">
        <v>37</v>
      </c>
      <c r="R20" s="8" t="s">
        <v>40</v>
      </c>
    </row>
    <row r="21" spans="1:18" ht="15">
      <c r="A21" s="13" t="s">
        <v>1120</v>
      </c>
      <c r="B21" s="17">
        <v>3519</v>
      </c>
      <c r="K21" s="4" t="s">
        <v>39</v>
      </c>
      <c r="L21" s="33" t="s">
        <v>1121</v>
      </c>
      <c r="M21" s="4" t="s">
        <v>39</v>
      </c>
      <c r="N21" s="8" t="s">
        <v>42</v>
      </c>
      <c r="O21" s="4" t="s">
        <v>39</v>
      </c>
      <c r="P21" s="8" t="s">
        <v>1122</v>
      </c>
      <c r="Q21" s="4" t="s">
        <v>39</v>
      </c>
      <c r="R21" s="8" t="s">
        <v>42</v>
      </c>
    </row>
    <row r="22" spans="1:18" ht="15">
      <c r="A22" s="13" t="s">
        <v>1123</v>
      </c>
      <c r="B22" s="17">
        <v>2021</v>
      </c>
      <c r="K22" s="4" t="s">
        <v>41</v>
      </c>
      <c r="L22" s="33" t="s">
        <v>1124</v>
      </c>
      <c r="M22" s="4" t="s">
        <v>41</v>
      </c>
      <c r="N22" s="8" t="s">
        <v>44</v>
      </c>
      <c r="O22" s="4" t="s">
        <v>41</v>
      </c>
      <c r="P22" s="8" t="s">
        <v>1125</v>
      </c>
      <c r="Q22" s="4" t="s">
        <v>41</v>
      </c>
      <c r="R22" s="8" t="s">
        <v>44</v>
      </c>
    </row>
    <row r="23" spans="1:18" ht="15">
      <c r="A23" s="13" t="s">
        <v>1126</v>
      </c>
      <c r="B23" s="17">
        <v>2023</v>
      </c>
      <c r="K23" s="4" t="s">
        <v>43</v>
      </c>
      <c r="L23" s="33" t="s">
        <v>1127</v>
      </c>
      <c r="M23" s="4" t="s">
        <v>43</v>
      </c>
      <c r="N23" s="8" t="s">
        <v>46</v>
      </c>
      <c r="O23" s="4" t="s">
        <v>43</v>
      </c>
      <c r="P23" s="8" t="s">
        <v>1128</v>
      </c>
      <c r="Q23" s="4" t="s">
        <v>43</v>
      </c>
      <c r="R23" s="8" t="s">
        <v>46</v>
      </c>
    </row>
    <row r="24" spans="1:18" ht="15">
      <c r="A24" s="13" t="s">
        <v>1129</v>
      </c>
      <c r="B24" s="17">
        <v>2025</v>
      </c>
      <c r="K24" s="4" t="s">
        <v>45</v>
      </c>
      <c r="L24" s="33" t="s">
        <v>1130</v>
      </c>
      <c r="M24" s="4" t="s">
        <v>45</v>
      </c>
      <c r="N24" s="8" t="s">
        <v>47</v>
      </c>
      <c r="O24" s="4" t="s">
        <v>45</v>
      </c>
      <c r="P24" s="8" t="s">
        <v>1131</v>
      </c>
      <c r="Q24" s="4" t="s">
        <v>45</v>
      </c>
      <c r="R24" s="8" t="s">
        <v>47</v>
      </c>
    </row>
    <row r="25" spans="1:18" ht="15">
      <c r="A25" s="13" t="s">
        <v>1132</v>
      </c>
      <c r="B25" s="17">
        <v>2057</v>
      </c>
      <c r="K25" s="4" t="s">
        <v>139</v>
      </c>
      <c r="L25" s="33" t="s">
        <v>1133</v>
      </c>
      <c r="M25" s="4" t="s">
        <v>139</v>
      </c>
      <c r="N25" s="8" t="s">
        <v>1134</v>
      </c>
      <c r="O25" s="4" t="s">
        <v>139</v>
      </c>
      <c r="P25" s="8" t="s">
        <v>1135</v>
      </c>
      <c r="Q25" s="4" t="s">
        <v>139</v>
      </c>
      <c r="R25" s="8" t="s">
        <v>1134</v>
      </c>
    </row>
    <row r="26" spans="1:18" ht="15">
      <c r="A26" s="13" t="s">
        <v>1136</v>
      </c>
      <c r="B26" s="17">
        <v>7007</v>
      </c>
      <c r="K26" s="4" t="s">
        <v>140</v>
      </c>
      <c r="L26" s="33" t="s">
        <v>1137</v>
      </c>
      <c r="M26" s="4" t="s">
        <v>140</v>
      </c>
      <c r="N26" s="8" t="s">
        <v>1029</v>
      </c>
      <c r="O26" s="4" t="s">
        <v>140</v>
      </c>
      <c r="P26" s="8" t="s">
        <v>1138</v>
      </c>
      <c r="Q26" s="4" t="s">
        <v>140</v>
      </c>
      <c r="R26" s="8" t="s">
        <v>1029</v>
      </c>
    </row>
    <row r="27" spans="1:18" ht="15">
      <c r="A27" s="13" t="s">
        <v>1139</v>
      </c>
      <c r="B27" s="17">
        <v>2069</v>
      </c>
      <c r="K27" s="4" t="s">
        <v>48</v>
      </c>
      <c r="L27" s="33" t="s">
        <v>1140</v>
      </c>
      <c r="M27" s="4" t="s">
        <v>48</v>
      </c>
      <c r="N27" s="8" t="s">
        <v>1141</v>
      </c>
      <c r="O27" s="4" t="s">
        <v>48</v>
      </c>
      <c r="P27" s="5" t="s">
        <v>1142</v>
      </c>
      <c r="Q27" s="4" t="s">
        <v>48</v>
      </c>
      <c r="R27" s="8" t="s">
        <v>1141</v>
      </c>
    </row>
    <row r="28" spans="1:18" ht="15">
      <c r="A28" s="13" t="s">
        <v>1143</v>
      </c>
      <c r="B28" s="17">
        <v>4007</v>
      </c>
      <c r="K28" s="4"/>
      <c r="L28" s="5"/>
      <c r="M28" s="4"/>
      <c r="N28" s="5"/>
      <c r="O28" s="4"/>
      <c r="P28" s="5"/>
      <c r="Q28" s="4"/>
      <c r="R28" s="5"/>
    </row>
    <row r="29" spans="1:18" ht="15">
      <c r="A29" s="13" t="s">
        <v>1144</v>
      </c>
      <c r="B29" s="17">
        <v>3509</v>
      </c>
      <c r="K29" s="4"/>
      <c r="L29" s="2" t="s">
        <v>1145</v>
      </c>
      <c r="M29" s="4"/>
      <c r="N29" s="2" t="s">
        <v>1145</v>
      </c>
      <c r="O29" s="4"/>
      <c r="P29" s="2" t="s">
        <v>1145</v>
      </c>
      <c r="Q29" s="4"/>
      <c r="R29" s="2" t="s">
        <v>1145</v>
      </c>
    </row>
    <row r="30" spans="1:18" ht="15">
      <c r="A30" s="13" t="s">
        <v>1146</v>
      </c>
      <c r="B30" s="17">
        <v>1103</v>
      </c>
      <c r="K30" s="31"/>
      <c r="L30" s="5"/>
      <c r="M30" s="31"/>
      <c r="N30" s="5"/>
      <c r="O30" s="31"/>
      <c r="P30" s="5"/>
      <c r="Q30" s="31"/>
      <c r="R30" s="5"/>
    </row>
    <row r="31" spans="1:18" ht="15">
      <c r="A31" s="13" t="s">
        <v>1147</v>
      </c>
      <c r="B31" s="17">
        <v>2062</v>
      </c>
      <c r="K31" s="31"/>
      <c r="L31" s="3" t="s">
        <v>54</v>
      </c>
      <c r="M31" s="31"/>
      <c r="N31" s="3" t="s">
        <v>54</v>
      </c>
      <c r="O31" s="31"/>
      <c r="P31" s="3" t="s">
        <v>54</v>
      </c>
      <c r="Q31" s="31"/>
      <c r="R31" s="3" t="s">
        <v>54</v>
      </c>
    </row>
    <row r="32" spans="1:18" ht="15">
      <c r="A32" s="13" t="s">
        <v>1148</v>
      </c>
      <c r="B32" s="17">
        <v>4604</v>
      </c>
      <c r="K32" s="4" t="s">
        <v>55</v>
      </c>
      <c r="L32" s="5" t="s">
        <v>1149</v>
      </c>
      <c r="M32" s="4" t="s">
        <v>55</v>
      </c>
      <c r="N32" s="5" t="s">
        <v>56</v>
      </c>
      <c r="O32" s="4" t="s">
        <v>55</v>
      </c>
      <c r="P32" s="5" t="s">
        <v>1150</v>
      </c>
      <c r="Q32" s="4" t="s">
        <v>55</v>
      </c>
      <c r="R32" s="5" t="s">
        <v>56</v>
      </c>
    </row>
    <row r="33" spans="1:18" ht="15">
      <c r="A33" s="13" t="s">
        <v>1151</v>
      </c>
      <c r="B33" s="17">
        <v>5950</v>
      </c>
      <c r="K33" s="4" t="s">
        <v>57</v>
      </c>
      <c r="L33" s="5" t="s">
        <v>1152</v>
      </c>
      <c r="M33" s="4" t="s">
        <v>57</v>
      </c>
      <c r="N33" s="5" t="s">
        <v>58</v>
      </c>
      <c r="O33" s="4" t="s">
        <v>57</v>
      </c>
      <c r="P33" s="5" t="s">
        <v>1152</v>
      </c>
      <c r="Q33" s="4" t="s">
        <v>57</v>
      </c>
      <c r="R33" s="5" t="s">
        <v>58</v>
      </c>
    </row>
    <row r="34" spans="1:18" ht="15">
      <c r="A34" s="13" t="s">
        <v>1153</v>
      </c>
      <c r="B34" s="17">
        <v>2002</v>
      </c>
      <c r="K34" s="4" t="s">
        <v>59</v>
      </c>
      <c r="L34" s="5" t="s">
        <v>1154</v>
      </c>
      <c r="M34" s="4" t="s">
        <v>59</v>
      </c>
      <c r="N34" s="5" t="s">
        <v>60</v>
      </c>
      <c r="O34" s="4" t="s">
        <v>59</v>
      </c>
      <c r="P34" s="5" t="s">
        <v>1154</v>
      </c>
      <c r="Q34" s="4" t="s">
        <v>59</v>
      </c>
      <c r="R34" s="5" t="s">
        <v>60</v>
      </c>
    </row>
    <row r="35" spans="1:18" ht="15">
      <c r="A35" s="13" t="s">
        <v>1155</v>
      </c>
      <c r="B35" s="17">
        <v>2071</v>
      </c>
      <c r="K35" s="4" t="s">
        <v>61</v>
      </c>
      <c r="L35" s="5" t="s">
        <v>1156</v>
      </c>
      <c r="M35" s="4" t="s">
        <v>61</v>
      </c>
      <c r="N35" s="5" t="s">
        <v>62</v>
      </c>
      <c r="O35" s="4" t="s">
        <v>61</v>
      </c>
      <c r="P35" s="5" t="s">
        <v>1156</v>
      </c>
      <c r="Q35" s="4" t="s">
        <v>61</v>
      </c>
      <c r="R35" s="5" t="s">
        <v>62</v>
      </c>
    </row>
    <row r="36" spans="1:18" ht="15">
      <c r="A36" s="13" t="s">
        <v>1157</v>
      </c>
      <c r="B36" s="17">
        <v>4035</v>
      </c>
      <c r="K36" s="4" t="s">
        <v>63</v>
      </c>
      <c r="L36" s="5" t="s">
        <v>1158</v>
      </c>
      <c r="M36" s="4" t="s">
        <v>63</v>
      </c>
      <c r="N36" s="5" t="s">
        <v>64</v>
      </c>
      <c r="O36" s="4" t="s">
        <v>63</v>
      </c>
      <c r="P36" s="5" t="s">
        <v>1159</v>
      </c>
      <c r="Q36" s="4" t="s">
        <v>63</v>
      </c>
      <c r="R36" s="5" t="s">
        <v>64</v>
      </c>
    </row>
    <row r="37" spans="1:18" ht="15">
      <c r="A37" s="13" t="s">
        <v>1160</v>
      </c>
      <c r="B37" s="17">
        <v>2030</v>
      </c>
      <c r="K37" s="4" t="s">
        <v>65</v>
      </c>
      <c r="L37" s="5" t="s">
        <v>1161</v>
      </c>
      <c r="M37" s="4" t="s">
        <v>65</v>
      </c>
      <c r="N37" s="5" t="s">
        <v>66</v>
      </c>
      <c r="O37" s="4" t="s">
        <v>65</v>
      </c>
      <c r="P37" s="5" t="s">
        <v>1161</v>
      </c>
      <c r="Q37" s="4" t="s">
        <v>65</v>
      </c>
      <c r="R37" s="5" t="s">
        <v>66</v>
      </c>
    </row>
    <row r="38" spans="1:18" ht="15">
      <c r="A38" s="13" t="s">
        <v>1162</v>
      </c>
      <c r="B38" s="17">
        <v>7009</v>
      </c>
      <c r="K38" s="4" t="s">
        <v>67</v>
      </c>
      <c r="L38" s="5" t="s">
        <v>1163</v>
      </c>
      <c r="M38" s="4" t="s">
        <v>67</v>
      </c>
      <c r="N38" s="5" t="s">
        <v>68</v>
      </c>
      <c r="O38" s="4" t="s">
        <v>67</v>
      </c>
      <c r="P38" s="5" t="s">
        <v>1164</v>
      </c>
      <c r="Q38" s="4" t="s">
        <v>67</v>
      </c>
      <c r="R38" s="5" t="s">
        <v>68</v>
      </c>
    </row>
    <row r="39" spans="1:18" ht="15">
      <c r="A39" s="13" t="s">
        <v>1165</v>
      </c>
      <c r="B39" s="17">
        <v>2031</v>
      </c>
      <c r="K39" s="4" t="s">
        <v>69</v>
      </c>
      <c r="L39" s="5" t="s">
        <v>1166</v>
      </c>
      <c r="M39" s="4" t="s">
        <v>69</v>
      </c>
      <c r="N39" s="5" t="s">
        <v>70</v>
      </c>
      <c r="O39" s="4" t="s">
        <v>69</v>
      </c>
      <c r="P39" s="5" t="s">
        <v>1166</v>
      </c>
      <c r="Q39" s="4" t="s">
        <v>69</v>
      </c>
      <c r="R39" s="5" t="s">
        <v>70</v>
      </c>
    </row>
    <row r="40" spans="1:18" ht="15">
      <c r="A40" s="13" t="s">
        <v>1167</v>
      </c>
      <c r="B40" s="17">
        <v>2063</v>
      </c>
      <c r="K40" s="4" t="s">
        <v>71</v>
      </c>
      <c r="L40" s="5" t="s">
        <v>1168</v>
      </c>
      <c r="M40" s="4" t="s">
        <v>71</v>
      </c>
      <c r="N40" s="5" t="s">
        <v>72</v>
      </c>
      <c r="O40" s="4" t="s">
        <v>71</v>
      </c>
      <c r="P40" s="5" t="s">
        <v>1169</v>
      </c>
      <c r="Q40" s="4" t="s">
        <v>71</v>
      </c>
      <c r="R40" s="5" t="s">
        <v>72</v>
      </c>
    </row>
    <row r="41" spans="1:18" ht="15">
      <c r="A41" s="13" t="s">
        <v>1170</v>
      </c>
      <c r="B41" s="17">
        <v>3517</v>
      </c>
      <c r="K41" s="4" t="s">
        <v>73</v>
      </c>
      <c r="L41" s="5" t="s">
        <v>1171</v>
      </c>
      <c r="M41" s="4" t="s">
        <v>73</v>
      </c>
      <c r="N41" s="5" t="s">
        <v>74</v>
      </c>
      <c r="O41" s="4" t="s">
        <v>73</v>
      </c>
      <c r="P41" s="5" t="s">
        <v>1171</v>
      </c>
      <c r="Q41" s="4" t="s">
        <v>73</v>
      </c>
      <c r="R41" s="5" t="s">
        <v>74</v>
      </c>
    </row>
    <row r="42" spans="1:18" ht="15">
      <c r="A42" s="13" t="s">
        <v>1172</v>
      </c>
      <c r="B42" s="17">
        <v>3516</v>
      </c>
      <c r="K42" s="4" t="s">
        <v>75</v>
      </c>
      <c r="L42" s="5" t="s">
        <v>1173</v>
      </c>
      <c r="M42" s="4" t="s">
        <v>75</v>
      </c>
      <c r="N42" s="5" t="s">
        <v>76</v>
      </c>
      <c r="O42" s="4" t="s">
        <v>75</v>
      </c>
      <c r="P42" s="5" t="s">
        <v>1174</v>
      </c>
      <c r="Q42" s="4" t="s">
        <v>75</v>
      </c>
      <c r="R42" s="5" t="s">
        <v>76</v>
      </c>
    </row>
    <row r="43" spans="1:18" ht="15">
      <c r="A43" s="13" t="s">
        <v>1175</v>
      </c>
      <c r="B43" s="17">
        <v>4040</v>
      </c>
      <c r="K43" s="4" t="s">
        <v>77</v>
      </c>
      <c r="L43" s="5" t="s">
        <v>1176</v>
      </c>
      <c r="M43" s="4" t="s">
        <v>77</v>
      </c>
      <c r="N43" s="5" t="s">
        <v>78</v>
      </c>
      <c r="O43" s="4" t="s">
        <v>77</v>
      </c>
      <c r="P43" s="5" t="s">
        <v>1177</v>
      </c>
      <c r="Q43" s="4" t="s">
        <v>77</v>
      </c>
      <c r="R43" s="5" t="s">
        <v>78</v>
      </c>
    </row>
    <row r="44" spans="1:18" ht="15">
      <c r="A44" s="13" t="s">
        <v>1178</v>
      </c>
      <c r="B44" s="17">
        <v>3504</v>
      </c>
      <c r="K44" s="4" t="s">
        <v>79</v>
      </c>
      <c r="L44" s="5" t="s">
        <v>1179</v>
      </c>
      <c r="M44" s="4" t="s">
        <v>79</v>
      </c>
      <c r="N44" s="5" t="s">
        <v>80</v>
      </c>
      <c r="O44" s="4" t="s">
        <v>79</v>
      </c>
      <c r="P44" s="5" t="s">
        <v>1180</v>
      </c>
      <c r="Q44" s="4" t="s">
        <v>79</v>
      </c>
      <c r="R44" s="5" t="s">
        <v>80</v>
      </c>
    </row>
    <row r="45" spans="1:18" ht="15">
      <c r="A45" s="13" t="s">
        <v>1181</v>
      </c>
      <c r="B45" s="17">
        <v>3523</v>
      </c>
      <c r="K45" s="4" t="s">
        <v>81</v>
      </c>
      <c r="L45" s="5" t="s">
        <v>1182</v>
      </c>
      <c r="M45" s="4" t="s">
        <v>81</v>
      </c>
      <c r="N45" s="5" t="s">
        <v>82</v>
      </c>
      <c r="O45" s="4" t="s">
        <v>81</v>
      </c>
      <c r="P45" s="5" t="s">
        <v>1183</v>
      </c>
      <c r="Q45" s="4" t="s">
        <v>81</v>
      </c>
      <c r="R45" s="5" t="s">
        <v>82</v>
      </c>
    </row>
    <row r="46" spans="1:18" ht="15">
      <c r="A46" s="13" t="s">
        <v>1184</v>
      </c>
      <c r="B46" s="17">
        <v>3524</v>
      </c>
      <c r="K46" s="4" t="s">
        <v>83</v>
      </c>
      <c r="L46" s="5" t="s">
        <v>1185</v>
      </c>
      <c r="M46" s="4" t="s">
        <v>83</v>
      </c>
      <c r="N46" s="5" t="s">
        <v>84</v>
      </c>
      <c r="O46" s="4" t="s">
        <v>83</v>
      </c>
      <c r="P46" s="5" t="s">
        <v>1186</v>
      </c>
      <c r="Q46" s="4" t="s">
        <v>83</v>
      </c>
      <c r="R46" s="5" t="s">
        <v>84</v>
      </c>
    </row>
    <row r="47" spans="1:18" ht="15">
      <c r="A47" s="13" t="s">
        <v>1187</v>
      </c>
      <c r="B47" s="17">
        <v>2070</v>
      </c>
      <c r="K47" s="4" t="s">
        <v>85</v>
      </c>
      <c r="L47" s="5" t="s">
        <v>1188</v>
      </c>
      <c r="M47" s="4" t="s">
        <v>85</v>
      </c>
      <c r="N47" s="5" t="s">
        <v>86</v>
      </c>
      <c r="O47" s="4" t="s">
        <v>85</v>
      </c>
      <c r="P47" s="5" t="s">
        <v>1188</v>
      </c>
      <c r="Q47" s="4" t="s">
        <v>85</v>
      </c>
      <c r="R47" s="5" t="s">
        <v>86</v>
      </c>
    </row>
    <row r="48" spans="1:18" ht="15">
      <c r="A48" s="13" t="s">
        <v>1189</v>
      </c>
      <c r="B48" s="17">
        <v>3527</v>
      </c>
      <c r="K48" s="4" t="s">
        <v>87</v>
      </c>
      <c r="L48" s="5" t="s">
        <v>1190</v>
      </c>
      <c r="M48" s="4" t="s">
        <v>87</v>
      </c>
      <c r="N48" s="5" t="s">
        <v>88</v>
      </c>
      <c r="O48" s="4" t="s">
        <v>87</v>
      </c>
      <c r="P48" s="5" t="s">
        <v>1190</v>
      </c>
      <c r="Q48" s="4" t="s">
        <v>87</v>
      </c>
      <c r="R48" s="5" t="s">
        <v>88</v>
      </c>
    </row>
    <row r="49" spans="1:18" ht="15">
      <c r="A49" s="13" t="s">
        <v>1191</v>
      </c>
      <c r="B49" s="17">
        <v>1101</v>
      </c>
      <c r="K49" s="4" t="s">
        <v>89</v>
      </c>
      <c r="L49" s="5" t="s">
        <v>1192</v>
      </c>
      <c r="M49" s="4" t="s">
        <v>89</v>
      </c>
      <c r="N49" s="5" t="s">
        <v>90</v>
      </c>
      <c r="O49" s="4" t="s">
        <v>89</v>
      </c>
      <c r="P49" s="5" t="s">
        <v>1193</v>
      </c>
      <c r="Q49" s="4" t="s">
        <v>89</v>
      </c>
      <c r="R49" s="5" t="s">
        <v>90</v>
      </c>
    </row>
    <row r="50" spans="1:18" ht="15">
      <c r="A50" s="13" t="s">
        <v>1194</v>
      </c>
      <c r="B50" s="17">
        <v>2051</v>
      </c>
      <c r="K50" s="4" t="s">
        <v>91</v>
      </c>
      <c r="L50" s="5" t="s">
        <v>1195</v>
      </c>
      <c r="M50" s="4" t="s">
        <v>91</v>
      </c>
      <c r="N50" s="5" t="s">
        <v>92</v>
      </c>
      <c r="O50" s="4" t="s">
        <v>91</v>
      </c>
      <c r="P50" s="5" t="s">
        <v>1196</v>
      </c>
      <c r="Q50" s="4" t="s">
        <v>91</v>
      </c>
      <c r="R50" s="5" t="s">
        <v>92</v>
      </c>
    </row>
    <row r="51" spans="1:18" ht="15">
      <c r="A51" s="13" t="s">
        <v>1197</v>
      </c>
      <c r="B51" s="17">
        <v>4032</v>
      </c>
      <c r="K51" s="4" t="s">
        <v>93</v>
      </c>
      <c r="L51" s="5" t="s">
        <v>1198</v>
      </c>
      <c r="M51" s="4" t="s">
        <v>93</v>
      </c>
      <c r="N51" s="5" t="s">
        <v>94</v>
      </c>
      <c r="O51" s="4" t="s">
        <v>93</v>
      </c>
      <c r="P51" s="5" t="s">
        <v>1199</v>
      </c>
      <c r="Q51" s="4" t="s">
        <v>93</v>
      </c>
      <c r="R51" s="5" t="s">
        <v>94</v>
      </c>
    </row>
    <row r="52" spans="1:18" ht="30">
      <c r="A52" s="13" t="s">
        <v>1200</v>
      </c>
      <c r="B52" s="17"/>
      <c r="K52" s="4" t="s">
        <v>95</v>
      </c>
      <c r="L52" s="5" t="s">
        <v>1201</v>
      </c>
      <c r="M52" s="4" t="s">
        <v>95</v>
      </c>
      <c r="N52" s="5" t="s">
        <v>96</v>
      </c>
      <c r="O52" s="4" t="s">
        <v>95</v>
      </c>
      <c r="P52" s="5" t="s">
        <v>1202</v>
      </c>
      <c r="Q52" s="4" t="s">
        <v>95</v>
      </c>
      <c r="R52" s="5" t="s">
        <v>96</v>
      </c>
    </row>
    <row r="53" spans="1:18" ht="15">
      <c r="A53" s="13" t="s">
        <v>1203</v>
      </c>
      <c r="B53" s="17">
        <v>2054</v>
      </c>
      <c r="K53" s="4" t="s">
        <v>97</v>
      </c>
      <c r="L53" s="5" t="s">
        <v>1204</v>
      </c>
      <c r="M53" s="4" t="s">
        <v>97</v>
      </c>
      <c r="N53" s="5" t="s">
        <v>98</v>
      </c>
      <c r="O53" s="4" t="s">
        <v>97</v>
      </c>
      <c r="P53" s="5" t="s">
        <v>1204</v>
      </c>
      <c r="Q53" s="4" t="s">
        <v>97</v>
      </c>
      <c r="R53" s="5" t="s">
        <v>98</v>
      </c>
    </row>
    <row r="54" spans="1:18" ht="15">
      <c r="A54" s="13" t="s">
        <v>1205</v>
      </c>
      <c r="B54" s="17">
        <v>2073</v>
      </c>
      <c r="K54" s="4" t="s">
        <v>99</v>
      </c>
      <c r="L54" s="5" t="s">
        <v>1206</v>
      </c>
      <c r="M54" s="4" t="s">
        <v>99</v>
      </c>
      <c r="N54" s="5" t="s">
        <v>100</v>
      </c>
      <c r="O54" s="4" t="s">
        <v>99</v>
      </c>
      <c r="P54" s="5" t="s">
        <v>1207</v>
      </c>
      <c r="Q54" s="4" t="s">
        <v>99</v>
      </c>
      <c r="R54" s="5" t="s">
        <v>100</v>
      </c>
    </row>
    <row r="55" spans="1:18" ht="15">
      <c r="A55" s="13" t="s">
        <v>1208</v>
      </c>
      <c r="B55" s="17">
        <v>3513</v>
      </c>
      <c r="K55" s="4" t="s">
        <v>101</v>
      </c>
      <c r="L55" s="5" t="s">
        <v>1209</v>
      </c>
      <c r="M55" s="4" t="s">
        <v>101</v>
      </c>
      <c r="N55" s="5" t="s">
        <v>102</v>
      </c>
      <c r="O55" s="4" t="s">
        <v>101</v>
      </c>
      <c r="P55" s="5" t="s">
        <v>1209</v>
      </c>
      <c r="Q55" s="4" t="s">
        <v>101</v>
      </c>
      <c r="R55" s="5" t="s">
        <v>102</v>
      </c>
    </row>
    <row r="56" spans="1:18" ht="15">
      <c r="A56" s="13" t="s">
        <v>1210</v>
      </c>
      <c r="B56" s="17">
        <v>3505</v>
      </c>
      <c r="K56" s="4" t="s">
        <v>103</v>
      </c>
      <c r="L56" s="5" t="s">
        <v>1211</v>
      </c>
      <c r="M56" s="4" t="s">
        <v>103</v>
      </c>
      <c r="N56" s="5" t="s">
        <v>104</v>
      </c>
      <c r="O56" s="4" t="s">
        <v>103</v>
      </c>
      <c r="P56" s="5" t="s">
        <v>1211</v>
      </c>
      <c r="Q56" s="4" t="s">
        <v>103</v>
      </c>
      <c r="R56" s="5" t="s">
        <v>104</v>
      </c>
    </row>
    <row r="57" spans="1:18">
      <c r="A57" s="18" t="s">
        <v>1212</v>
      </c>
      <c r="B57" s="17">
        <v>3506</v>
      </c>
      <c r="K57" s="4" t="s">
        <v>105</v>
      </c>
      <c r="L57" s="5" t="s">
        <v>1213</v>
      </c>
      <c r="M57" s="4" t="s">
        <v>105</v>
      </c>
      <c r="N57" s="5" t="s">
        <v>106</v>
      </c>
      <c r="O57" s="4" t="s">
        <v>105</v>
      </c>
      <c r="P57" s="5" t="s">
        <v>1213</v>
      </c>
      <c r="Q57" s="4" t="s">
        <v>105</v>
      </c>
      <c r="R57" s="5" t="s">
        <v>106</v>
      </c>
    </row>
    <row r="58" spans="1:18">
      <c r="A58" s="18" t="s">
        <v>1214</v>
      </c>
      <c r="B58" s="17">
        <v>3500</v>
      </c>
      <c r="K58" s="4" t="s">
        <v>107</v>
      </c>
      <c r="L58" s="5" t="s">
        <v>1215</v>
      </c>
      <c r="M58" s="4" t="s">
        <v>107</v>
      </c>
      <c r="N58" s="5" t="s">
        <v>108</v>
      </c>
      <c r="O58" s="4" t="s">
        <v>107</v>
      </c>
      <c r="P58" s="5" t="s">
        <v>1216</v>
      </c>
      <c r="Q58" s="4" t="s">
        <v>107</v>
      </c>
      <c r="R58" s="5" t="s">
        <v>108</v>
      </c>
    </row>
    <row r="59" spans="1:18" ht="15">
      <c r="A59" s="13" t="s">
        <v>1217</v>
      </c>
      <c r="B59" s="17">
        <v>2022</v>
      </c>
      <c r="K59" s="4" t="s">
        <v>109</v>
      </c>
      <c r="L59" s="5" t="s">
        <v>1218</v>
      </c>
      <c r="M59" s="4" t="s">
        <v>109</v>
      </c>
      <c r="N59" s="5" t="s">
        <v>1219</v>
      </c>
      <c r="O59" s="4" t="s">
        <v>109</v>
      </c>
      <c r="P59" s="5" t="s">
        <v>1220</v>
      </c>
      <c r="Q59" s="4" t="s">
        <v>109</v>
      </c>
      <c r="R59" s="5" t="s">
        <v>1219</v>
      </c>
    </row>
    <row r="60" spans="1:18" ht="15">
      <c r="A60" s="13" t="s">
        <v>1221</v>
      </c>
      <c r="B60" s="17">
        <v>7004</v>
      </c>
      <c r="K60" s="4" t="s">
        <v>112</v>
      </c>
      <c r="L60" s="5" t="s">
        <v>1222</v>
      </c>
      <c r="M60" s="4" t="s">
        <v>112</v>
      </c>
      <c r="N60" s="5" t="s">
        <v>116</v>
      </c>
      <c r="O60" s="4" t="s">
        <v>112</v>
      </c>
      <c r="P60" s="5" t="s">
        <v>1222</v>
      </c>
      <c r="Q60" s="4" t="s">
        <v>112</v>
      </c>
      <c r="R60" s="5" t="s">
        <v>116</v>
      </c>
    </row>
    <row r="61" spans="1:18" ht="15">
      <c r="A61" s="13" t="s">
        <v>1223</v>
      </c>
      <c r="B61" s="17">
        <v>4603</v>
      </c>
      <c r="K61" s="4" t="s">
        <v>115</v>
      </c>
      <c r="L61" s="5" t="s">
        <v>1224</v>
      </c>
      <c r="M61" s="4" t="s">
        <v>115</v>
      </c>
      <c r="N61" s="5" t="s">
        <v>117</v>
      </c>
      <c r="O61" s="4" t="s">
        <v>115</v>
      </c>
      <c r="P61" s="5" t="s">
        <v>1225</v>
      </c>
      <c r="Q61" s="4" t="s">
        <v>115</v>
      </c>
      <c r="R61" s="5" t="s">
        <v>117</v>
      </c>
    </row>
    <row r="62" spans="1:18" ht="15">
      <c r="A62" s="13" t="s">
        <v>1226</v>
      </c>
      <c r="B62" s="17">
        <v>2038</v>
      </c>
      <c r="K62" s="4" t="s">
        <v>143</v>
      </c>
      <c r="L62" s="5" t="s">
        <v>1227</v>
      </c>
      <c r="M62" s="4" t="s">
        <v>143</v>
      </c>
      <c r="N62" s="5" t="s">
        <v>1031</v>
      </c>
      <c r="O62" s="4" t="s">
        <v>143</v>
      </c>
      <c r="P62" s="5" t="s">
        <v>1227</v>
      </c>
      <c r="Q62" s="4" t="s">
        <v>143</v>
      </c>
      <c r="R62" s="5" t="s">
        <v>1031</v>
      </c>
    </row>
    <row r="63" spans="1:18" ht="15">
      <c r="A63" s="13" t="s">
        <v>1228</v>
      </c>
      <c r="B63" s="17">
        <v>4033</v>
      </c>
      <c r="K63" s="4" t="s">
        <v>144</v>
      </c>
      <c r="L63" s="5" t="s">
        <v>1229</v>
      </c>
      <c r="M63" s="4" t="s">
        <v>144</v>
      </c>
      <c r="N63" s="5" t="s">
        <v>1032</v>
      </c>
      <c r="O63" s="4" t="s">
        <v>144</v>
      </c>
      <c r="P63" s="5" t="s">
        <v>1229</v>
      </c>
      <c r="Q63" s="4" t="s">
        <v>144</v>
      </c>
      <c r="R63" s="5" t="s">
        <v>1032</v>
      </c>
    </row>
    <row r="64" spans="1:18" ht="15">
      <c r="A64" s="13" t="s">
        <v>1230</v>
      </c>
      <c r="B64" s="17">
        <v>3300</v>
      </c>
      <c r="K64" s="4"/>
      <c r="L64" s="5"/>
      <c r="M64" s="4"/>
      <c r="N64" s="5"/>
      <c r="O64" s="4"/>
      <c r="P64" s="5"/>
      <c r="Q64" s="4"/>
      <c r="R64" s="5"/>
    </row>
    <row r="65" spans="1:18" ht="15">
      <c r="A65" s="13" t="s">
        <v>1231</v>
      </c>
      <c r="B65" s="17">
        <v>4021</v>
      </c>
      <c r="K65" s="4"/>
      <c r="L65" s="2" t="s">
        <v>1232</v>
      </c>
      <c r="M65" s="4"/>
      <c r="N65" s="2" t="s">
        <v>1232</v>
      </c>
      <c r="O65" s="4"/>
      <c r="P65" s="2" t="s">
        <v>1232</v>
      </c>
      <c r="Q65" s="4"/>
      <c r="R65" s="2" t="s">
        <v>1232</v>
      </c>
    </row>
    <row r="66" spans="1:18" ht="15">
      <c r="A66" s="13" t="s">
        <v>1233</v>
      </c>
      <c r="B66" s="17">
        <v>2053</v>
      </c>
      <c r="K66" s="10"/>
      <c r="L66" s="3"/>
      <c r="M66" s="10"/>
      <c r="N66" s="3"/>
      <c r="O66" s="10"/>
      <c r="P66" s="3"/>
      <c r="Q66" s="10"/>
      <c r="R66" s="3"/>
    </row>
    <row r="67" spans="1:18" ht="15">
      <c r="A67" s="13" t="s">
        <v>1234</v>
      </c>
      <c r="B67" s="17">
        <v>2039</v>
      </c>
      <c r="K67" s="31"/>
      <c r="L67" s="3" t="s">
        <v>123</v>
      </c>
      <c r="M67" s="31"/>
      <c r="N67" s="3" t="s">
        <v>123</v>
      </c>
      <c r="O67" s="31"/>
      <c r="P67" s="3" t="s">
        <v>123</v>
      </c>
      <c r="Q67" s="31"/>
      <c r="R67" s="3" t="s">
        <v>123</v>
      </c>
    </row>
    <row r="68" spans="1:18" ht="15">
      <c r="A68" s="13" t="s">
        <v>1235</v>
      </c>
      <c r="B68" s="17">
        <v>3529</v>
      </c>
      <c r="K68" s="4" t="s">
        <v>124</v>
      </c>
      <c r="L68" s="5" t="s">
        <v>1236</v>
      </c>
      <c r="M68" s="4" t="s">
        <v>124</v>
      </c>
      <c r="N68" s="5" t="s">
        <v>585</v>
      </c>
      <c r="O68" s="4" t="s">
        <v>124</v>
      </c>
      <c r="P68" s="5" t="s">
        <v>1237</v>
      </c>
      <c r="Q68" s="4" t="s">
        <v>124</v>
      </c>
      <c r="R68" s="5" t="s">
        <v>585</v>
      </c>
    </row>
    <row r="69" spans="1:18" ht="15">
      <c r="A69" s="13" t="s">
        <v>1238</v>
      </c>
      <c r="B69" s="17">
        <v>4029</v>
      </c>
      <c r="K69" s="4" t="s">
        <v>125</v>
      </c>
      <c r="L69" s="5" t="s">
        <v>1239</v>
      </c>
      <c r="M69" s="4" t="s">
        <v>125</v>
      </c>
      <c r="N69" s="5" t="s">
        <v>1017</v>
      </c>
      <c r="O69" s="4" t="s">
        <v>125</v>
      </c>
      <c r="P69" s="5" t="s">
        <v>1240</v>
      </c>
      <c r="Q69" s="4" t="s">
        <v>125</v>
      </c>
      <c r="R69" s="5" t="s">
        <v>1017</v>
      </c>
    </row>
    <row r="70" spans="1:18" ht="15">
      <c r="A70" s="13" t="s">
        <v>1241</v>
      </c>
      <c r="B70" s="17">
        <v>4025</v>
      </c>
      <c r="K70" s="4" t="s">
        <v>126</v>
      </c>
      <c r="L70" s="5" t="s">
        <v>1242</v>
      </c>
      <c r="M70" s="4" t="s">
        <v>126</v>
      </c>
      <c r="N70" s="5" t="s">
        <v>1018</v>
      </c>
      <c r="O70" s="4" t="s">
        <v>126</v>
      </c>
      <c r="P70" s="5" t="s">
        <v>1243</v>
      </c>
      <c r="Q70" s="4" t="s">
        <v>126</v>
      </c>
      <c r="R70" s="5" t="s">
        <v>1018</v>
      </c>
    </row>
    <row r="71" spans="1:18" ht="15">
      <c r="A71" s="13" t="s">
        <v>1244</v>
      </c>
      <c r="B71" s="17">
        <v>2056</v>
      </c>
      <c r="K71" s="4"/>
      <c r="L71" s="5"/>
      <c r="M71" s="4"/>
      <c r="N71" s="5"/>
      <c r="O71" s="4"/>
      <c r="P71" s="5"/>
      <c r="Q71" s="4"/>
      <c r="R71" s="5"/>
    </row>
    <row r="72" spans="1:18" ht="15">
      <c r="A72" s="13"/>
      <c r="K72" s="4"/>
      <c r="L72" s="32" t="s">
        <v>1245</v>
      </c>
      <c r="M72" s="4"/>
      <c r="N72" s="32" t="s">
        <v>1245</v>
      </c>
      <c r="O72" s="4"/>
      <c r="P72" s="32" t="s">
        <v>1245</v>
      </c>
      <c r="Q72" s="4"/>
      <c r="R72" s="32" t="s">
        <v>1245</v>
      </c>
    </row>
    <row r="73" spans="1:18">
      <c r="K73" s="4"/>
      <c r="L73" s="5"/>
      <c r="M73" s="4"/>
      <c r="N73" s="5"/>
      <c r="O73" s="4"/>
      <c r="P73" s="5"/>
      <c r="Q73" s="4"/>
      <c r="R73" s="5"/>
    </row>
    <row r="74" spans="1:18">
      <c r="K74" s="31"/>
      <c r="L74" s="3" t="s">
        <v>128</v>
      </c>
      <c r="M74" s="31"/>
      <c r="N74" s="3" t="s">
        <v>128</v>
      </c>
      <c r="O74" s="31"/>
      <c r="P74" s="3" t="s">
        <v>128</v>
      </c>
      <c r="Q74" s="31"/>
      <c r="R74" s="3" t="s">
        <v>128</v>
      </c>
    </row>
    <row r="75" spans="1:18">
      <c r="K75" s="4" t="s">
        <v>129</v>
      </c>
      <c r="L75" s="5" t="s">
        <v>1246</v>
      </c>
      <c r="M75" s="4" t="s">
        <v>129</v>
      </c>
      <c r="N75" s="5" t="s">
        <v>1020</v>
      </c>
      <c r="O75" s="4" t="s">
        <v>129</v>
      </c>
      <c r="P75" s="5" t="s">
        <v>1247</v>
      </c>
      <c r="Q75" s="4" t="s">
        <v>129</v>
      </c>
      <c r="R75" s="5" t="s">
        <v>1020</v>
      </c>
    </row>
    <row r="76" spans="1:18">
      <c r="K76" s="4" t="s">
        <v>130</v>
      </c>
      <c r="L76" s="5" t="s">
        <v>1248</v>
      </c>
      <c r="M76" s="4" t="s">
        <v>130</v>
      </c>
      <c r="N76" s="5" t="s">
        <v>1249</v>
      </c>
      <c r="O76" s="4" t="s">
        <v>130</v>
      </c>
      <c r="P76" s="5" t="s">
        <v>1250</v>
      </c>
      <c r="Q76" s="4" t="s">
        <v>130</v>
      </c>
      <c r="R76" s="5" t="s">
        <v>1249</v>
      </c>
    </row>
    <row r="77" spans="1:18">
      <c r="K77" s="4" t="s">
        <v>131</v>
      </c>
      <c r="L77" s="5" t="s">
        <v>1251</v>
      </c>
      <c r="M77" s="4" t="s">
        <v>131</v>
      </c>
      <c r="N77" s="5" t="s">
        <v>1022</v>
      </c>
      <c r="O77" s="4" t="s">
        <v>131</v>
      </c>
      <c r="P77" s="5" t="s">
        <v>1252</v>
      </c>
      <c r="Q77" s="4" t="s">
        <v>131</v>
      </c>
      <c r="R77" s="5" t="s">
        <v>1022</v>
      </c>
    </row>
    <row r="78" spans="1:18">
      <c r="K78" s="4" t="s">
        <v>132</v>
      </c>
      <c r="L78" s="5" t="s">
        <v>1253</v>
      </c>
      <c r="M78" s="4" t="s">
        <v>132</v>
      </c>
      <c r="N78" s="5" t="s">
        <v>1023</v>
      </c>
      <c r="O78" s="4" t="s">
        <v>132</v>
      </c>
      <c r="P78" s="5" t="s">
        <v>1254</v>
      </c>
      <c r="Q78" s="4" t="s">
        <v>132</v>
      </c>
      <c r="R78" s="5" t="s">
        <v>1023</v>
      </c>
    </row>
    <row r="79" spans="1:18">
      <c r="K79" s="4"/>
      <c r="L79" s="5"/>
      <c r="M79" s="4"/>
      <c r="N79" s="5"/>
      <c r="O79" s="4"/>
      <c r="P79" s="5"/>
      <c r="Q79" s="4"/>
      <c r="R79" s="5"/>
    </row>
    <row r="80" spans="1:18">
      <c r="K80" s="4"/>
      <c r="L80" s="32" t="s">
        <v>133</v>
      </c>
      <c r="M80" s="4"/>
      <c r="N80" s="32" t="s">
        <v>133</v>
      </c>
      <c r="O80" s="4"/>
      <c r="P80" s="32" t="s">
        <v>133</v>
      </c>
      <c r="Q80" s="4"/>
      <c r="R80" s="32" t="s">
        <v>133</v>
      </c>
    </row>
    <row r="81" spans="11:18">
      <c r="K81" s="4"/>
      <c r="L81" s="5"/>
      <c r="M81" s="4"/>
      <c r="N81" s="5"/>
      <c r="O81" s="4"/>
      <c r="P81" s="5"/>
      <c r="Q81" s="4"/>
      <c r="R81" s="5"/>
    </row>
    <row r="82" spans="11:18">
      <c r="K82" s="31"/>
      <c r="L82" s="3" t="s">
        <v>1255</v>
      </c>
      <c r="M82" s="31"/>
      <c r="N82" s="3" t="s">
        <v>1255</v>
      </c>
      <c r="O82" s="31"/>
      <c r="P82" s="3" t="s">
        <v>1255</v>
      </c>
      <c r="Q82" s="31"/>
      <c r="R82" s="3" t="s">
        <v>1255</v>
      </c>
    </row>
    <row r="83" spans="11:18">
      <c r="K83" s="4" t="s">
        <v>622</v>
      </c>
      <c r="L83" s="5" t="s">
        <v>1037</v>
      </c>
      <c r="M83" s="4" t="s">
        <v>622</v>
      </c>
      <c r="N83" s="5" t="s">
        <v>1037</v>
      </c>
      <c r="O83" s="4" t="s">
        <v>622</v>
      </c>
      <c r="P83" s="5" t="s">
        <v>1256</v>
      </c>
      <c r="Q83" s="4" t="s">
        <v>622</v>
      </c>
      <c r="R83" s="5" t="s">
        <v>1037</v>
      </c>
    </row>
    <row r="84" spans="11:18">
      <c r="K84" s="4" t="s">
        <v>623</v>
      </c>
      <c r="L84" s="5" t="s">
        <v>1038</v>
      </c>
      <c r="M84" s="4" t="s">
        <v>623</v>
      </c>
      <c r="N84" s="5" t="s">
        <v>1038</v>
      </c>
      <c r="O84" s="4" t="s">
        <v>623</v>
      </c>
      <c r="P84" s="5" t="s">
        <v>1257</v>
      </c>
      <c r="Q84" s="4" t="s">
        <v>623</v>
      </c>
      <c r="R84" s="5" t="s">
        <v>1038</v>
      </c>
    </row>
    <row r="85" spans="11:18">
      <c r="K85" s="4" t="s">
        <v>624</v>
      </c>
      <c r="L85" s="5" t="s">
        <v>1258</v>
      </c>
      <c r="M85" s="4" t="s">
        <v>624</v>
      </c>
      <c r="N85" s="5" t="s">
        <v>1258</v>
      </c>
      <c r="O85" s="4" t="s">
        <v>624</v>
      </c>
      <c r="P85" s="5" t="s">
        <v>1259</v>
      </c>
      <c r="Q85" s="4" t="s">
        <v>624</v>
      </c>
      <c r="R85" s="5" t="s">
        <v>1258</v>
      </c>
    </row>
    <row r="86" spans="11:18">
      <c r="K86" s="4" t="s">
        <v>625</v>
      </c>
      <c r="L86" s="5" t="s">
        <v>1040</v>
      </c>
      <c r="M86" s="4" t="s">
        <v>625</v>
      </c>
      <c r="N86" s="5" t="s">
        <v>1040</v>
      </c>
      <c r="O86" s="4" t="s">
        <v>625</v>
      </c>
      <c r="P86" s="5" t="s">
        <v>1260</v>
      </c>
      <c r="Q86" s="4" t="s">
        <v>625</v>
      </c>
      <c r="R86" s="5" t="s">
        <v>1040</v>
      </c>
    </row>
    <row r="87" spans="11:18">
      <c r="K87" s="4" t="s">
        <v>626</v>
      </c>
      <c r="L87" s="5" t="s">
        <v>1041</v>
      </c>
      <c r="M87" s="4" t="s">
        <v>626</v>
      </c>
      <c r="N87" s="5" t="s">
        <v>1041</v>
      </c>
      <c r="O87" s="4" t="s">
        <v>626</v>
      </c>
      <c r="P87" s="5" t="s">
        <v>1261</v>
      </c>
      <c r="Q87" s="4" t="s">
        <v>626</v>
      </c>
      <c r="R87" s="5" t="s">
        <v>1041</v>
      </c>
    </row>
    <row r="88" spans="11:18">
      <c r="O88" s="4"/>
      <c r="P88" s="5"/>
      <c r="Q88" s="4"/>
      <c r="R88" s="5"/>
    </row>
    <row r="89" spans="11:18">
      <c r="L89" s="2" t="s">
        <v>1262</v>
      </c>
      <c r="N89" s="2" t="s">
        <v>1262</v>
      </c>
      <c r="O89" s="4"/>
      <c r="P89" s="2" t="s">
        <v>1262</v>
      </c>
      <c r="Q89" s="4"/>
      <c r="R89" s="2" t="s">
        <v>1262</v>
      </c>
    </row>
  </sheetData>
  <mergeCells count="4">
    <mergeCell ref="K1:L1"/>
    <mergeCell ref="M1:N1"/>
    <mergeCell ref="O1:P1"/>
    <mergeCell ref="Q1:R1"/>
  </mergeCells>
  <pageMargins left="0.7" right="0.7" top="0.75" bottom="0.75" header="0.3" footer="0.3"/>
  <headerFooter>
    <oddFooter>&amp;C_x000D_&amp;1#&amp;"Calibri"&amp;10&amp;K000000 OFFICIAL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218"/>
  <sheetViews>
    <sheetView workbookViewId="0">
      <selection activeCell="C2" sqref="C2"/>
    </sheetView>
  </sheetViews>
  <sheetFormatPr defaultRowHeight="14.4"/>
  <cols>
    <col min="2" max="2" width="83" customWidth="1"/>
    <col min="3" max="3" width="18.44140625" style="12" customWidth="1"/>
    <col min="4" max="4" width="26" bestFit="1" customWidth="1"/>
  </cols>
  <sheetData>
    <row r="1" spans="2:3">
      <c r="B1" s="15" t="s">
        <v>1064</v>
      </c>
      <c r="C1" s="15" t="s">
        <v>1065</v>
      </c>
    </row>
    <row r="2" spans="2:3" ht="15">
      <c r="B2" s="13" t="s">
        <v>645</v>
      </c>
      <c r="C2" s="16" t="s">
        <v>644</v>
      </c>
    </row>
    <row r="3" spans="2:3">
      <c r="B3" s="146" t="s">
        <v>683</v>
      </c>
      <c r="C3" s="17">
        <v>3301027</v>
      </c>
    </row>
    <row r="4" spans="2:3">
      <c r="B4" s="146" t="s">
        <v>184</v>
      </c>
      <c r="C4" s="17">
        <v>3302010</v>
      </c>
    </row>
    <row r="5" spans="2:3">
      <c r="B5" s="146" t="s">
        <v>942</v>
      </c>
      <c r="C5" s="17">
        <v>3305949</v>
      </c>
    </row>
    <row r="6" spans="2:3">
      <c r="B6" s="146" t="s">
        <v>667</v>
      </c>
      <c r="C6" s="17">
        <v>3301017</v>
      </c>
    </row>
    <row r="7" spans="2:3">
      <c r="B7" s="146" t="s">
        <v>190</v>
      </c>
      <c r="C7" s="17">
        <v>3302153</v>
      </c>
    </row>
    <row r="8" spans="2:3">
      <c r="B8" s="146" t="s">
        <v>195</v>
      </c>
      <c r="C8" s="17">
        <v>3302062</v>
      </c>
    </row>
    <row r="9" spans="2:3">
      <c r="B9" s="146" t="s">
        <v>834</v>
      </c>
      <c r="C9" s="17">
        <v>3302479</v>
      </c>
    </row>
    <row r="10" spans="2:3">
      <c r="B10" s="146" t="s">
        <v>199</v>
      </c>
      <c r="C10" s="17">
        <v>3302300</v>
      </c>
    </row>
    <row r="11" spans="2:3">
      <c r="B11" s="146" t="s">
        <v>702</v>
      </c>
      <c r="C11" s="17">
        <v>3302014</v>
      </c>
    </row>
    <row r="12" spans="2:3">
      <c r="B12" s="146" t="s">
        <v>950</v>
      </c>
      <c r="C12" s="17">
        <v>3307016</v>
      </c>
    </row>
    <row r="13" spans="2:3">
      <c r="B13" s="146" t="s">
        <v>2</v>
      </c>
      <c r="C13" s="17">
        <v>3307052</v>
      </c>
    </row>
    <row r="14" spans="2:3">
      <c r="B14" s="146" t="s">
        <v>203</v>
      </c>
      <c r="C14" s="17">
        <v>3302017</v>
      </c>
    </row>
    <row r="15" spans="2:3">
      <c r="B15" s="146" t="s">
        <v>706</v>
      </c>
      <c r="C15" s="17">
        <v>3302016</v>
      </c>
    </row>
    <row r="16" spans="2:3">
      <c r="B16" s="146" t="s">
        <v>208</v>
      </c>
      <c r="C16" s="17">
        <v>3302239</v>
      </c>
    </row>
    <row r="17" spans="2:3">
      <c r="B17" s="146" t="s">
        <v>213</v>
      </c>
      <c r="C17" s="17">
        <v>3302241</v>
      </c>
    </row>
    <row r="18" spans="2:3">
      <c r="B18" s="146" t="s">
        <v>217</v>
      </c>
      <c r="C18" s="17">
        <v>3302456</v>
      </c>
    </row>
    <row r="19" spans="2:3">
      <c r="B19" s="146" t="s">
        <v>813</v>
      </c>
      <c r="C19" s="17">
        <v>3302435</v>
      </c>
    </row>
    <row r="20" spans="2:3">
      <c r="B20" s="146" t="s">
        <v>222</v>
      </c>
      <c r="C20" s="17">
        <v>3305413</v>
      </c>
    </row>
    <row r="21" spans="2:3">
      <c r="B21" s="146" t="s">
        <v>226</v>
      </c>
      <c r="C21" s="17">
        <v>3302254</v>
      </c>
    </row>
    <row r="22" spans="2:3">
      <c r="B22" s="146" t="s">
        <v>680</v>
      </c>
      <c r="C22" s="17">
        <v>3301025</v>
      </c>
    </row>
    <row r="23" spans="2:3">
      <c r="B23" s="146" t="s">
        <v>230</v>
      </c>
      <c r="C23" s="17">
        <v>3302402</v>
      </c>
    </row>
    <row r="24" spans="2:3">
      <c r="B24" s="146" t="s">
        <v>234</v>
      </c>
      <c r="C24" s="17">
        <v>3302401</v>
      </c>
    </row>
    <row r="25" spans="2:3">
      <c r="B25" s="146" t="s">
        <v>238</v>
      </c>
      <c r="C25" s="17">
        <v>3301001</v>
      </c>
    </row>
    <row r="26" spans="2:3">
      <c r="B26" s="146" t="s">
        <v>242</v>
      </c>
      <c r="C26" s="17">
        <v>3304115</v>
      </c>
    </row>
    <row r="27" spans="2:3">
      <c r="B27" s="146" t="s">
        <v>710</v>
      </c>
      <c r="C27" s="17">
        <v>3302030</v>
      </c>
    </row>
    <row r="28" spans="2:3">
      <c r="B28" s="146" t="s">
        <v>879</v>
      </c>
      <c r="C28" s="17">
        <v>3303353</v>
      </c>
    </row>
    <row r="29" spans="2:3">
      <c r="B29" s="146" t="s">
        <v>952</v>
      </c>
      <c r="C29" s="17">
        <v>3307030</v>
      </c>
    </row>
    <row r="30" spans="2:3">
      <c r="B30" s="146" t="s">
        <v>651</v>
      </c>
      <c r="C30" s="17">
        <v>3301002</v>
      </c>
    </row>
    <row r="31" spans="2:3">
      <c r="B31" s="146" t="s">
        <v>778</v>
      </c>
      <c r="C31" s="17">
        <v>3302238</v>
      </c>
    </row>
    <row r="32" spans="2:3">
      <c r="B32" s="146" t="s">
        <v>776</v>
      </c>
      <c r="C32" s="17">
        <v>3302236</v>
      </c>
    </row>
    <row r="33" spans="2:3">
      <c r="B33" s="146" t="s">
        <v>824</v>
      </c>
      <c r="C33" s="17">
        <v>3302465</v>
      </c>
    </row>
    <row r="34" spans="2:3">
      <c r="B34" s="146" t="s">
        <v>935</v>
      </c>
      <c r="C34" s="17">
        <v>3304801</v>
      </c>
    </row>
    <row r="35" spans="2:3">
      <c r="B35" s="146" t="s">
        <v>246</v>
      </c>
      <c r="C35" s="17">
        <v>3301048</v>
      </c>
    </row>
    <row r="36" spans="2:3">
      <c r="B36" s="146" t="s">
        <v>251</v>
      </c>
      <c r="C36" s="17">
        <v>3302312</v>
      </c>
    </row>
    <row r="37" spans="2:3">
      <c r="B37" s="146" t="s">
        <v>255</v>
      </c>
      <c r="C37" s="17">
        <v>3307051</v>
      </c>
    </row>
    <row r="38" spans="2:3">
      <c r="B38" s="146" t="s">
        <v>712</v>
      </c>
      <c r="C38" s="17">
        <v>3302040</v>
      </c>
    </row>
    <row r="39" spans="2:3">
      <c r="B39" s="146" t="s">
        <v>259</v>
      </c>
      <c r="C39" s="17">
        <v>3302251</v>
      </c>
    </row>
    <row r="40" spans="2:3">
      <c r="B40" s="146" t="s">
        <v>839</v>
      </c>
      <c r="C40" s="17">
        <v>3303002</v>
      </c>
    </row>
    <row r="41" spans="2:3">
      <c r="B41" s="146" t="s">
        <v>855</v>
      </c>
      <c r="C41" s="17">
        <v>3303319</v>
      </c>
    </row>
    <row r="42" spans="2:3">
      <c r="B42" s="146" t="s">
        <v>263</v>
      </c>
      <c r="C42" s="17">
        <v>3301100</v>
      </c>
    </row>
    <row r="43" spans="2:3">
      <c r="B43" s="146" t="s">
        <v>267</v>
      </c>
      <c r="C43" s="17">
        <v>3303432</v>
      </c>
    </row>
    <row r="44" spans="2:3">
      <c r="B44" s="146" t="s">
        <v>271</v>
      </c>
      <c r="C44" s="17">
        <v>3302289</v>
      </c>
    </row>
    <row r="45" spans="2:3">
      <c r="B45" s="146" t="s">
        <v>765</v>
      </c>
      <c r="C45" s="17">
        <v>3302185</v>
      </c>
    </row>
    <row r="46" spans="2:3">
      <c r="B46" s="146" t="s">
        <v>940</v>
      </c>
      <c r="C46" s="17">
        <v>3305416</v>
      </c>
    </row>
    <row r="47" spans="2:3">
      <c r="B47" s="146" t="s">
        <v>716</v>
      </c>
      <c r="C47" s="17">
        <v>3302054</v>
      </c>
    </row>
    <row r="48" spans="2:3">
      <c r="B48" s="146" t="s">
        <v>714</v>
      </c>
      <c r="C48" s="17">
        <v>3302053</v>
      </c>
    </row>
    <row r="49" spans="2:3">
      <c r="B49" s="146" t="s">
        <v>822</v>
      </c>
      <c r="C49" s="17">
        <v>3302464</v>
      </c>
    </row>
    <row r="50" spans="2:3">
      <c r="B50" s="146" t="s">
        <v>276</v>
      </c>
      <c r="C50" s="17">
        <v>3303320</v>
      </c>
    </row>
    <row r="51" spans="2:3">
      <c r="B51" s="146" t="s">
        <v>280</v>
      </c>
      <c r="C51" s="17">
        <v>3302055</v>
      </c>
    </row>
    <row r="52" spans="2:3">
      <c r="B52" s="146" t="s">
        <v>769</v>
      </c>
      <c r="C52" s="17">
        <v>3302191</v>
      </c>
    </row>
    <row r="53" spans="2:3">
      <c r="B53" s="146" t="s">
        <v>788</v>
      </c>
      <c r="C53" s="17">
        <v>3302284</v>
      </c>
    </row>
    <row r="54" spans="2:3">
      <c r="B54" s="146" t="s">
        <v>692</v>
      </c>
      <c r="C54" s="17">
        <v>3301802</v>
      </c>
    </row>
    <row r="55" spans="2:3">
      <c r="B55" s="146" t="s">
        <v>284</v>
      </c>
      <c r="C55" s="17">
        <v>3302454</v>
      </c>
    </row>
    <row r="56" spans="2:3">
      <c r="B56" s="146" t="s">
        <v>288</v>
      </c>
      <c r="C56" s="17">
        <v>3303321</v>
      </c>
    </row>
    <row r="57" spans="2:3">
      <c r="B57" s="146" t="s">
        <v>292</v>
      </c>
      <c r="C57" s="17">
        <v>3301026</v>
      </c>
    </row>
    <row r="58" spans="2:3">
      <c r="B58" s="146" t="s">
        <v>296</v>
      </c>
      <c r="C58" s="17">
        <v>3302294</v>
      </c>
    </row>
    <row r="59" spans="2:3">
      <c r="B59" s="146" t="s">
        <v>300</v>
      </c>
      <c r="C59" s="17">
        <v>3302486</v>
      </c>
    </row>
    <row r="60" spans="2:3">
      <c r="B60" s="146" t="s">
        <v>304</v>
      </c>
      <c r="C60" s="17">
        <v>3303435</v>
      </c>
    </row>
    <row r="61" spans="2:3">
      <c r="B61" s="146" t="s">
        <v>963</v>
      </c>
      <c r="C61" s="17">
        <v>3307050</v>
      </c>
    </row>
    <row r="62" spans="2:3">
      <c r="B62" s="146" t="s">
        <v>653</v>
      </c>
      <c r="C62" s="17">
        <v>3301006</v>
      </c>
    </row>
    <row r="63" spans="2:3">
      <c r="B63" s="146" t="s">
        <v>723</v>
      </c>
      <c r="C63" s="17">
        <v>3302079</v>
      </c>
    </row>
    <row r="64" spans="2:3">
      <c r="B64" s="146" t="s">
        <v>308</v>
      </c>
      <c r="C64" s="17">
        <v>3302081</v>
      </c>
    </row>
    <row r="65" spans="2:3">
      <c r="B65" s="146" t="s">
        <v>313</v>
      </c>
      <c r="C65" s="17">
        <v>3302296</v>
      </c>
    </row>
    <row r="66" spans="2:3">
      <c r="B66" s="146" t="s">
        <v>663</v>
      </c>
      <c r="C66" s="17">
        <v>3301015</v>
      </c>
    </row>
    <row r="67" spans="2:3">
      <c r="B67" s="146" t="s">
        <v>317</v>
      </c>
      <c r="C67" s="17">
        <v>3301022</v>
      </c>
    </row>
    <row r="68" spans="2:3">
      <c r="B68" s="146" t="s">
        <v>726</v>
      </c>
      <c r="C68" s="17">
        <v>3302087</v>
      </c>
    </row>
    <row r="69" spans="2:3">
      <c r="B69" s="146" t="s">
        <v>321</v>
      </c>
      <c r="C69" s="17">
        <v>3302466</v>
      </c>
    </row>
    <row r="70" spans="2:3">
      <c r="B70" s="146" t="s">
        <v>325</v>
      </c>
      <c r="C70" s="17">
        <v>3302091</v>
      </c>
    </row>
    <row r="71" spans="2:3">
      <c r="B71" s="146" t="s">
        <v>329</v>
      </c>
      <c r="C71" s="17">
        <v>3302093</v>
      </c>
    </row>
    <row r="72" spans="2:3">
      <c r="B72" s="146" t="s">
        <v>729</v>
      </c>
      <c r="C72" s="17">
        <v>3302092</v>
      </c>
    </row>
    <row r="73" spans="2:3">
      <c r="B73" s="146" t="s">
        <v>333</v>
      </c>
      <c r="C73" s="17">
        <v>3307006</v>
      </c>
    </row>
    <row r="74" spans="2:3">
      <c r="B74" s="146" t="s">
        <v>337</v>
      </c>
      <c r="C74" s="17">
        <v>3302477</v>
      </c>
    </row>
    <row r="75" spans="2:3">
      <c r="B75" s="146" t="s">
        <v>916</v>
      </c>
      <c r="C75" s="17">
        <v>3303436</v>
      </c>
    </row>
    <row r="76" spans="2:3">
      <c r="B76" s="146" t="s">
        <v>733</v>
      </c>
      <c r="C76" s="17">
        <v>3302099</v>
      </c>
    </row>
    <row r="77" spans="2:3">
      <c r="B77" s="146" t="s">
        <v>658</v>
      </c>
      <c r="C77" s="17">
        <v>3301010</v>
      </c>
    </row>
    <row r="78" spans="2:3">
      <c r="B78" s="146" t="s">
        <v>674</v>
      </c>
      <c r="C78" s="17">
        <v>3301021</v>
      </c>
    </row>
    <row r="79" spans="2:3">
      <c r="B79" s="146" t="s">
        <v>341</v>
      </c>
      <c r="C79" s="17">
        <v>3304201</v>
      </c>
    </row>
    <row r="80" spans="2:3">
      <c r="B80" s="146" t="s">
        <v>345</v>
      </c>
      <c r="C80" s="17">
        <v>3304015</v>
      </c>
    </row>
    <row r="81" spans="2:3">
      <c r="B81" s="146" t="s">
        <v>908</v>
      </c>
      <c r="C81" s="17">
        <v>3303411</v>
      </c>
    </row>
    <row r="82" spans="2:3">
      <c r="B82" s="146" t="s">
        <v>829</v>
      </c>
      <c r="C82" s="17">
        <v>3302474</v>
      </c>
    </row>
    <row r="83" spans="2:3">
      <c r="B83" s="146" t="s">
        <v>976</v>
      </c>
      <c r="C83" s="17">
        <v>3302288</v>
      </c>
    </row>
    <row r="84" spans="2:3">
      <c r="B84" s="146" t="s">
        <v>927</v>
      </c>
      <c r="C84" s="17">
        <v>3304223</v>
      </c>
    </row>
    <row r="85" spans="2:3">
      <c r="B85" s="146" t="s">
        <v>853</v>
      </c>
      <c r="C85" s="17">
        <v>3303317</v>
      </c>
    </row>
    <row r="86" spans="2:3">
      <c r="B86" s="146" t="s">
        <v>349</v>
      </c>
      <c r="C86" s="17">
        <v>3301023</v>
      </c>
    </row>
    <row r="87" spans="2:3">
      <c r="B87" s="146" t="s">
        <v>704</v>
      </c>
      <c r="C87" s="17">
        <v>3302015</v>
      </c>
    </row>
    <row r="88" spans="2:3">
      <c r="B88" s="146" t="s">
        <v>877</v>
      </c>
      <c r="C88" s="17">
        <v>3303352</v>
      </c>
    </row>
    <row r="89" spans="2:3">
      <c r="B89" s="146" t="s">
        <v>353</v>
      </c>
      <c r="C89" s="17">
        <v>3304063</v>
      </c>
    </row>
    <row r="90" spans="2:3">
      <c r="B90" s="146" t="s">
        <v>695</v>
      </c>
      <c r="C90" s="17">
        <v>3302005</v>
      </c>
    </row>
    <row r="91" spans="2:3">
      <c r="B91" s="146" t="s">
        <v>977</v>
      </c>
      <c r="C91" s="17">
        <v>3305415</v>
      </c>
    </row>
    <row r="92" spans="2:3">
      <c r="B92" s="146" t="s">
        <v>665</v>
      </c>
      <c r="C92" s="17">
        <v>3301016</v>
      </c>
    </row>
    <row r="93" spans="2:3">
      <c r="B93" s="146" t="s">
        <v>737</v>
      </c>
      <c r="C93" s="17">
        <v>3302115</v>
      </c>
    </row>
    <row r="94" spans="2:3">
      <c r="B94" s="146" t="s">
        <v>815</v>
      </c>
      <c r="C94" s="17">
        <v>3302441</v>
      </c>
    </row>
    <row r="95" spans="2:3">
      <c r="B95" s="146" t="s">
        <v>357</v>
      </c>
      <c r="C95" s="17">
        <v>3302321</v>
      </c>
    </row>
    <row r="96" spans="2:3">
      <c r="B96" s="146" t="s">
        <v>361</v>
      </c>
      <c r="C96" s="17">
        <v>3302189</v>
      </c>
    </row>
    <row r="97" spans="2:3">
      <c r="B97" s="146" t="s">
        <v>978</v>
      </c>
      <c r="C97" s="17">
        <v>3302119</v>
      </c>
    </row>
    <row r="98" spans="2:3">
      <c r="B98" s="146" t="s">
        <v>365</v>
      </c>
      <c r="C98" s="17">
        <v>3307060</v>
      </c>
    </row>
    <row r="99" spans="2:3">
      <c r="B99" s="146" t="s">
        <v>678</v>
      </c>
      <c r="C99" s="17">
        <v>3301024</v>
      </c>
    </row>
    <row r="100" spans="2:3">
      <c r="B100" s="146" t="s">
        <v>969</v>
      </c>
      <c r="C100" s="17">
        <v>3307062</v>
      </c>
    </row>
    <row r="101" spans="2:3">
      <c r="B101" s="146" t="s">
        <v>369</v>
      </c>
      <c r="C101" s="17">
        <v>3302462</v>
      </c>
    </row>
    <row r="102" spans="2:3">
      <c r="B102" s="146" t="s">
        <v>946</v>
      </c>
      <c r="C102" s="17">
        <v>3307012</v>
      </c>
    </row>
    <row r="103" spans="2:3">
      <c r="B103" s="146" t="s">
        <v>373</v>
      </c>
      <c r="C103" s="17">
        <v>3302127</v>
      </c>
    </row>
    <row r="104" spans="2:3">
      <c r="B104" s="146" t="s">
        <v>377</v>
      </c>
      <c r="C104" s="17">
        <v>3302129</v>
      </c>
    </row>
    <row r="105" spans="2:3">
      <c r="B105" s="146" t="s">
        <v>381</v>
      </c>
      <c r="C105" s="17">
        <v>3302128</v>
      </c>
    </row>
    <row r="106" spans="2:3">
      <c r="B106" s="146" t="s">
        <v>385</v>
      </c>
      <c r="C106" s="17">
        <v>3302420</v>
      </c>
    </row>
    <row r="107" spans="2:3">
      <c r="B107" s="146" t="s">
        <v>389</v>
      </c>
      <c r="C107" s="17">
        <v>3302004</v>
      </c>
    </row>
    <row r="108" spans="2:3">
      <c r="B108" s="146" t="s">
        <v>394</v>
      </c>
      <c r="C108" s="17">
        <v>3301012</v>
      </c>
    </row>
    <row r="109" spans="2:3">
      <c r="B109" s="146" t="s">
        <v>742</v>
      </c>
      <c r="C109" s="17">
        <v>3302133</v>
      </c>
    </row>
    <row r="110" spans="2:3">
      <c r="B110" s="146" t="s">
        <v>859</v>
      </c>
      <c r="C110" s="17">
        <v>3303322</v>
      </c>
    </row>
    <row r="111" spans="2:3">
      <c r="B111" s="146" t="s">
        <v>805</v>
      </c>
      <c r="C111" s="17">
        <v>3302406</v>
      </c>
    </row>
    <row r="112" spans="2:3">
      <c r="B112" s="146" t="s">
        <v>398</v>
      </c>
      <c r="C112" s="17">
        <v>3302416</v>
      </c>
    </row>
    <row r="113" spans="2:3">
      <c r="B113" s="146" t="s">
        <v>841</v>
      </c>
      <c r="C113" s="17">
        <v>3303003</v>
      </c>
    </row>
    <row r="114" spans="2:3">
      <c r="B114" s="146" t="s">
        <v>930</v>
      </c>
      <c r="C114" s="17">
        <v>3304245</v>
      </c>
    </row>
    <row r="115" spans="2:3">
      <c r="B115" s="146" t="s">
        <v>402</v>
      </c>
      <c r="C115" s="17">
        <v>3302457</v>
      </c>
    </row>
    <row r="116" spans="2:3">
      <c r="B116" s="146" t="s">
        <v>744</v>
      </c>
      <c r="C116" s="17">
        <v>3302142</v>
      </c>
    </row>
    <row r="117" spans="2:3">
      <c r="B117" s="146" t="s">
        <v>827</v>
      </c>
      <c r="C117" s="17">
        <v>3302469</v>
      </c>
    </row>
    <row r="118" spans="2:3">
      <c r="B118" s="146" t="s">
        <v>406</v>
      </c>
      <c r="C118" s="17">
        <v>3303431</v>
      </c>
    </row>
    <row r="119" spans="2:3">
      <c r="B119" s="146" t="s">
        <v>685</v>
      </c>
      <c r="C119" s="17">
        <v>3301028</v>
      </c>
    </row>
    <row r="120" spans="2:3">
      <c r="B120" s="146" t="s">
        <v>410</v>
      </c>
      <c r="C120" s="17">
        <v>3301049</v>
      </c>
    </row>
    <row r="121" spans="2:3">
      <c r="B121" s="146" t="s">
        <v>414</v>
      </c>
      <c r="C121" s="17">
        <v>3307053</v>
      </c>
    </row>
    <row r="122" spans="2:3">
      <c r="B122" s="146" t="s">
        <v>418</v>
      </c>
      <c r="C122" s="17">
        <v>3303351</v>
      </c>
    </row>
    <row r="123" spans="2:3">
      <c r="B123" s="146" t="s">
        <v>422</v>
      </c>
      <c r="C123" s="17">
        <v>3303328</v>
      </c>
    </row>
    <row r="124" spans="2:3">
      <c r="B124" s="146" t="s">
        <v>971</v>
      </c>
      <c r="C124" s="17">
        <v>3302021</v>
      </c>
    </row>
    <row r="125" spans="2:3">
      <c r="B125" s="146" t="s">
        <v>746</v>
      </c>
      <c r="C125" s="17">
        <v>3302149</v>
      </c>
    </row>
    <row r="126" spans="2:3">
      <c r="B126" s="146" t="s">
        <v>427</v>
      </c>
      <c r="C126" s="17">
        <v>3302150</v>
      </c>
    </row>
    <row r="127" spans="2:3">
      <c r="B127" s="146" t="s">
        <v>811</v>
      </c>
      <c r="C127" s="17">
        <v>3302425</v>
      </c>
    </row>
    <row r="128" spans="2:3">
      <c r="B128" s="146" t="s">
        <v>431</v>
      </c>
      <c r="C128" s="17">
        <v>3301008</v>
      </c>
    </row>
    <row r="129" spans="2:3">
      <c r="B129" s="146" t="s">
        <v>956</v>
      </c>
      <c r="C129" s="17">
        <v>3307034</v>
      </c>
    </row>
    <row r="130" spans="2:3">
      <c r="B130" s="146" t="s">
        <v>435</v>
      </c>
      <c r="C130" s="17">
        <v>3304173</v>
      </c>
    </row>
    <row r="131" spans="2:3">
      <c r="B131" s="146" t="s">
        <v>750</v>
      </c>
      <c r="C131" s="17">
        <v>3302157</v>
      </c>
    </row>
    <row r="132" spans="2:3">
      <c r="B132" s="146" t="s">
        <v>440</v>
      </c>
      <c r="C132" s="17">
        <v>3302159</v>
      </c>
    </row>
    <row r="133" spans="2:3">
      <c r="B133" s="146" t="s">
        <v>444</v>
      </c>
      <c r="C133" s="17">
        <v>3302161</v>
      </c>
    </row>
    <row r="134" spans="2:3">
      <c r="B134" s="146" t="s">
        <v>753</v>
      </c>
      <c r="C134" s="17">
        <v>3302160</v>
      </c>
    </row>
    <row r="135" spans="2:3">
      <c r="B135" s="146" t="s">
        <v>449</v>
      </c>
      <c r="C135" s="17">
        <v>3302063</v>
      </c>
    </row>
    <row r="136" spans="2:3">
      <c r="B136" s="146" t="s">
        <v>453</v>
      </c>
      <c r="C136" s="17">
        <v>3301018</v>
      </c>
    </row>
    <row r="137" spans="2:3">
      <c r="B137" s="146" t="s">
        <v>648</v>
      </c>
      <c r="C137" s="17">
        <v>3301000</v>
      </c>
    </row>
    <row r="138" spans="2:3">
      <c r="B138" s="146" t="s">
        <v>954</v>
      </c>
      <c r="C138" s="17">
        <v>3307033</v>
      </c>
    </row>
    <row r="139" spans="2:3">
      <c r="B139" s="146" t="s">
        <v>922</v>
      </c>
      <c r="C139" s="17">
        <v>3304177</v>
      </c>
    </row>
    <row r="140" spans="2:3">
      <c r="B140" s="146" t="s">
        <v>457</v>
      </c>
      <c r="C140" s="17">
        <v>3302169</v>
      </c>
    </row>
    <row r="141" spans="2:3">
      <c r="B141" s="146" t="s">
        <v>697</v>
      </c>
      <c r="C141" s="17">
        <v>3302008</v>
      </c>
    </row>
    <row r="142" spans="2:3">
      <c r="B142" s="146" t="s">
        <v>687</v>
      </c>
      <c r="C142" s="17">
        <v>3301038</v>
      </c>
    </row>
    <row r="143" spans="2:3">
      <c r="B143" s="146" t="s">
        <v>975</v>
      </c>
      <c r="C143" s="17">
        <v>3307037</v>
      </c>
    </row>
    <row r="144" spans="2:3">
      <c r="B144" s="146" t="s">
        <v>461</v>
      </c>
      <c r="C144" s="17">
        <v>3302174</v>
      </c>
    </row>
    <row r="145" spans="2:3">
      <c r="B145" s="146" t="s">
        <v>758</v>
      </c>
      <c r="C145" s="17">
        <v>3302176</v>
      </c>
    </row>
    <row r="146" spans="2:3">
      <c r="B146" s="146" t="s">
        <v>961</v>
      </c>
      <c r="C146" s="17">
        <v>3307047</v>
      </c>
    </row>
    <row r="147" spans="2:3">
      <c r="B147" s="146" t="s">
        <v>465</v>
      </c>
      <c r="C147" s="17">
        <v>3303410</v>
      </c>
    </row>
    <row r="148" spans="2:3">
      <c r="B148" s="146" t="s">
        <v>898</v>
      </c>
      <c r="C148" s="17">
        <v>3303381</v>
      </c>
    </row>
    <row r="149" spans="2:3">
      <c r="B149" s="146" t="s">
        <v>896</v>
      </c>
      <c r="C149" s="17">
        <v>3303380</v>
      </c>
    </row>
    <row r="150" spans="2:3">
      <c r="B150" s="146" t="s">
        <v>868</v>
      </c>
      <c r="C150" s="17">
        <v>3303335</v>
      </c>
    </row>
    <row r="151" spans="2:3">
      <c r="B151" s="146" t="s">
        <v>864</v>
      </c>
      <c r="C151" s="17">
        <v>3303329</v>
      </c>
    </row>
    <row r="152" spans="2:3">
      <c r="B152" s="146" t="s">
        <v>761</v>
      </c>
      <c r="C152" s="17">
        <v>3302183</v>
      </c>
    </row>
    <row r="153" spans="2:3">
      <c r="B153" s="146" t="s">
        <v>891</v>
      </c>
      <c r="C153" s="17">
        <v>3303372</v>
      </c>
    </row>
    <row r="154" spans="2:3">
      <c r="B154" s="146" t="s">
        <v>470</v>
      </c>
      <c r="C154" s="17">
        <v>3303375</v>
      </c>
    </row>
    <row r="155" spans="2:3">
      <c r="B155" s="146" t="s">
        <v>866</v>
      </c>
      <c r="C155" s="17">
        <v>3303331</v>
      </c>
    </row>
    <row r="156" spans="2:3">
      <c r="B156" s="146" t="s">
        <v>905</v>
      </c>
      <c r="C156" s="17">
        <v>3303406</v>
      </c>
    </row>
    <row r="157" spans="2:3">
      <c r="B157" s="146" t="s">
        <v>474</v>
      </c>
      <c r="C157" s="17">
        <v>3303386</v>
      </c>
    </row>
    <row r="158" spans="2:3">
      <c r="B158" s="146" t="s">
        <v>884</v>
      </c>
      <c r="C158" s="17">
        <v>3303363</v>
      </c>
    </row>
    <row r="159" spans="2:3">
      <c r="B159" s="146" t="s">
        <v>973</v>
      </c>
      <c r="C159" s="17">
        <v>3303347</v>
      </c>
    </row>
    <row r="160" spans="2:3">
      <c r="B160" s="146" t="s">
        <v>478</v>
      </c>
      <c r="C160" s="17">
        <v>3303355</v>
      </c>
    </row>
    <row r="161" spans="2:3">
      <c r="B161" s="146" t="s">
        <v>870</v>
      </c>
      <c r="C161" s="17">
        <v>3303342</v>
      </c>
    </row>
    <row r="162" spans="2:3">
      <c r="B162" s="146" t="s">
        <v>888</v>
      </c>
      <c r="C162" s="17">
        <v>3303367</v>
      </c>
    </row>
    <row r="163" spans="2:3">
      <c r="B163" s="146" t="s">
        <v>843</v>
      </c>
      <c r="C163" s="17">
        <v>3303010</v>
      </c>
    </row>
    <row r="164" spans="2:3">
      <c r="B164" s="146" t="s">
        <v>933</v>
      </c>
      <c r="C164" s="17">
        <v>3304625</v>
      </c>
    </row>
    <row r="165" spans="2:3">
      <c r="B165" s="146" t="s">
        <v>894</v>
      </c>
      <c r="C165" s="17">
        <v>3303377</v>
      </c>
    </row>
    <row r="166" spans="2:3">
      <c r="B166" s="146" t="s">
        <v>482</v>
      </c>
      <c r="C166" s="17">
        <v>3303371</v>
      </c>
    </row>
    <row r="167" spans="2:3">
      <c r="B167" s="146" t="s">
        <v>849</v>
      </c>
      <c r="C167" s="17">
        <v>3303307</v>
      </c>
    </row>
    <row r="168" spans="2:3">
      <c r="B168" s="146" t="s">
        <v>882</v>
      </c>
      <c r="C168" s="17">
        <v>3303361</v>
      </c>
    </row>
    <row r="169" spans="2:3">
      <c r="B169" s="146" t="s">
        <v>900</v>
      </c>
      <c r="C169" s="17">
        <v>3303382</v>
      </c>
    </row>
    <row r="170" spans="2:3">
      <c r="B170" s="146" t="s">
        <v>872</v>
      </c>
      <c r="C170" s="17">
        <v>3303344</v>
      </c>
    </row>
    <row r="171" spans="2:3">
      <c r="B171" s="146" t="s">
        <v>486</v>
      </c>
      <c r="C171" s="17">
        <v>3303025</v>
      </c>
    </row>
    <row r="172" spans="2:3">
      <c r="B172" s="146" t="s">
        <v>845</v>
      </c>
      <c r="C172" s="17">
        <v>3303016</v>
      </c>
    </row>
    <row r="173" spans="2:3">
      <c r="B173" s="146" t="s">
        <v>874</v>
      </c>
      <c r="C173" s="17">
        <v>3303346</v>
      </c>
    </row>
    <row r="174" spans="2:3">
      <c r="B174" s="146" t="s">
        <v>491</v>
      </c>
      <c r="C174" s="17">
        <v>3304606</v>
      </c>
    </row>
    <row r="175" spans="2:3">
      <c r="B175" s="146" t="s">
        <v>902</v>
      </c>
      <c r="C175" s="17">
        <v>3303385</v>
      </c>
    </row>
    <row r="176" spans="2:3">
      <c r="B176" s="146" t="s">
        <v>911</v>
      </c>
      <c r="C176" s="17">
        <v>3303428</v>
      </c>
    </row>
    <row r="177" spans="2:3">
      <c r="B177" s="146" t="s">
        <v>495</v>
      </c>
      <c r="C177" s="17">
        <v>3303019</v>
      </c>
    </row>
    <row r="178" spans="2:3">
      <c r="B178" s="146" t="s">
        <v>886</v>
      </c>
      <c r="C178" s="17">
        <v>3303365</v>
      </c>
    </row>
    <row r="179" spans="2:3">
      <c r="B179" s="146" t="s">
        <v>656</v>
      </c>
      <c r="C179" s="17">
        <v>3301009</v>
      </c>
    </row>
    <row r="180" spans="2:3">
      <c r="B180" s="146" t="s">
        <v>851</v>
      </c>
      <c r="C180" s="17">
        <v>3303310</v>
      </c>
    </row>
    <row r="181" spans="2:3">
      <c r="B181" s="146" t="s">
        <v>499</v>
      </c>
      <c r="C181" s="17">
        <v>3302178</v>
      </c>
    </row>
    <row r="182" spans="2:3">
      <c r="B182" s="146" t="s">
        <v>763</v>
      </c>
      <c r="C182" s="17">
        <v>3302184</v>
      </c>
    </row>
    <row r="183" spans="2:3">
      <c r="B183" s="146" t="s">
        <v>503</v>
      </c>
      <c r="C183" s="17">
        <v>3302097</v>
      </c>
    </row>
    <row r="184" spans="2:3">
      <c r="B184" s="146" t="s">
        <v>721</v>
      </c>
      <c r="C184" s="17">
        <v>3302067</v>
      </c>
    </row>
    <row r="185" spans="2:3">
      <c r="B185" s="146" t="s">
        <v>507</v>
      </c>
      <c r="C185" s="17">
        <v>3302190</v>
      </c>
    </row>
    <row r="186" spans="2:3">
      <c r="B186" s="146" t="s">
        <v>511</v>
      </c>
      <c r="C186" s="17">
        <v>3304237</v>
      </c>
    </row>
    <row r="187" spans="2:3">
      <c r="B187" s="146" t="s">
        <v>515</v>
      </c>
      <c r="C187" s="17">
        <v>3307035</v>
      </c>
    </row>
    <row r="188" spans="2:3">
      <c r="B188" s="146" t="s">
        <v>520</v>
      </c>
      <c r="C188" s="17">
        <v>3302246</v>
      </c>
    </row>
    <row r="189" spans="2:3">
      <c r="B189" s="146" t="s">
        <v>979</v>
      </c>
      <c r="C189" s="17">
        <v>3302018</v>
      </c>
    </row>
    <row r="190" spans="2:3">
      <c r="B190" s="146" t="s">
        <v>861</v>
      </c>
      <c r="C190" s="17">
        <v>3303323</v>
      </c>
    </row>
    <row r="191" spans="2:3">
      <c r="B191" s="146" t="s">
        <v>959</v>
      </c>
      <c r="C191" s="17">
        <v>3307045</v>
      </c>
    </row>
    <row r="192" spans="2:3">
      <c r="B192" s="146" t="s">
        <v>524</v>
      </c>
      <c r="C192" s="17">
        <v>3302192</v>
      </c>
    </row>
    <row r="193" spans="2:3">
      <c r="B193" s="146" t="s">
        <v>948</v>
      </c>
      <c r="C193" s="17">
        <v>3307014</v>
      </c>
    </row>
    <row r="194" spans="2:3">
      <c r="B194" s="146" t="s">
        <v>528</v>
      </c>
      <c r="C194" s="17">
        <v>3307009</v>
      </c>
    </row>
    <row r="195" spans="2:3">
      <c r="B195" s="146" t="s">
        <v>533</v>
      </c>
      <c r="C195" s="17">
        <v>3305203</v>
      </c>
    </row>
    <row r="196" spans="2:3">
      <c r="B196" s="146" t="s">
        <v>537</v>
      </c>
      <c r="C196" s="17">
        <v>3305202</v>
      </c>
    </row>
    <row r="197" spans="2:3">
      <c r="B197" s="146" t="s">
        <v>735</v>
      </c>
      <c r="C197" s="17">
        <v>3302108</v>
      </c>
    </row>
    <row r="198" spans="2:3">
      <c r="B198" s="146" t="s">
        <v>670</v>
      </c>
      <c r="C198" s="17">
        <v>3301019</v>
      </c>
    </row>
    <row r="199" spans="2:3">
      <c r="B199" s="146" t="s">
        <v>541</v>
      </c>
      <c r="C199" s="17">
        <v>3302306</v>
      </c>
    </row>
    <row r="200" spans="2:3">
      <c r="B200" s="146" t="s">
        <v>836</v>
      </c>
      <c r="C200" s="17">
        <v>3302482</v>
      </c>
    </row>
    <row r="201" spans="2:3">
      <c r="B201" s="146" t="s">
        <v>546</v>
      </c>
      <c r="C201" s="17">
        <v>3302308</v>
      </c>
    </row>
    <row r="202" spans="2:3">
      <c r="B202" s="146" t="s">
        <v>550</v>
      </c>
      <c r="C202" s="17">
        <v>3302245</v>
      </c>
    </row>
    <row r="203" spans="2:3">
      <c r="B203" s="146" t="s">
        <v>672</v>
      </c>
      <c r="C203" s="17">
        <v>3301020</v>
      </c>
    </row>
    <row r="204" spans="2:3">
      <c r="B204" s="146" t="s">
        <v>661</v>
      </c>
      <c r="C204" s="17">
        <v>3301014</v>
      </c>
    </row>
    <row r="205" spans="2:3">
      <c r="B205" s="146" t="s">
        <v>555</v>
      </c>
      <c r="C205" s="17">
        <v>3302019</v>
      </c>
    </row>
    <row r="206" spans="2:3">
      <c r="B206" s="146" t="s">
        <v>700</v>
      </c>
      <c r="C206" s="17">
        <v>3302011</v>
      </c>
    </row>
    <row r="207" spans="2:3">
      <c r="B207" s="146" t="s">
        <v>924</v>
      </c>
      <c r="C207" s="17">
        <v>3304193</v>
      </c>
    </row>
    <row r="208" spans="2:3">
      <c r="B208" s="146" t="s">
        <v>832</v>
      </c>
      <c r="C208" s="17">
        <v>3302478</v>
      </c>
    </row>
    <row r="209" spans="2:3">
      <c r="B209" s="146" t="s">
        <v>791</v>
      </c>
      <c r="C209" s="17">
        <v>3302293</v>
      </c>
    </row>
    <row r="210" spans="2:3">
      <c r="B210" s="146" t="s">
        <v>559</v>
      </c>
      <c r="C210" s="17">
        <v>3302445</v>
      </c>
    </row>
    <row r="211" spans="2:3">
      <c r="B211" s="146" t="s">
        <v>786</v>
      </c>
      <c r="C211" s="17">
        <v>3302278</v>
      </c>
    </row>
    <row r="212" spans="2:3">
      <c r="B212" s="146" t="s">
        <v>564</v>
      </c>
      <c r="C212" s="17">
        <v>3302314</v>
      </c>
    </row>
    <row r="213" spans="2:3">
      <c r="B213" s="146" t="s">
        <v>800</v>
      </c>
      <c r="C213" s="17">
        <v>3302317</v>
      </c>
    </row>
    <row r="214" spans="2:3">
      <c r="B214" s="146" t="s">
        <v>568</v>
      </c>
      <c r="C214" s="17">
        <v>3302225</v>
      </c>
    </row>
    <row r="215" spans="2:3">
      <c r="B215" s="146" t="s">
        <v>807</v>
      </c>
      <c r="C215" s="17">
        <v>3302412</v>
      </c>
    </row>
    <row r="216" spans="2:3">
      <c r="B216" s="146" t="s">
        <v>572</v>
      </c>
      <c r="C216" s="17">
        <v>3303421</v>
      </c>
    </row>
    <row r="217" spans="2:3">
      <c r="B217" s="146" t="s">
        <v>773</v>
      </c>
      <c r="C217" s="17">
        <v>3302227</v>
      </c>
    </row>
    <row r="218" spans="2:3">
      <c r="B218" s="146" t="s">
        <v>576</v>
      </c>
      <c r="C218" s="17">
        <v>3302231</v>
      </c>
    </row>
  </sheetData>
  <sortState xmlns:xlrd2="http://schemas.microsoft.com/office/spreadsheetml/2017/richdata2" ref="B3:B218">
    <sortCondition ref="B3:B218"/>
  </sortState>
  <pageMargins left="0.7" right="0.7" top="0.75" bottom="0.75" header="0.3" footer="0.3"/>
  <headerFooter>
    <oddFooter>&amp;C_x000D_&amp;1#&amp;"Calibri"&amp;10&amp;K000000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E088D61435D429F53A8D9D38B3C75" ma:contentTypeVersion="11" ma:contentTypeDescription="Create a new document." ma:contentTypeScope="" ma:versionID="51497a2e3f4c6869d4984e7607f331c3">
  <xsd:schema xmlns:xsd="http://www.w3.org/2001/XMLSchema" xmlns:xs="http://www.w3.org/2001/XMLSchema" xmlns:p="http://schemas.microsoft.com/office/2006/metadata/properties" xmlns:ns2="1ce9011b-86f1-4b85-8468-bde8c49fc6b6" xmlns:ns3="db86872e-852c-4ba3-99d1-10e4e0767240" targetNamespace="http://schemas.microsoft.com/office/2006/metadata/properties" ma:root="true" ma:fieldsID="5f637cec53bea1aee19785ddc3b35417" ns2:_="" ns3:_="">
    <xsd:import namespace="1ce9011b-86f1-4b85-8468-bde8c49fc6b6"/>
    <xsd:import namespace="db86872e-852c-4ba3-99d1-10e4e0767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9011b-86f1-4b85-8468-bde8c49fc6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6872e-852c-4ba3-99d1-10e4e0767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8ECA33-27F8-4E2C-AA63-0D30320AA4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e9011b-86f1-4b85-8468-bde8c49fc6b6"/>
    <ds:schemaRef ds:uri="db86872e-852c-4ba3-99d1-10e4e0767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2B25E0-7D5B-4FE6-9C15-D7A44F8202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2B8679-0E97-4407-8CF3-12F6A42480E2}">
  <ds:schemaRefs>
    <ds:schemaRef ds:uri="http://purl.org/dc/terms/"/>
    <ds:schemaRef ds:uri="db86872e-852c-4ba3-99d1-10e4e0767240"/>
    <ds:schemaRef ds:uri="http://schemas.microsoft.com/office/2006/documentManagement/types"/>
    <ds:schemaRef ds:uri="http://purl.org/dc/dcmitype/"/>
    <ds:schemaRef ds:uri="http://schemas.microsoft.com/office/infopath/2007/PartnerControls"/>
    <ds:schemaRef ds:uri="1ce9011b-86f1-4b85-8468-bde8c49fc6b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FINAL OUTURN 2023-24</vt:lpstr>
      <vt:lpstr>Adjustment</vt:lpstr>
      <vt:lpstr>Outturn 2023-24 BY BCC</vt:lpstr>
      <vt:lpstr>Outturn 2023-24 BY BCC (3)</vt:lpstr>
      <vt:lpstr>Outturn 2023-24 BY BCC FINAL</vt:lpstr>
      <vt:lpstr>2024-25</vt:lpstr>
      <vt:lpstr>Lookup</vt:lpstr>
      <vt:lpstr>Lookup 2</vt:lpstr>
      <vt:lpstr>'FINAL OUTURN 2023-24'!Print_Titles</vt:lpstr>
    </vt:vector>
  </TitlesOfParts>
  <Manager/>
  <Company>London Borough of Redbridge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CFR OUTTURN FINAL v2</dc:title>
  <dc:subject/>
  <dc:creator>Sue Sangar</dc:creator>
  <cp:keywords/>
  <dc:description/>
  <cp:lastModifiedBy>Shakera Trombley-Miah</cp:lastModifiedBy>
  <cp:revision/>
  <dcterms:created xsi:type="dcterms:W3CDTF">2015-06-19T09:04:53Z</dcterms:created>
  <dcterms:modified xsi:type="dcterms:W3CDTF">2024-10-15T16:21:35Z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2024-07-09T09:07:10Z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544e7af9-1a8f-4084-991e-20f4ad8f0ada</vt:lpwstr>
  </property>
  <property fmtid="{D5CDD505-2E9C-101B-9397-08002B2CF9AE}" pid="8" name="MSIP_Label_a17471b1-27ab-4640-9264-e69a67407ca3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0x010100718E088D61435D429F53A8D9D38B3C75</vt:lpwstr>
  </property>
  <property fmtid="{D5CDD505-2E9C-101B-9397-08002B2CF9AE}" pid="12" name="CloudStatistics_StoryID">
    <vt:lpwstr>ff07c4cc-0359-466a-9b45-ec9ab48943c2</vt:lpwstr>
  </property>
</Properties>
</file>